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mie\Documents\UofA\PHD Bureaucracy shit\Dissertation\"/>
    </mc:Choice>
  </mc:AlternateContent>
  <bookViews>
    <workbookView xWindow="240" yWindow="108" windowWidth="2472" windowHeight="7200" tabRatio="891"/>
  </bookViews>
  <sheets>
    <sheet name="TA1-summary" sheetId="1" r:id="rId1"/>
    <sheet name="TA2-IGminass" sheetId="2" r:id="rId2"/>
    <sheet name="TA3-IgEPMAsumm" sheetId="18" r:id="rId3"/>
    <sheet name="TA4-MMCminass" sheetId="3" r:id="rId4"/>
    <sheet name="TA5-mmcEPMAsumm" sheetId="19" r:id="rId5"/>
    <sheet name="TA6-PTsumm" sheetId="5" r:id="rId6"/>
    <sheet name="TA7-IG+Mmc UPb" sheetId="4" r:id="rId7"/>
    <sheet name="TA8-DZ MDAs" sheetId="11" r:id="rId8"/>
    <sheet name="TA9-ZHf" sheetId="29" r:id="rId9"/>
    <sheet name="TAS1-EPMAoxideDetails" sheetId="9" r:id="rId10"/>
    <sheet name="TAS2-AmpEPMA" sheetId="20" r:id="rId11"/>
    <sheet name="TAS3-PlagEPMA" sheetId="21" r:id="rId12"/>
    <sheet name="TAS4-GrtEPMA" sheetId="22" r:id="rId13"/>
    <sheet name="TAS5-BtEPMA" sheetId="23" r:id="rId14"/>
    <sheet name="TAS6-TtnEPMA" sheetId="24" r:id="rId15"/>
    <sheet name="TAS7-CPx+Ep+Spl+IlmEPMA" sheetId="25" r:id="rId16"/>
    <sheet name="TAS8-AmpPl PT details" sheetId="10" r:id="rId17"/>
    <sheet name="TAS9-GARBGASP details" sheetId="26" r:id="rId18"/>
    <sheet name="TAS10-IGZUPb" sheetId="6" r:id="rId19"/>
    <sheet name="TAS11-DZUPb" sheetId="14" r:id="rId20"/>
    <sheet name="TAS12-KS" sheetId="32" r:id="rId21"/>
    <sheet name="TAS13-TtnUPb" sheetId="27" r:id="rId22"/>
    <sheet name="TAS14-MnzUPb" sheetId="30" r:id="rId23"/>
    <sheet name="TAS15-ZHf" sheetId="7" r:id="rId24"/>
    <sheet name="TAS16-13TS17-Ep" sheetId="31" r:id="rId25"/>
  </sheets>
  <definedNames>
    <definedName name="_gXY1">#REF!</definedName>
    <definedName name="ConcAgeTik1" localSheetId="4">#REF!</definedName>
    <definedName name="ConcAgeTik1">#REF!</definedName>
    <definedName name="ConcAgeTik2" localSheetId="4">#REF!</definedName>
    <definedName name="ConcAgeTik2">#REF!</definedName>
    <definedName name="ConcAgeTik3" localSheetId="4">#REF!</definedName>
    <definedName name="ConcAgeTik3">#REF!</definedName>
    <definedName name="ConcAgeTik4" localSheetId="4">#REF!</definedName>
    <definedName name="ConcAgeTik4">#REF!</definedName>
    <definedName name="ConcAgeTik5" localSheetId="4">#REF!</definedName>
    <definedName name="ConcAgeTik5">#REF!</definedName>
    <definedName name="ConcAgeTik6" localSheetId="4">#REF!</definedName>
    <definedName name="ConcAgeTik6">#REF!</definedName>
    <definedName name="ConcAgeTik7" localSheetId="4">#REF!</definedName>
    <definedName name="ConcAgeTik7">#REF!</definedName>
    <definedName name="Ellipse1_1">#REF!</definedName>
    <definedName name="Ellipse1_10">#REF!</definedName>
    <definedName name="Ellipse1_11">#REF!</definedName>
    <definedName name="Ellipse1_12">#REF!</definedName>
    <definedName name="Ellipse1_13">#REF!</definedName>
    <definedName name="Ellipse1_14">#REF!</definedName>
    <definedName name="Ellipse1_15">#REF!</definedName>
    <definedName name="Ellipse1_16">#REF!</definedName>
    <definedName name="Ellipse1_17">#REF!</definedName>
    <definedName name="Ellipse1_18">#REF!</definedName>
    <definedName name="Ellipse1_19">#REF!</definedName>
    <definedName name="Ellipse1_2">#REF!</definedName>
    <definedName name="Ellipse1_3">#REF!</definedName>
    <definedName name="Ellipse1_4">#REF!</definedName>
    <definedName name="Ellipse1_5">#REF!</definedName>
    <definedName name="Ellipse1_6">#REF!</definedName>
    <definedName name="Ellipse1_7">#REF!</definedName>
    <definedName name="Ellipse1_8">#REF!</definedName>
    <definedName name="Ellipse1_9">#REF!</definedName>
    <definedName name="gauss">#REF!</definedName>
  </definedNames>
  <calcPr calcId="152511"/>
</workbook>
</file>

<file path=xl/calcChain.xml><?xml version="1.0" encoding="utf-8"?>
<calcChain xmlns="http://schemas.openxmlformats.org/spreadsheetml/2006/main">
  <c r="J19" i="5" l="1"/>
  <c r="J21" i="5"/>
  <c r="J15" i="5"/>
  <c r="J17" i="5"/>
  <c r="I21" i="5"/>
  <c r="I19" i="5"/>
  <c r="I12" i="5"/>
  <c r="I10" i="5"/>
  <c r="I9" i="5"/>
  <c r="I8" i="5"/>
  <c r="I7" i="5"/>
  <c r="I6" i="5"/>
  <c r="I5" i="5"/>
  <c r="I4" i="5"/>
  <c r="I3" i="5"/>
  <c r="J28" i="5"/>
  <c r="J27" i="5"/>
  <c r="J25" i="5"/>
  <c r="H22" i="5"/>
  <c r="H21" i="5"/>
  <c r="H20" i="5"/>
  <c r="H19" i="5"/>
  <c r="H13" i="5"/>
  <c r="H12" i="5"/>
  <c r="H11" i="5"/>
  <c r="H10" i="5"/>
  <c r="H9" i="5"/>
  <c r="H8" i="5"/>
  <c r="H7" i="5"/>
  <c r="H6" i="5"/>
  <c r="H5" i="5"/>
  <c r="H4" i="5"/>
  <c r="H3" i="5"/>
  <c r="J12" i="5" l="1"/>
  <c r="J10" i="5"/>
  <c r="J3" i="5"/>
  <c r="AF142" i="26"/>
  <c r="AF141" i="26"/>
  <c r="AF140" i="26"/>
  <c r="AF139" i="26"/>
  <c r="AF138" i="26"/>
  <c r="AF137" i="26"/>
  <c r="AF136" i="26"/>
  <c r="AF135" i="26"/>
  <c r="AF134" i="26"/>
  <c r="AF133" i="26"/>
  <c r="AF132" i="26"/>
  <c r="AF131" i="26"/>
  <c r="AF130" i="26"/>
  <c r="AF129" i="26"/>
  <c r="AF128" i="26"/>
  <c r="AF127" i="26"/>
  <c r="AF126" i="26"/>
  <c r="AF125" i="26"/>
  <c r="AF124" i="26"/>
  <c r="AF123" i="26"/>
  <c r="AF122" i="26"/>
  <c r="AF121" i="26"/>
  <c r="AF120" i="26"/>
  <c r="AF119" i="26"/>
  <c r="AF118" i="26"/>
  <c r="AF117" i="26"/>
  <c r="AF116" i="26"/>
  <c r="AF115" i="26"/>
  <c r="AF114" i="26"/>
  <c r="AF113" i="26"/>
  <c r="T85" i="10"/>
  <c r="T84" i="10" l="1"/>
  <c r="R74" i="10"/>
  <c r="R73" i="10"/>
  <c r="T74" i="10"/>
  <c r="T73" i="10"/>
  <c r="U12" i="10" l="1"/>
  <c r="S12" i="10"/>
  <c r="EB31" i="30" l="1"/>
  <c r="EB35" i="30"/>
  <c r="EA191" i="30"/>
  <c r="DZ191" i="30"/>
  <c r="DX191" i="30"/>
  <c r="DW191" i="30"/>
  <c r="DV191" i="30"/>
  <c r="DU191" i="30"/>
  <c r="DT191" i="30"/>
  <c r="DS191" i="30"/>
  <c r="DR191" i="30"/>
  <c r="DQ191" i="30"/>
  <c r="DP191" i="30"/>
  <c r="DO191" i="30"/>
  <c r="DN191" i="30"/>
  <c r="DM191" i="30"/>
  <c r="DL191" i="30"/>
  <c r="DK191" i="30"/>
  <c r="DJ191" i="30"/>
  <c r="BI191" i="30"/>
  <c r="BJ191" i="30" s="1"/>
  <c r="Z191" i="30"/>
  <c r="W191" i="30"/>
  <c r="U191" i="30"/>
  <c r="R191" i="30"/>
  <c r="P191" i="30"/>
  <c r="EA190" i="30"/>
  <c r="DZ190" i="30"/>
  <c r="DX190" i="30"/>
  <c r="DW190" i="30"/>
  <c r="DV190" i="30"/>
  <c r="DU190" i="30"/>
  <c r="DT190" i="30"/>
  <c r="DS190" i="30"/>
  <c r="DR190" i="30"/>
  <c r="DQ190" i="30"/>
  <c r="DP190" i="30"/>
  <c r="DO190" i="30"/>
  <c r="DN190" i="30"/>
  <c r="DM190" i="30"/>
  <c r="DL190" i="30"/>
  <c r="DK190" i="30"/>
  <c r="DJ190" i="30"/>
  <c r="BI190" i="30"/>
  <c r="BJ190" i="30" s="1"/>
  <c r="Z190" i="30"/>
  <c r="W190" i="30"/>
  <c r="U190" i="30"/>
  <c r="R190" i="30"/>
  <c r="P190" i="30"/>
  <c r="EA189" i="30"/>
  <c r="DZ189" i="30"/>
  <c r="DX189" i="30"/>
  <c r="DW189" i="30"/>
  <c r="DV189" i="30"/>
  <c r="DU189" i="30"/>
  <c r="DT189" i="30"/>
  <c r="DS189" i="30"/>
  <c r="DR189" i="30"/>
  <c r="DQ189" i="30"/>
  <c r="DP189" i="30"/>
  <c r="DO189" i="30"/>
  <c r="DN189" i="30"/>
  <c r="DM189" i="30"/>
  <c r="DL189" i="30"/>
  <c r="DK189" i="30"/>
  <c r="DJ189" i="30"/>
  <c r="BI189" i="30"/>
  <c r="BJ189" i="30" s="1"/>
  <c r="Z189" i="30"/>
  <c r="W189" i="30"/>
  <c r="U189" i="30"/>
  <c r="R189" i="30"/>
  <c r="P189" i="30"/>
  <c r="EA188" i="30"/>
  <c r="DZ188" i="30"/>
  <c r="DX188" i="30"/>
  <c r="DW188" i="30"/>
  <c r="DV188" i="30"/>
  <c r="DU188" i="30"/>
  <c r="DT188" i="30"/>
  <c r="DS188" i="30"/>
  <c r="DR188" i="30"/>
  <c r="DQ188" i="30"/>
  <c r="DP188" i="30"/>
  <c r="DO188" i="30"/>
  <c r="DN188" i="30"/>
  <c r="DM188" i="30"/>
  <c r="DL188" i="30"/>
  <c r="DK188" i="30"/>
  <c r="DJ188" i="30"/>
  <c r="BI188" i="30"/>
  <c r="BJ188" i="30" s="1"/>
  <c r="Z188" i="30"/>
  <c r="W188" i="30"/>
  <c r="U188" i="30"/>
  <c r="R188" i="30"/>
  <c r="P188" i="30"/>
  <c r="EA187" i="30"/>
  <c r="DZ187" i="30"/>
  <c r="DX187" i="30"/>
  <c r="DW187" i="30"/>
  <c r="DV187" i="30"/>
  <c r="DU187" i="30"/>
  <c r="DT187" i="30"/>
  <c r="DS187" i="30"/>
  <c r="DR187" i="30"/>
  <c r="DQ187" i="30"/>
  <c r="DP187" i="30"/>
  <c r="DO187" i="30"/>
  <c r="DN187" i="30"/>
  <c r="DM187" i="30"/>
  <c r="DL187" i="30"/>
  <c r="DK187" i="30"/>
  <c r="DJ187" i="30"/>
  <c r="BI187" i="30"/>
  <c r="BJ187" i="30" s="1"/>
  <c r="Z187" i="30"/>
  <c r="W187" i="30"/>
  <c r="U187" i="30"/>
  <c r="R187" i="30"/>
  <c r="P187" i="30"/>
  <c r="EA186" i="30"/>
  <c r="DZ186" i="30"/>
  <c r="DX186" i="30"/>
  <c r="DW186" i="30"/>
  <c r="DV186" i="30"/>
  <c r="DU186" i="30"/>
  <c r="DT186" i="30"/>
  <c r="DS186" i="30"/>
  <c r="DR186" i="30"/>
  <c r="DQ186" i="30"/>
  <c r="DP186" i="30"/>
  <c r="DO186" i="30"/>
  <c r="DN186" i="30"/>
  <c r="DM186" i="30"/>
  <c r="DL186" i="30"/>
  <c r="DK186" i="30"/>
  <c r="DJ186" i="30"/>
  <c r="BI186" i="30"/>
  <c r="BJ186" i="30" s="1"/>
  <c r="Z186" i="30"/>
  <c r="W186" i="30"/>
  <c r="U186" i="30"/>
  <c r="R186" i="30"/>
  <c r="P186" i="30"/>
  <c r="EA185" i="30"/>
  <c r="DZ185" i="30"/>
  <c r="DX185" i="30"/>
  <c r="DW185" i="30"/>
  <c r="DV185" i="30"/>
  <c r="DU185" i="30"/>
  <c r="DT185" i="30"/>
  <c r="DS185" i="30"/>
  <c r="DR185" i="30"/>
  <c r="DQ185" i="30"/>
  <c r="DP185" i="30"/>
  <c r="DO185" i="30"/>
  <c r="DN185" i="30"/>
  <c r="DM185" i="30"/>
  <c r="DL185" i="30"/>
  <c r="DK185" i="30"/>
  <c r="DJ185" i="30"/>
  <c r="BI185" i="30"/>
  <c r="BJ185" i="30" s="1"/>
  <c r="Z185" i="30"/>
  <c r="W185" i="30"/>
  <c r="U185" i="30"/>
  <c r="R185" i="30"/>
  <c r="P185" i="30"/>
  <c r="EA184" i="30"/>
  <c r="DZ184" i="30"/>
  <c r="DX184" i="30"/>
  <c r="DW184" i="30"/>
  <c r="DV184" i="30"/>
  <c r="DU184" i="30"/>
  <c r="DT184" i="30"/>
  <c r="DS184" i="30"/>
  <c r="DR184" i="30"/>
  <c r="DQ184" i="30"/>
  <c r="DP184" i="30"/>
  <c r="DO184" i="30"/>
  <c r="DN184" i="30"/>
  <c r="DM184" i="30"/>
  <c r="DL184" i="30"/>
  <c r="DK184" i="30"/>
  <c r="DJ184" i="30"/>
  <c r="BI184" i="30"/>
  <c r="BJ184" i="30" s="1"/>
  <c r="Z184" i="30"/>
  <c r="W184" i="30"/>
  <c r="U184" i="30"/>
  <c r="R184" i="30"/>
  <c r="P184" i="30"/>
  <c r="EA183" i="30"/>
  <c r="DZ183" i="30"/>
  <c r="DX183" i="30"/>
  <c r="DW183" i="30"/>
  <c r="DV183" i="30"/>
  <c r="DU183" i="30"/>
  <c r="DT183" i="30"/>
  <c r="DS183" i="30"/>
  <c r="DR183" i="30"/>
  <c r="DQ183" i="30"/>
  <c r="DP183" i="30"/>
  <c r="DO183" i="30"/>
  <c r="DN183" i="30"/>
  <c r="DM183" i="30"/>
  <c r="DL183" i="30"/>
  <c r="DK183" i="30"/>
  <c r="DJ183" i="30"/>
  <c r="BI183" i="30"/>
  <c r="BJ183" i="30" s="1"/>
  <c r="Z183" i="30"/>
  <c r="W183" i="30"/>
  <c r="U183" i="30"/>
  <c r="R183" i="30"/>
  <c r="P183" i="30"/>
  <c r="EA182" i="30"/>
  <c r="DZ182" i="30"/>
  <c r="DX182" i="30"/>
  <c r="DW182" i="30"/>
  <c r="DV182" i="30"/>
  <c r="DU182" i="30"/>
  <c r="DT182" i="30"/>
  <c r="DS182" i="30"/>
  <c r="DR182" i="30"/>
  <c r="DQ182" i="30"/>
  <c r="DP182" i="30"/>
  <c r="DO182" i="30"/>
  <c r="DN182" i="30"/>
  <c r="DM182" i="30"/>
  <c r="DL182" i="30"/>
  <c r="DK182" i="30"/>
  <c r="DJ182" i="30"/>
  <c r="BI182" i="30"/>
  <c r="BJ182" i="30" s="1"/>
  <c r="Z182" i="30"/>
  <c r="W182" i="30"/>
  <c r="U182" i="30"/>
  <c r="R182" i="30"/>
  <c r="P182" i="30"/>
  <c r="EA181" i="30"/>
  <c r="DZ181" i="30"/>
  <c r="DX181" i="30"/>
  <c r="DW181" i="30"/>
  <c r="DV181" i="30"/>
  <c r="DU181" i="30"/>
  <c r="DT181" i="30"/>
  <c r="DS181" i="30"/>
  <c r="DR181" i="30"/>
  <c r="DQ181" i="30"/>
  <c r="DP181" i="30"/>
  <c r="DO181" i="30"/>
  <c r="DN181" i="30"/>
  <c r="DM181" i="30"/>
  <c r="DL181" i="30"/>
  <c r="DK181" i="30"/>
  <c r="DJ181" i="30"/>
  <c r="BI181" i="30"/>
  <c r="BJ181" i="30" s="1"/>
  <c r="Z181" i="30"/>
  <c r="W181" i="30"/>
  <c r="U181" i="30"/>
  <c r="R181" i="30"/>
  <c r="P181" i="30"/>
  <c r="EA180" i="30"/>
  <c r="DZ180" i="30"/>
  <c r="DX180" i="30"/>
  <c r="DW180" i="30"/>
  <c r="DV180" i="30"/>
  <c r="DU180" i="30"/>
  <c r="DT180" i="30"/>
  <c r="DS180" i="30"/>
  <c r="DR180" i="30"/>
  <c r="DQ180" i="30"/>
  <c r="DP180" i="30"/>
  <c r="DO180" i="30"/>
  <c r="DN180" i="30"/>
  <c r="DM180" i="30"/>
  <c r="DL180" i="30"/>
  <c r="DK180" i="30"/>
  <c r="DJ180" i="30"/>
  <c r="BI180" i="30"/>
  <c r="BJ180" i="30" s="1"/>
  <c r="Z180" i="30"/>
  <c r="W180" i="30"/>
  <c r="U180" i="30"/>
  <c r="R180" i="30"/>
  <c r="P180" i="30"/>
  <c r="EA179" i="30"/>
  <c r="DZ179" i="30"/>
  <c r="DX179" i="30"/>
  <c r="DW179" i="30"/>
  <c r="DV179" i="30"/>
  <c r="DU179" i="30"/>
  <c r="DT179" i="30"/>
  <c r="DS179" i="30"/>
  <c r="DR179" i="30"/>
  <c r="DQ179" i="30"/>
  <c r="DP179" i="30"/>
  <c r="DO179" i="30"/>
  <c r="DN179" i="30"/>
  <c r="DM179" i="30"/>
  <c r="DL179" i="30"/>
  <c r="DK179" i="30"/>
  <c r="DJ179" i="30"/>
  <c r="BI179" i="30"/>
  <c r="BJ179" i="30" s="1"/>
  <c r="Z179" i="30"/>
  <c r="W179" i="30"/>
  <c r="U179" i="30"/>
  <c r="R179" i="30"/>
  <c r="P179" i="30"/>
  <c r="EA178" i="30"/>
  <c r="DZ178" i="30"/>
  <c r="DX178" i="30"/>
  <c r="DW178" i="30"/>
  <c r="DV178" i="30"/>
  <c r="DU178" i="30"/>
  <c r="DT178" i="30"/>
  <c r="DS178" i="30"/>
  <c r="DR178" i="30"/>
  <c r="DQ178" i="30"/>
  <c r="DP178" i="30"/>
  <c r="DO178" i="30"/>
  <c r="DN178" i="30"/>
  <c r="DM178" i="30"/>
  <c r="DL178" i="30"/>
  <c r="DK178" i="30"/>
  <c r="DJ178" i="30"/>
  <c r="BI178" i="30"/>
  <c r="BJ178" i="30" s="1"/>
  <c r="Z178" i="30"/>
  <c r="W178" i="30"/>
  <c r="U178" i="30"/>
  <c r="R178" i="30"/>
  <c r="P178" i="30"/>
  <c r="EA177" i="30"/>
  <c r="DZ177" i="30"/>
  <c r="DX177" i="30"/>
  <c r="DW177" i="30"/>
  <c r="DV177" i="30"/>
  <c r="DU177" i="30"/>
  <c r="DT177" i="30"/>
  <c r="DS177" i="30"/>
  <c r="DR177" i="30"/>
  <c r="DQ177" i="30"/>
  <c r="DP177" i="30"/>
  <c r="DO177" i="30"/>
  <c r="DN177" i="30"/>
  <c r="DM177" i="30"/>
  <c r="DL177" i="30"/>
  <c r="DK177" i="30"/>
  <c r="DJ177" i="30"/>
  <c r="BI177" i="30"/>
  <c r="BJ177" i="30" s="1"/>
  <c r="Z177" i="30"/>
  <c r="W177" i="30"/>
  <c r="U177" i="30"/>
  <c r="R177" i="30"/>
  <c r="P177" i="30"/>
  <c r="EA176" i="30"/>
  <c r="DZ176" i="30"/>
  <c r="DX176" i="30"/>
  <c r="DW176" i="30"/>
  <c r="DV176" i="30"/>
  <c r="DU176" i="30"/>
  <c r="DT176" i="30"/>
  <c r="DS176" i="30"/>
  <c r="DR176" i="30"/>
  <c r="DQ176" i="30"/>
  <c r="DP176" i="30"/>
  <c r="DO176" i="30"/>
  <c r="DN176" i="30"/>
  <c r="DM176" i="30"/>
  <c r="DL176" i="30"/>
  <c r="DK176" i="30"/>
  <c r="DJ176" i="30"/>
  <c r="BI176" i="30"/>
  <c r="BJ176" i="30" s="1"/>
  <c r="Z176" i="30"/>
  <c r="W176" i="30"/>
  <c r="U176" i="30"/>
  <c r="R176" i="30"/>
  <c r="P176" i="30"/>
  <c r="EA175" i="30"/>
  <c r="DZ175" i="30"/>
  <c r="DX175" i="30"/>
  <c r="DW175" i="30"/>
  <c r="DV175" i="30"/>
  <c r="DU175" i="30"/>
  <c r="DT175" i="30"/>
  <c r="DS175" i="30"/>
  <c r="DR175" i="30"/>
  <c r="DQ175" i="30"/>
  <c r="DP175" i="30"/>
  <c r="DO175" i="30"/>
  <c r="DN175" i="30"/>
  <c r="DM175" i="30"/>
  <c r="DL175" i="30"/>
  <c r="DK175" i="30"/>
  <c r="DJ175" i="30"/>
  <c r="BI175" i="30"/>
  <c r="BJ175" i="30" s="1"/>
  <c r="Z175" i="30"/>
  <c r="W175" i="30"/>
  <c r="U175" i="30"/>
  <c r="R175" i="30"/>
  <c r="P175" i="30"/>
  <c r="EA174" i="30"/>
  <c r="DZ174" i="30"/>
  <c r="DX174" i="30"/>
  <c r="DW174" i="30"/>
  <c r="DV174" i="30"/>
  <c r="DU174" i="30"/>
  <c r="DT174" i="30"/>
  <c r="DS174" i="30"/>
  <c r="DR174" i="30"/>
  <c r="DQ174" i="30"/>
  <c r="DP174" i="30"/>
  <c r="DO174" i="30"/>
  <c r="DN174" i="30"/>
  <c r="DM174" i="30"/>
  <c r="DL174" i="30"/>
  <c r="DK174" i="30"/>
  <c r="DJ174" i="30"/>
  <c r="BI174" i="30"/>
  <c r="BJ174" i="30" s="1"/>
  <c r="Z174" i="30"/>
  <c r="W174" i="30"/>
  <c r="U174" i="30"/>
  <c r="R174" i="30"/>
  <c r="P174" i="30"/>
  <c r="EA173" i="30"/>
  <c r="DZ173" i="30"/>
  <c r="DX173" i="30"/>
  <c r="DW173" i="30"/>
  <c r="DV173" i="30"/>
  <c r="DU173" i="30"/>
  <c r="DT173" i="30"/>
  <c r="DS173" i="30"/>
  <c r="DR173" i="30"/>
  <c r="DQ173" i="30"/>
  <c r="DP173" i="30"/>
  <c r="DO173" i="30"/>
  <c r="DN173" i="30"/>
  <c r="DM173" i="30"/>
  <c r="DL173" i="30"/>
  <c r="DK173" i="30"/>
  <c r="DJ173" i="30"/>
  <c r="BI173" i="30"/>
  <c r="BJ173" i="30" s="1"/>
  <c r="Z173" i="30"/>
  <c r="W173" i="30"/>
  <c r="U173" i="30"/>
  <c r="R173" i="30"/>
  <c r="P173" i="30"/>
  <c r="EA172" i="30"/>
  <c r="DZ172" i="30"/>
  <c r="DX172" i="30"/>
  <c r="DW172" i="30"/>
  <c r="DV172" i="30"/>
  <c r="DU172" i="30"/>
  <c r="DT172" i="30"/>
  <c r="DS172" i="30"/>
  <c r="DR172" i="30"/>
  <c r="DQ172" i="30"/>
  <c r="DP172" i="30"/>
  <c r="DO172" i="30"/>
  <c r="DN172" i="30"/>
  <c r="DM172" i="30"/>
  <c r="DL172" i="30"/>
  <c r="DK172" i="30"/>
  <c r="DJ172" i="30"/>
  <c r="BI172" i="30"/>
  <c r="BJ172" i="30" s="1"/>
  <c r="Z172" i="30"/>
  <c r="W172" i="30"/>
  <c r="U172" i="30"/>
  <c r="R172" i="30"/>
  <c r="P172" i="30"/>
  <c r="EA171" i="30"/>
  <c r="DZ171" i="30"/>
  <c r="DX171" i="30"/>
  <c r="DW171" i="30"/>
  <c r="DV171" i="30"/>
  <c r="DU171" i="30"/>
  <c r="DT171" i="30"/>
  <c r="DS171" i="30"/>
  <c r="DR171" i="30"/>
  <c r="DQ171" i="30"/>
  <c r="DP171" i="30"/>
  <c r="DO171" i="30"/>
  <c r="DN171" i="30"/>
  <c r="DM171" i="30"/>
  <c r="DL171" i="30"/>
  <c r="DK171" i="30"/>
  <c r="DJ171" i="30"/>
  <c r="BI171" i="30"/>
  <c r="BJ171" i="30" s="1"/>
  <c r="Z171" i="30"/>
  <c r="W171" i="30"/>
  <c r="U171" i="30"/>
  <c r="R171" i="30"/>
  <c r="P171" i="30"/>
  <c r="EA170" i="30"/>
  <c r="DZ170" i="30"/>
  <c r="DX170" i="30"/>
  <c r="DW170" i="30"/>
  <c r="DV170" i="30"/>
  <c r="DU170" i="30"/>
  <c r="DT170" i="30"/>
  <c r="DS170" i="30"/>
  <c r="DR170" i="30"/>
  <c r="DQ170" i="30"/>
  <c r="DP170" i="30"/>
  <c r="DO170" i="30"/>
  <c r="DN170" i="30"/>
  <c r="DM170" i="30"/>
  <c r="DL170" i="30"/>
  <c r="DK170" i="30"/>
  <c r="DJ170" i="30"/>
  <c r="BI170" i="30"/>
  <c r="BJ170" i="30" s="1"/>
  <c r="Z170" i="30"/>
  <c r="W170" i="30"/>
  <c r="U170" i="30"/>
  <c r="R170" i="30"/>
  <c r="P170" i="30"/>
  <c r="EA169" i="30"/>
  <c r="DZ169" i="30"/>
  <c r="DX169" i="30"/>
  <c r="DW169" i="30"/>
  <c r="DV169" i="30"/>
  <c r="DU169" i="30"/>
  <c r="DT169" i="30"/>
  <c r="DS169" i="30"/>
  <c r="DR169" i="30"/>
  <c r="DQ169" i="30"/>
  <c r="DP169" i="30"/>
  <c r="DO169" i="30"/>
  <c r="DN169" i="30"/>
  <c r="DM169" i="30"/>
  <c r="DL169" i="30"/>
  <c r="DK169" i="30"/>
  <c r="DJ169" i="30"/>
  <c r="BI169" i="30"/>
  <c r="BJ169" i="30" s="1"/>
  <c r="Z169" i="30"/>
  <c r="W169" i="30"/>
  <c r="U169" i="30"/>
  <c r="R169" i="30"/>
  <c r="P169" i="30"/>
  <c r="EA168" i="30"/>
  <c r="DZ168" i="30"/>
  <c r="DX168" i="30"/>
  <c r="DW168" i="30"/>
  <c r="DV168" i="30"/>
  <c r="DU168" i="30"/>
  <c r="DT168" i="30"/>
  <c r="DS168" i="30"/>
  <c r="DR168" i="30"/>
  <c r="DQ168" i="30"/>
  <c r="DP168" i="30"/>
  <c r="DO168" i="30"/>
  <c r="DN168" i="30"/>
  <c r="DM168" i="30"/>
  <c r="DL168" i="30"/>
  <c r="DK168" i="30"/>
  <c r="DJ168" i="30"/>
  <c r="BI168" i="30"/>
  <c r="BJ168" i="30" s="1"/>
  <c r="Z168" i="30"/>
  <c r="W168" i="30"/>
  <c r="U168" i="30"/>
  <c r="R168" i="30"/>
  <c r="P168" i="30"/>
  <c r="EA167" i="30"/>
  <c r="DZ167" i="30"/>
  <c r="DX167" i="30"/>
  <c r="DW167" i="30"/>
  <c r="DV167" i="30"/>
  <c r="DU167" i="30"/>
  <c r="DT167" i="30"/>
  <c r="DS167" i="30"/>
  <c r="DR167" i="30"/>
  <c r="DQ167" i="30"/>
  <c r="DP167" i="30"/>
  <c r="DO167" i="30"/>
  <c r="DN167" i="30"/>
  <c r="DM167" i="30"/>
  <c r="DL167" i="30"/>
  <c r="DK167" i="30"/>
  <c r="DJ167" i="30"/>
  <c r="BI167" i="30"/>
  <c r="BJ167" i="30" s="1"/>
  <c r="Z167" i="30"/>
  <c r="W167" i="30"/>
  <c r="U167" i="30"/>
  <c r="R167" i="30"/>
  <c r="P167" i="30"/>
  <c r="EA166" i="30"/>
  <c r="DZ166" i="30"/>
  <c r="DX166" i="30"/>
  <c r="DW166" i="30"/>
  <c r="DV166" i="30"/>
  <c r="DU166" i="30"/>
  <c r="DT166" i="30"/>
  <c r="DS166" i="30"/>
  <c r="DR166" i="30"/>
  <c r="DQ166" i="30"/>
  <c r="DP166" i="30"/>
  <c r="DO166" i="30"/>
  <c r="DN166" i="30"/>
  <c r="DM166" i="30"/>
  <c r="DL166" i="30"/>
  <c r="DK166" i="30"/>
  <c r="DJ166" i="30"/>
  <c r="BI166" i="30"/>
  <c r="BJ166" i="30" s="1"/>
  <c r="Z166" i="30"/>
  <c r="W166" i="30"/>
  <c r="U166" i="30"/>
  <c r="R166" i="30"/>
  <c r="P166" i="30"/>
  <c r="EA165" i="30"/>
  <c r="DZ165" i="30"/>
  <c r="DX165" i="30"/>
  <c r="DW165" i="30"/>
  <c r="DV165" i="30"/>
  <c r="DU165" i="30"/>
  <c r="DT165" i="30"/>
  <c r="DS165" i="30"/>
  <c r="DR165" i="30"/>
  <c r="DQ165" i="30"/>
  <c r="DP165" i="30"/>
  <c r="DO165" i="30"/>
  <c r="DN165" i="30"/>
  <c r="DM165" i="30"/>
  <c r="DL165" i="30"/>
  <c r="DK165" i="30"/>
  <c r="DJ165" i="30"/>
  <c r="BI165" i="30"/>
  <c r="BJ165" i="30" s="1"/>
  <c r="Z165" i="30"/>
  <c r="W165" i="30"/>
  <c r="U165" i="30"/>
  <c r="R165" i="30"/>
  <c r="P165" i="30"/>
  <c r="EA164" i="30"/>
  <c r="DZ164" i="30"/>
  <c r="DX164" i="30"/>
  <c r="DW164" i="30"/>
  <c r="DV164" i="30"/>
  <c r="DU164" i="30"/>
  <c r="DT164" i="30"/>
  <c r="DS164" i="30"/>
  <c r="DR164" i="30"/>
  <c r="DQ164" i="30"/>
  <c r="DP164" i="30"/>
  <c r="DO164" i="30"/>
  <c r="DN164" i="30"/>
  <c r="DM164" i="30"/>
  <c r="DL164" i="30"/>
  <c r="DK164" i="30"/>
  <c r="DJ164" i="30"/>
  <c r="BI164" i="30"/>
  <c r="BJ164" i="30" s="1"/>
  <c r="Z164" i="30"/>
  <c r="W164" i="30"/>
  <c r="U164" i="30"/>
  <c r="R164" i="30"/>
  <c r="P164" i="30"/>
  <c r="EA163" i="30"/>
  <c r="DZ163" i="30"/>
  <c r="DX163" i="30"/>
  <c r="DW163" i="30"/>
  <c r="DV163" i="30"/>
  <c r="DU163" i="30"/>
  <c r="DT163" i="30"/>
  <c r="DS163" i="30"/>
  <c r="DR163" i="30"/>
  <c r="DQ163" i="30"/>
  <c r="DP163" i="30"/>
  <c r="DO163" i="30"/>
  <c r="DN163" i="30"/>
  <c r="DM163" i="30"/>
  <c r="DL163" i="30"/>
  <c r="DK163" i="30"/>
  <c r="DJ163" i="30"/>
  <c r="BI163" i="30"/>
  <c r="BJ163" i="30" s="1"/>
  <c r="Z163" i="30"/>
  <c r="W163" i="30"/>
  <c r="U163" i="30"/>
  <c r="R163" i="30"/>
  <c r="P163" i="30"/>
  <c r="EA162" i="30"/>
  <c r="DZ162" i="30"/>
  <c r="DX162" i="30"/>
  <c r="DW162" i="30"/>
  <c r="DV162" i="30"/>
  <c r="DU162" i="30"/>
  <c r="DT162" i="30"/>
  <c r="DS162" i="30"/>
  <c r="DR162" i="30"/>
  <c r="DQ162" i="30"/>
  <c r="DP162" i="30"/>
  <c r="DO162" i="30"/>
  <c r="DN162" i="30"/>
  <c r="DM162" i="30"/>
  <c r="DL162" i="30"/>
  <c r="DK162" i="30"/>
  <c r="DJ162" i="30"/>
  <c r="BI162" i="30"/>
  <c r="BJ162" i="30" s="1"/>
  <c r="Z162" i="30"/>
  <c r="W162" i="30"/>
  <c r="U162" i="30"/>
  <c r="R162" i="30"/>
  <c r="P162" i="30"/>
  <c r="EA161" i="30"/>
  <c r="DZ161" i="30"/>
  <c r="DX161" i="30"/>
  <c r="DW161" i="30"/>
  <c r="DV161" i="30"/>
  <c r="DU161" i="30"/>
  <c r="DT161" i="30"/>
  <c r="DS161" i="30"/>
  <c r="DR161" i="30"/>
  <c r="DQ161" i="30"/>
  <c r="DP161" i="30"/>
  <c r="DO161" i="30"/>
  <c r="DN161" i="30"/>
  <c r="DM161" i="30"/>
  <c r="DL161" i="30"/>
  <c r="DK161" i="30"/>
  <c r="DJ161" i="30"/>
  <c r="BI161" i="30"/>
  <c r="BJ161" i="30" s="1"/>
  <c r="Z161" i="30"/>
  <c r="W161" i="30"/>
  <c r="U161" i="30"/>
  <c r="R161" i="30"/>
  <c r="P161" i="30"/>
  <c r="EA160" i="30"/>
  <c r="DZ160" i="30"/>
  <c r="DX160" i="30"/>
  <c r="DW160" i="30"/>
  <c r="DV160" i="30"/>
  <c r="DU160" i="30"/>
  <c r="DT160" i="30"/>
  <c r="DS160" i="30"/>
  <c r="DR160" i="30"/>
  <c r="DQ160" i="30"/>
  <c r="DP160" i="30"/>
  <c r="DO160" i="30"/>
  <c r="DN160" i="30"/>
  <c r="DM160" i="30"/>
  <c r="DL160" i="30"/>
  <c r="DK160" i="30"/>
  <c r="DJ160" i="30"/>
  <c r="BI160" i="30"/>
  <c r="BJ160" i="30" s="1"/>
  <c r="Z160" i="30"/>
  <c r="W160" i="30"/>
  <c r="U160" i="30"/>
  <c r="R160" i="30"/>
  <c r="P160" i="30"/>
  <c r="EA159" i="30"/>
  <c r="DZ159" i="30"/>
  <c r="DX159" i="30"/>
  <c r="DW159" i="30"/>
  <c r="DV159" i="30"/>
  <c r="DU159" i="30"/>
  <c r="DT159" i="30"/>
  <c r="DS159" i="30"/>
  <c r="DR159" i="30"/>
  <c r="DQ159" i="30"/>
  <c r="DP159" i="30"/>
  <c r="DO159" i="30"/>
  <c r="DN159" i="30"/>
  <c r="DM159" i="30"/>
  <c r="DL159" i="30"/>
  <c r="DK159" i="30"/>
  <c r="DJ159" i="30"/>
  <c r="BI159" i="30"/>
  <c r="BJ159" i="30" s="1"/>
  <c r="Z159" i="30"/>
  <c r="W159" i="30"/>
  <c r="U159" i="30"/>
  <c r="R159" i="30"/>
  <c r="P159" i="30"/>
  <c r="EA158" i="30"/>
  <c r="DZ158" i="30"/>
  <c r="DX158" i="30"/>
  <c r="DW158" i="30"/>
  <c r="DV158" i="30"/>
  <c r="DU158" i="30"/>
  <c r="DT158" i="30"/>
  <c r="DS158" i="30"/>
  <c r="DR158" i="30"/>
  <c r="DQ158" i="30"/>
  <c r="DP158" i="30"/>
  <c r="DO158" i="30"/>
  <c r="DN158" i="30"/>
  <c r="DM158" i="30"/>
  <c r="DL158" i="30"/>
  <c r="DK158" i="30"/>
  <c r="DJ158" i="30"/>
  <c r="BI158" i="30"/>
  <c r="BJ158" i="30" s="1"/>
  <c r="Z158" i="30"/>
  <c r="W158" i="30"/>
  <c r="U158" i="30"/>
  <c r="R158" i="30"/>
  <c r="P158" i="30"/>
  <c r="EA157" i="30"/>
  <c r="DZ157" i="30"/>
  <c r="DX157" i="30"/>
  <c r="DW157" i="30"/>
  <c r="DV157" i="30"/>
  <c r="DU157" i="30"/>
  <c r="DT157" i="30"/>
  <c r="DS157" i="30"/>
  <c r="DR157" i="30"/>
  <c r="DQ157" i="30"/>
  <c r="DP157" i="30"/>
  <c r="DO157" i="30"/>
  <c r="DN157" i="30"/>
  <c r="DM157" i="30"/>
  <c r="DL157" i="30"/>
  <c r="DK157" i="30"/>
  <c r="DJ157" i="30"/>
  <c r="BI157" i="30"/>
  <c r="BJ157" i="30" s="1"/>
  <c r="Z157" i="30"/>
  <c r="W157" i="30"/>
  <c r="U157" i="30"/>
  <c r="R157" i="30"/>
  <c r="P157" i="30"/>
  <c r="EA156" i="30"/>
  <c r="DZ156" i="30"/>
  <c r="DX156" i="30"/>
  <c r="DW156" i="30"/>
  <c r="DV156" i="30"/>
  <c r="DU156" i="30"/>
  <c r="DT156" i="30"/>
  <c r="DS156" i="30"/>
  <c r="DR156" i="30"/>
  <c r="DQ156" i="30"/>
  <c r="DP156" i="30"/>
  <c r="DO156" i="30"/>
  <c r="DN156" i="30"/>
  <c r="DM156" i="30"/>
  <c r="DL156" i="30"/>
  <c r="DK156" i="30"/>
  <c r="DJ156" i="30"/>
  <c r="BI156" i="30"/>
  <c r="BJ156" i="30" s="1"/>
  <c r="Z156" i="30"/>
  <c r="W156" i="30"/>
  <c r="U156" i="30"/>
  <c r="R156" i="30"/>
  <c r="P156" i="30"/>
  <c r="EA155" i="30"/>
  <c r="DZ155" i="30"/>
  <c r="DX155" i="30"/>
  <c r="DW155" i="30"/>
  <c r="DV155" i="30"/>
  <c r="DU155" i="30"/>
  <c r="DT155" i="30"/>
  <c r="DS155" i="30"/>
  <c r="DR155" i="30"/>
  <c r="DQ155" i="30"/>
  <c r="DP155" i="30"/>
  <c r="DO155" i="30"/>
  <c r="DN155" i="30"/>
  <c r="DM155" i="30"/>
  <c r="DL155" i="30"/>
  <c r="DK155" i="30"/>
  <c r="DJ155" i="30"/>
  <c r="BI155" i="30"/>
  <c r="BJ155" i="30" s="1"/>
  <c r="Z155" i="30"/>
  <c r="W155" i="30"/>
  <c r="U155" i="30"/>
  <c r="R155" i="30"/>
  <c r="P155" i="30"/>
  <c r="EA154" i="30"/>
  <c r="DZ154" i="30"/>
  <c r="DX154" i="30"/>
  <c r="DW154" i="30"/>
  <c r="DV154" i="30"/>
  <c r="DU154" i="30"/>
  <c r="DT154" i="30"/>
  <c r="DS154" i="30"/>
  <c r="DR154" i="30"/>
  <c r="DQ154" i="30"/>
  <c r="DP154" i="30"/>
  <c r="DO154" i="30"/>
  <c r="DN154" i="30"/>
  <c r="DM154" i="30"/>
  <c r="DL154" i="30"/>
  <c r="DK154" i="30"/>
  <c r="DJ154" i="30"/>
  <c r="BI154" i="30"/>
  <c r="BJ154" i="30" s="1"/>
  <c r="Z154" i="30"/>
  <c r="W154" i="30"/>
  <c r="U154" i="30"/>
  <c r="R154" i="30"/>
  <c r="P154" i="30"/>
  <c r="EA153" i="30"/>
  <c r="DZ153" i="30"/>
  <c r="DX153" i="30"/>
  <c r="DW153" i="30"/>
  <c r="DV153" i="30"/>
  <c r="DU153" i="30"/>
  <c r="DT153" i="30"/>
  <c r="DS153" i="30"/>
  <c r="DR153" i="30"/>
  <c r="DQ153" i="30"/>
  <c r="DP153" i="30"/>
  <c r="DO153" i="30"/>
  <c r="DN153" i="30"/>
  <c r="DM153" i="30"/>
  <c r="DL153" i="30"/>
  <c r="DK153" i="30"/>
  <c r="DJ153" i="30"/>
  <c r="BI153" i="30"/>
  <c r="BJ153" i="30" s="1"/>
  <c r="Z153" i="30"/>
  <c r="W153" i="30"/>
  <c r="U153" i="30"/>
  <c r="R153" i="30"/>
  <c r="P153" i="30"/>
  <c r="EA152" i="30"/>
  <c r="DZ152" i="30"/>
  <c r="DX152" i="30"/>
  <c r="DW152" i="30"/>
  <c r="DV152" i="30"/>
  <c r="DU152" i="30"/>
  <c r="DT152" i="30"/>
  <c r="DS152" i="30"/>
  <c r="DR152" i="30"/>
  <c r="DQ152" i="30"/>
  <c r="DP152" i="30"/>
  <c r="DO152" i="30"/>
  <c r="DN152" i="30"/>
  <c r="DM152" i="30"/>
  <c r="DL152" i="30"/>
  <c r="DK152" i="30"/>
  <c r="DJ152" i="30"/>
  <c r="BI152" i="30"/>
  <c r="BJ152" i="30" s="1"/>
  <c r="Z152" i="30"/>
  <c r="W152" i="30"/>
  <c r="U152" i="30"/>
  <c r="R152" i="30"/>
  <c r="P152" i="30"/>
  <c r="EA151" i="30"/>
  <c r="DZ151" i="30"/>
  <c r="DX151" i="30"/>
  <c r="DW151" i="30"/>
  <c r="DV151" i="30"/>
  <c r="DU151" i="30"/>
  <c r="DT151" i="30"/>
  <c r="DS151" i="30"/>
  <c r="DR151" i="30"/>
  <c r="DQ151" i="30"/>
  <c r="DP151" i="30"/>
  <c r="DO151" i="30"/>
  <c r="DN151" i="30"/>
  <c r="DM151" i="30"/>
  <c r="DL151" i="30"/>
  <c r="DK151" i="30"/>
  <c r="DJ151" i="30"/>
  <c r="BI151" i="30"/>
  <c r="BJ151" i="30" s="1"/>
  <c r="Z151" i="30"/>
  <c r="W151" i="30"/>
  <c r="U151" i="30"/>
  <c r="R151" i="30"/>
  <c r="P151" i="30"/>
  <c r="EA150" i="30"/>
  <c r="DZ150" i="30"/>
  <c r="DX150" i="30"/>
  <c r="DW150" i="30"/>
  <c r="DV150" i="30"/>
  <c r="DU150" i="30"/>
  <c r="DT150" i="30"/>
  <c r="DS150" i="30"/>
  <c r="DR150" i="30"/>
  <c r="DQ150" i="30"/>
  <c r="DP150" i="30"/>
  <c r="DO150" i="30"/>
  <c r="DN150" i="30"/>
  <c r="DM150" i="30"/>
  <c r="DL150" i="30"/>
  <c r="DK150" i="30"/>
  <c r="DJ150" i="30"/>
  <c r="BI150" i="30"/>
  <c r="BJ150" i="30" s="1"/>
  <c r="Z150" i="30"/>
  <c r="W150" i="30"/>
  <c r="U150" i="30"/>
  <c r="R150" i="30"/>
  <c r="P150" i="30"/>
  <c r="EA149" i="30"/>
  <c r="DZ149" i="30"/>
  <c r="DX149" i="30"/>
  <c r="DW149" i="30"/>
  <c r="DV149" i="30"/>
  <c r="DU149" i="30"/>
  <c r="DT149" i="30"/>
  <c r="DS149" i="30"/>
  <c r="DR149" i="30"/>
  <c r="DQ149" i="30"/>
  <c r="DP149" i="30"/>
  <c r="DO149" i="30"/>
  <c r="DN149" i="30"/>
  <c r="DM149" i="30"/>
  <c r="DL149" i="30"/>
  <c r="DK149" i="30"/>
  <c r="DJ149" i="30"/>
  <c r="BI149" i="30"/>
  <c r="BJ149" i="30" s="1"/>
  <c r="Z149" i="30"/>
  <c r="W149" i="30"/>
  <c r="U149" i="30"/>
  <c r="R149" i="30"/>
  <c r="P149" i="30"/>
  <c r="EA148" i="30"/>
  <c r="DZ148" i="30"/>
  <c r="DX148" i="30"/>
  <c r="DW148" i="30"/>
  <c r="DV148" i="30"/>
  <c r="DU148" i="30"/>
  <c r="DT148" i="30"/>
  <c r="DS148" i="30"/>
  <c r="DR148" i="30"/>
  <c r="DQ148" i="30"/>
  <c r="DP148" i="30"/>
  <c r="DO148" i="30"/>
  <c r="DN148" i="30"/>
  <c r="DM148" i="30"/>
  <c r="DL148" i="30"/>
  <c r="DK148" i="30"/>
  <c r="DJ148" i="30"/>
  <c r="BI148" i="30"/>
  <c r="BJ148" i="30" s="1"/>
  <c r="Z148" i="30"/>
  <c r="W148" i="30"/>
  <c r="U148" i="30"/>
  <c r="R148" i="30"/>
  <c r="P148" i="30"/>
  <c r="EA147" i="30"/>
  <c r="DZ147" i="30"/>
  <c r="DX147" i="30"/>
  <c r="DW147" i="30"/>
  <c r="DV147" i="30"/>
  <c r="DU147" i="30"/>
  <c r="DT147" i="30"/>
  <c r="DS147" i="30"/>
  <c r="DR147" i="30"/>
  <c r="DQ147" i="30"/>
  <c r="DP147" i="30"/>
  <c r="DO147" i="30"/>
  <c r="DN147" i="30"/>
  <c r="DM147" i="30"/>
  <c r="DL147" i="30"/>
  <c r="DK147" i="30"/>
  <c r="DJ147" i="30"/>
  <c r="BI147" i="30"/>
  <c r="BJ147" i="30" s="1"/>
  <c r="Z147" i="30"/>
  <c r="W147" i="30"/>
  <c r="U147" i="30"/>
  <c r="R147" i="30"/>
  <c r="P147" i="30"/>
  <c r="EA146" i="30"/>
  <c r="DZ146" i="30"/>
  <c r="DX146" i="30"/>
  <c r="DW146" i="30"/>
  <c r="DV146" i="30"/>
  <c r="DU146" i="30"/>
  <c r="DT146" i="30"/>
  <c r="DS146" i="30"/>
  <c r="DR146" i="30"/>
  <c r="DQ146" i="30"/>
  <c r="DP146" i="30"/>
  <c r="DO146" i="30"/>
  <c r="DN146" i="30"/>
  <c r="DM146" i="30"/>
  <c r="DL146" i="30"/>
  <c r="DK146" i="30"/>
  <c r="DJ146" i="30"/>
  <c r="BI146" i="30"/>
  <c r="BJ146" i="30" s="1"/>
  <c r="Z146" i="30"/>
  <c r="W146" i="30"/>
  <c r="U146" i="30"/>
  <c r="R146" i="30"/>
  <c r="P146" i="30"/>
  <c r="EA145" i="30"/>
  <c r="DZ145" i="30"/>
  <c r="DX145" i="30"/>
  <c r="DW145" i="30"/>
  <c r="DV145" i="30"/>
  <c r="DU145" i="30"/>
  <c r="DT145" i="30"/>
  <c r="DS145" i="30"/>
  <c r="DR145" i="30"/>
  <c r="DQ145" i="30"/>
  <c r="DP145" i="30"/>
  <c r="DO145" i="30"/>
  <c r="DN145" i="30"/>
  <c r="DM145" i="30"/>
  <c r="DL145" i="30"/>
  <c r="DK145" i="30"/>
  <c r="DJ145" i="30"/>
  <c r="BI145" i="30"/>
  <c r="BJ145" i="30" s="1"/>
  <c r="Z145" i="30"/>
  <c r="W145" i="30"/>
  <c r="U145" i="30"/>
  <c r="R145" i="30"/>
  <c r="P145" i="30"/>
  <c r="EA144" i="30"/>
  <c r="DZ144" i="30"/>
  <c r="DX144" i="30"/>
  <c r="DW144" i="30"/>
  <c r="DV144" i="30"/>
  <c r="DU144" i="30"/>
  <c r="DT144" i="30"/>
  <c r="DS144" i="30"/>
  <c r="DR144" i="30"/>
  <c r="DQ144" i="30"/>
  <c r="DP144" i="30"/>
  <c r="DO144" i="30"/>
  <c r="DN144" i="30"/>
  <c r="DM144" i="30"/>
  <c r="DL144" i="30"/>
  <c r="DK144" i="30"/>
  <c r="DJ144" i="30"/>
  <c r="BI144" i="30"/>
  <c r="BJ144" i="30" s="1"/>
  <c r="Z144" i="30"/>
  <c r="W144" i="30"/>
  <c r="U144" i="30"/>
  <c r="R144" i="30"/>
  <c r="P144" i="30"/>
  <c r="EA143" i="30"/>
  <c r="DZ143" i="30"/>
  <c r="DX143" i="30"/>
  <c r="DW143" i="30"/>
  <c r="DV143" i="30"/>
  <c r="DU143" i="30"/>
  <c r="DT143" i="30"/>
  <c r="DS143" i="30"/>
  <c r="DR143" i="30"/>
  <c r="DQ143" i="30"/>
  <c r="DP143" i="30"/>
  <c r="DO143" i="30"/>
  <c r="DN143" i="30"/>
  <c r="DM143" i="30"/>
  <c r="DL143" i="30"/>
  <c r="DK143" i="30"/>
  <c r="DJ143" i="30"/>
  <c r="BI143" i="30"/>
  <c r="BJ143" i="30" s="1"/>
  <c r="Z143" i="30"/>
  <c r="W143" i="30"/>
  <c r="U143" i="30"/>
  <c r="R143" i="30"/>
  <c r="P143" i="30"/>
  <c r="EA142" i="30"/>
  <c r="DZ142" i="30"/>
  <c r="DX142" i="30"/>
  <c r="DW142" i="30"/>
  <c r="DV142" i="30"/>
  <c r="DU142" i="30"/>
  <c r="DT142" i="30"/>
  <c r="DS142" i="30"/>
  <c r="DR142" i="30"/>
  <c r="DQ142" i="30"/>
  <c r="DP142" i="30"/>
  <c r="DO142" i="30"/>
  <c r="DN142" i="30"/>
  <c r="DM142" i="30"/>
  <c r="DL142" i="30"/>
  <c r="DK142" i="30"/>
  <c r="DJ142" i="30"/>
  <c r="BI142" i="30"/>
  <c r="BJ142" i="30" s="1"/>
  <c r="Z142" i="30"/>
  <c r="W142" i="30"/>
  <c r="U142" i="30"/>
  <c r="R142" i="30"/>
  <c r="P142" i="30"/>
  <c r="EA141" i="30"/>
  <c r="DZ141" i="30"/>
  <c r="DX141" i="30"/>
  <c r="DW141" i="30"/>
  <c r="DV141" i="30"/>
  <c r="DU141" i="30"/>
  <c r="DT141" i="30"/>
  <c r="DS141" i="30"/>
  <c r="DR141" i="30"/>
  <c r="DQ141" i="30"/>
  <c r="DP141" i="30"/>
  <c r="DO141" i="30"/>
  <c r="DN141" i="30"/>
  <c r="DM141" i="30"/>
  <c r="DL141" i="30"/>
  <c r="DK141" i="30"/>
  <c r="DJ141" i="30"/>
  <c r="BI141" i="30"/>
  <c r="BJ141" i="30" s="1"/>
  <c r="Z141" i="30"/>
  <c r="W141" i="30"/>
  <c r="U141" i="30"/>
  <c r="R141" i="30"/>
  <c r="P141" i="30"/>
  <c r="EA140" i="30"/>
  <c r="DZ140" i="30"/>
  <c r="DX140" i="30"/>
  <c r="DW140" i="30"/>
  <c r="DV140" i="30"/>
  <c r="DU140" i="30"/>
  <c r="DT140" i="30"/>
  <c r="DS140" i="30"/>
  <c r="DR140" i="30"/>
  <c r="DQ140" i="30"/>
  <c r="DP140" i="30"/>
  <c r="DO140" i="30"/>
  <c r="DN140" i="30"/>
  <c r="DM140" i="30"/>
  <c r="DL140" i="30"/>
  <c r="DK140" i="30"/>
  <c r="DJ140" i="30"/>
  <c r="BI140" i="30"/>
  <c r="BJ140" i="30" s="1"/>
  <c r="Z140" i="30"/>
  <c r="W140" i="30"/>
  <c r="U140" i="30"/>
  <c r="R140" i="30"/>
  <c r="P140" i="30"/>
  <c r="EA139" i="30"/>
  <c r="DZ139" i="30"/>
  <c r="DX139" i="30"/>
  <c r="DW139" i="30"/>
  <c r="DV139" i="30"/>
  <c r="DU139" i="30"/>
  <c r="DT139" i="30"/>
  <c r="DS139" i="30"/>
  <c r="DR139" i="30"/>
  <c r="DQ139" i="30"/>
  <c r="DP139" i="30"/>
  <c r="DO139" i="30"/>
  <c r="DN139" i="30"/>
  <c r="DM139" i="30"/>
  <c r="DL139" i="30"/>
  <c r="DK139" i="30"/>
  <c r="DJ139" i="30"/>
  <c r="BI139" i="30"/>
  <c r="BJ139" i="30" s="1"/>
  <c r="Z139" i="30"/>
  <c r="W139" i="30"/>
  <c r="U139" i="30"/>
  <c r="R139" i="30"/>
  <c r="P139" i="30"/>
  <c r="EA138" i="30"/>
  <c r="DZ138" i="30"/>
  <c r="DX138" i="30"/>
  <c r="DW138" i="30"/>
  <c r="DV138" i="30"/>
  <c r="DU138" i="30"/>
  <c r="DT138" i="30"/>
  <c r="DS138" i="30"/>
  <c r="DR138" i="30"/>
  <c r="DQ138" i="30"/>
  <c r="DP138" i="30"/>
  <c r="DO138" i="30"/>
  <c r="DN138" i="30"/>
  <c r="DM138" i="30"/>
  <c r="DL138" i="30"/>
  <c r="DK138" i="30"/>
  <c r="DJ138" i="30"/>
  <c r="BI138" i="30"/>
  <c r="BJ138" i="30" s="1"/>
  <c r="Z138" i="30"/>
  <c r="W138" i="30"/>
  <c r="U138" i="30"/>
  <c r="R138" i="30"/>
  <c r="P138" i="30"/>
  <c r="EA137" i="30"/>
  <c r="DZ137" i="30"/>
  <c r="DX137" i="30"/>
  <c r="DW137" i="30"/>
  <c r="DV137" i="30"/>
  <c r="DU137" i="30"/>
  <c r="DT137" i="30"/>
  <c r="DS137" i="30"/>
  <c r="DR137" i="30"/>
  <c r="DQ137" i="30"/>
  <c r="DP137" i="30"/>
  <c r="DO137" i="30"/>
  <c r="DN137" i="30"/>
  <c r="DM137" i="30"/>
  <c r="DL137" i="30"/>
  <c r="DK137" i="30"/>
  <c r="DJ137" i="30"/>
  <c r="BI137" i="30"/>
  <c r="BJ137" i="30" s="1"/>
  <c r="Z137" i="30"/>
  <c r="W137" i="30"/>
  <c r="U137" i="30"/>
  <c r="R137" i="30"/>
  <c r="P137" i="30"/>
  <c r="EA136" i="30"/>
  <c r="DZ136" i="30"/>
  <c r="DX136" i="30"/>
  <c r="DW136" i="30"/>
  <c r="DV136" i="30"/>
  <c r="DU136" i="30"/>
  <c r="DT136" i="30"/>
  <c r="DS136" i="30"/>
  <c r="DR136" i="30"/>
  <c r="DQ136" i="30"/>
  <c r="DP136" i="30"/>
  <c r="DO136" i="30"/>
  <c r="DN136" i="30"/>
  <c r="DM136" i="30"/>
  <c r="DL136" i="30"/>
  <c r="DK136" i="30"/>
  <c r="DJ136" i="30"/>
  <c r="BI136" i="30"/>
  <c r="BJ136" i="30" s="1"/>
  <c r="Z136" i="30"/>
  <c r="W136" i="30"/>
  <c r="U136" i="30"/>
  <c r="R136" i="30"/>
  <c r="P136" i="30"/>
  <c r="EA135" i="30"/>
  <c r="DZ135" i="30"/>
  <c r="DX135" i="30"/>
  <c r="DW135" i="30"/>
  <c r="DV135" i="30"/>
  <c r="DU135" i="30"/>
  <c r="DT135" i="30"/>
  <c r="DS135" i="30"/>
  <c r="DR135" i="30"/>
  <c r="DQ135" i="30"/>
  <c r="DP135" i="30"/>
  <c r="DO135" i="30"/>
  <c r="DN135" i="30"/>
  <c r="DM135" i="30"/>
  <c r="DL135" i="30"/>
  <c r="DK135" i="30"/>
  <c r="DJ135" i="30"/>
  <c r="BI135" i="30"/>
  <c r="BJ135" i="30" s="1"/>
  <c r="Z135" i="30"/>
  <c r="W135" i="30"/>
  <c r="U135" i="30"/>
  <c r="R135" i="30"/>
  <c r="P135" i="30"/>
  <c r="EA134" i="30"/>
  <c r="DZ134" i="30"/>
  <c r="DX134" i="30"/>
  <c r="DW134" i="30"/>
  <c r="DV134" i="30"/>
  <c r="DU134" i="30"/>
  <c r="DT134" i="30"/>
  <c r="DS134" i="30"/>
  <c r="DR134" i="30"/>
  <c r="DQ134" i="30"/>
  <c r="DP134" i="30"/>
  <c r="DO134" i="30"/>
  <c r="DN134" i="30"/>
  <c r="DM134" i="30"/>
  <c r="DL134" i="30"/>
  <c r="DK134" i="30"/>
  <c r="DJ134" i="30"/>
  <c r="BI134" i="30"/>
  <c r="BJ134" i="30" s="1"/>
  <c r="Z134" i="30"/>
  <c r="W134" i="30"/>
  <c r="U134" i="30"/>
  <c r="R134" i="30"/>
  <c r="P134" i="30"/>
  <c r="EA133" i="30"/>
  <c r="DZ133" i="30"/>
  <c r="DX133" i="30"/>
  <c r="DW133" i="30"/>
  <c r="DV133" i="30"/>
  <c r="DU133" i="30"/>
  <c r="DT133" i="30"/>
  <c r="DS133" i="30"/>
  <c r="DR133" i="30"/>
  <c r="DQ133" i="30"/>
  <c r="DP133" i="30"/>
  <c r="DO133" i="30"/>
  <c r="DN133" i="30"/>
  <c r="DM133" i="30"/>
  <c r="DL133" i="30"/>
  <c r="DK133" i="30"/>
  <c r="DJ133" i="30"/>
  <c r="BI133" i="30"/>
  <c r="BJ133" i="30" s="1"/>
  <c r="Z133" i="30"/>
  <c r="W133" i="30"/>
  <c r="U133" i="30"/>
  <c r="R133" i="30"/>
  <c r="P133" i="30"/>
  <c r="EA132" i="30"/>
  <c r="DZ132" i="30"/>
  <c r="DX132" i="30"/>
  <c r="DW132" i="30"/>
  <c r="DV132" i="30"/>
  <c r="DU132" i="30"/>
  <c r="DT132" i="30"/>
  <c r="DS132" i="30"/>
  <c r="DR132" i="30"/>
  <c r="DQ132" i="30"/>
  <c r="DP132" i="30"/>
  <c r="DO132" i="30"/>
  <c r="DN132" i="30"/>
  <c r="DM132" i="30"/>
  <c r="DL132" i="30"/>
  <c r="DK132" i="30"/>
  <c r="DJ132" i="30"/>
  <c r="BI132" i="30"/>
  <c r="BJ132" i="30" s="1"/>
  <c r="Z132" i="30"/>
  <c r="W132" i="30"/>
  <c r="U132" i="30"/>
  <c r="R132" i="30"/>
  <c r="P132" i="30"/>
  <c r="EA131" i="30"/>
  <c r="DZ131" i="30"/>
  <c r="DX131" i="30"/>
  <c r="DW131" i="30"/>
  <c r="DV131" i="30"/>
  <c r="DU131" i="30"/>
  <c r="DT131" i="30"/>
  <c r="DS131" i="30"/>
  <c r="DR131" i="30"/>
  <c r="DQ131" i="30"/>
  <c r="DP131" i="30"/>
  <c r="DO131" i="30"/>
  <c r="DN131" i="30"/>
  <c r="DM131" i="30"/>
  <c r="DL131" i="30"/>
  <c r="DK131" i="30"/>
  <c r="DJ131" i="30"/>
  <c r="BI131" i="30"/>
  <c r="BJ131" i="30" s="1"/>
  <c r="Z131" i="30"/>
  <c r="W131" i="30"/>
  <c r="U131" i="30"/>
  <c r="R131" i="30"/>
  <c r="P131" i="30"/>
  <c r="EA130" i="30"/>
  <c r="DZ130" i="30"/>
  <c r="DX130" i="30"/>
  <c r="DW130" i="30"/>
  <c r="DV130" i="30"/>
  <c r="DU130" i="30"/>
  <c r="DT130" i="30"/>
  <c r="DS130" i="30"/>
  <c r="DR130" i="30"/>
  <c r="DQ130" i="30"/>
  <c r="DP130" i="30"/>
  <c r="DO130" i="30"/>
  <c r="DN130" i="30"/>
  <c r="DM130" i="30"/>
  <c r="DL130" i="30"/>
  <c r="DK130" i="30"/>
  <c r="DJ130" i="30"/>
  <c r="BI130" i="30"/>
  <c r="BJ130" i="30" s="1"/>
  <c r="Z130" i="30"/>
  <c r="W130" i="30"/>
  <c r="U130" i="30"/>
  <c r="R130" i="30"/>
  <c r="P130" i="30"/>
  <c r="EA129" i="30"/>
  <c r="DZ129" i="30"/>
  <c r="DX129" i="30"/>
  <c r="DW129" i="30"/>
  <c r="DV129" i="30"/>
  <c r="DU129" i="30"/>
  <c r="DT129" i="30"/>
  <c r="DS129" i="30"/>
  <c r="DR129" i="30"/>
  <c r="DQ129" i="30"/>
  <c r="DP129" i="30"/>
  <c r="DO129" i="30"/>
  <c r="DN129" i="30"/>
  <c r="DM129" i="30"/>
  <c r="DL129" i="30"/>
  <c r="DK129" i="30"/>
  <c r="DJ129" i="30"/>
  <c r="BI129" i="30"/>
  <c r="BJ129" i="30" s="1"/>
  <c r="Z129" i="30"/>
  <c r="W129" i="30"/>
  <c r="U129" i="30"/>
  <c r="R129" i="30"/>
  <c r="P129" i="30"/>
  <c r="EA128" i="30"/>
  <c r="DZ128" i="30"/>
  <c r="DX128" i="30"/>
  <c r="DW128" i="30"/>
  <c r="DV128" i="30"/>
  <c r="DU128" i="30"/>
  <c r="DT128" i="30"/>
  <c r="DS128" i="30"/>
  <c r="DR128" i="30"/>
  <c r="DQ128" i="30"/>
  <c r="DP128" i="30"/>
  <c r="DO128" i="30"/>
  <c r="DN128" i="30"/>
  <c r="DM128" i="30"/>
  <c r="DL128" i="30"/>
  <c r="DK128" i="30"/>
  <c r="DJ128" i="30"/>
  <c r="BI128" i="30"/>
  <c r="BJ128" i="30" s="1"/>
  <c r="Z128" i="30"/>
  <c r="W128" i="30"/>
  <c r="U128" i="30"/>
  <c r="R128" i="30"/>
  <c r="P128" i="30"/>
  <c r="EA127" i="30"/>
  <c r="DZ127" i="30"/>
  <c r="DX127" i="30"/>
  <c r="DW127" i="30"/>
  <c r="DV127" i="30"/>
  <c r="DU127" i="30"/>
  <c r="DT127" i="30"/>
  <c r="DS127" i="30"/>
  <c r="DR127" i="30"/>
  <c r="DQ127" i="30"/>
  <c r="DP127" i="30"/>
  <c r="DO127" i="30"/>
  <c r="DN127" i="30"/>
  <c r="DM127" i="30"/>
  <c r="DL127" i="30"/>
  <c r="DK127" i="30"/>
  <c r="DJ127" i="30"/>
  <c r="BI127" i="30"/>
  <c r="BJ127" i="30" s="1"/>
  <c r="Z127" i="30"/>
  <c r="W127" i="30"/>
  <c r="U127" i="30"/>
  <c r="R127" i="30"/>
  <c r="P127" i="30"/>
  <c r="EA126" i="30"/>
  <c r="DZ126" i="30"/>
  <c r="DX126" i="30"/>
  <c r="DW126" i="30"/>
  <c r="DV126" i="30"/>
  <c r="DU126" i="30"/>
  <c r="DT126" i="30"/>
  <c r="DS126" i="30"/>
  <c r="DR126" i="30"/>
  <c r="DQ126" i="30"/>
  <c r="DP126" i="30"/>
  <c r="DO126" i="30"/>
  <c r="DN126" i="30"/>
  <c r="DM126" i="30"/>
  <c r="DL126" i="30"/>
  <c r="DK126" i="30"/>
  <c r="DJ126" i="30"/>
  <c r="BI126" i="30"/>
  <c r="BJ126" i="30" s="1"/>
  <c r="Z126" i="30"/>
  <c r="W126" i="30"/>
  <c r="U126" i="30"/>
  <c r="R126" i="30"/>
  <c r="P126" i="30"/>
  <c r="EA125" i="30"/>
  <c r="DZ125" i="30"/>
  <c r="DX125" i="30"/>
  <c r="DW125" i="30"/>
  <c r="DV125" i="30"/>
  <c r="DU125" i="30"/>
  <c r="DT125" i="30"/>
  <c r="DS125" i="30"/>
  <c r="DR125" i="30"/>
  <c r="DQ125" i="30"/>
  <c r="DP125" i="30"/>
  <c r="DO125" i="30"/>
  <c r="DN125" i="30"/>
  <c r="DM125" i="30"/>
  <c r="DL125" i="30"/>
  <c r="DK125" i="30"/>
  <c r="DJ125" i="30"/>
  <c r="BI125" i="30"/>
  <c r="BJ125" i="30" s="1"/>
  <c r="Z125" i="30"/>
  <c r="W125" i="30"/>
  <c r="U125" i="30"/>
  <c r="R125" i="30"/>
  <c r="P125" i="30"/>
  <c r="EA124" i="30"/>
  <c r="DZ124" i="30"/>
  <c r="DX124" i="30"/>
  <c r="DW124" i="30"/>
  <c r="DV124" i="30"/>
  <c r="DU124" i="30"/>
  <c r="DT124" i="30"/>
  <c r="DS124" i="30"/>
  <c r="DR124" i="30"/>
  <c r="DQ124" i="30"/>
  <c r="DP124" i="30"/>
  <c r="DO124" i="30"/>
  <c r="DN124" i="30"/>
  <c r="DM124" i="30"/>
  <c r="DL124" i="30"/>
  <c r="DK124" i="30"/>
  <c r="DJ124" i="30"/>
  <c r="BI124" i="30"/>
  <c r="BJ124" i="30" s="1"/>
  <c r="Z124" i="30"/>
  <c r="W124" i="30"/>
  <c r="U124" i="30"/>
  <c r="R124" i="30"/>
  <c r="P124" i="30"/>
  <c r="EA123" i="30"/>
  <c r="DZ123" i="30"/>
  <c r="DX123" i="30"/>
  <c r="DW123" i="30"/>
  <c r="DV123" i="30"/>
  <c r="DU123" i="30"/>
  <c r="DT123" i="30"/>
  <c r="DS123" i="30"/>
  <c r="DR123" i="30"/>
  <c r="DQ123" i="30"/>
  <c r="DP123" i="30"/>
  <c r="DO123" i="30"/>
  <c r="DN123" i="30"/>
  <c r="DM123" i="30"/>
  <c r="DL123" i="30"/>
  <c r="DK123" i="30"/>
  <c r="DJ123" i="30"/>
  <c r="BI123" i="30"/>
  <c r="BJ123" i="30" s="1"/>
  <c r="Z123" i="30"/>
  <c r="W123" i="30"/>
  <c r="U123" i="30"/>
  <c r="R123" i="30"/>
  <c r="P123" i="30"/>
  <c r="EA122" i="30"/>
  <c r="DZ122" i="30"/>
  <c r="DX122" i="30"/>
  <c r="DW122" i="30"/>
  <c r="DV122" i="30"/>
  <c r="DU122" i="30"/>
  <c r="DT122" i="30"/>
  <c r="DS122" i="30"/>
  <c r="DR122" i="30"/>
  <c r="DQ122" i="30"/>
  <c r="DP122" i="30"/>
  <c r="DO122" i="30"/>
  <c r="DN122" i="30"/>
  <c r="DM122" i="30"/>
  <c r="DL122" i="30"/>
  <c r="DK122" i="30"/>
  <c r="DJ122" i="30"/>
  <c r="BI122" i="30"/>
  <c r="BJ122" i="30" s="1"/>
  <c r="Z122" i="30"/>
  <c r="W122" i="30"/>
  <c r="U122" i="30"/>
  <c r="R122" i="30"/>
  <c r="P122" i="30"/>
  <c r="EA121" i="30"/>
  <c r="DZ121" i="30"/>
  <c r="DX121" i="30"/>
  <c r="DW121" i="30"/>
  <c r="DV121" i="30"/>
  <c r="DU121" i="30"/>
  <c r="DT121" i="30"/>
  <c r="DS121" i="30"/>
  <c r="DR121" i="30"/>
  <c r="DQ121" i="30"/>
  <c r="DP121" i="30"/>
  <c r="DO121" i="30"/>
  <c r="DN121" i="30"/>
  <c r="DM121" i="30"/>
  <c r="DL121" i="30"/>
  <c r="DK121" i="30"/>
  <c r="DJ121" i="30"/>
  <c r="BI121" i="30"/>
  <c r="BJ121" i="30" s="1"/>
  <c r="Z121" i="30"/>
  <c r="W121" i="30"/>
  <c r="U121" i="30"/>
  <c r="R121" i="30"/>
  <c r="P121" i="30"/>
  <c r="EA120" i="30"/>
  <c r="DZ120" i="30"/>
  <c r="DX120" i="30"/>
  <c r="DW120" i="30"/>
  <c r="DV120" i="30"/>
  <c r="DU120" i="30"/>
  <c r="DT120" i="30"/>
  <c r="DS120" i="30"/>
  <c r="DR120" i="30"/>
  <c r="DQ120" i="30"/>
  <c r="DP120" i="30"/>
  <c r="DO120" i="30"/>
  <c r="DN120" i="30"/>
  <c r="DM120" i="30"/>
  <c r="DL120" i="30"/>
  <c r="DK120" i="30"/>
  <c r="DJ120" i="30"/>
  <c r="BI120" i="30"/>
  <c r="BJ120" i="30" s="1"/>
  <c r="Z120" i="30"/>
  <c r="W120" i="30"/>
  <c r="U120" i="30"/>
  <c r="R120" i="30"/>
  <c r="P120" i="30"/>
  <c r="EA119" i="30"/>
  <c r="DZ119" i="30"/>
  <c r="DX119" i="30"/>
  <c r="DW119" i="30"/>
  <c r="DV119" i="30"/>
  <c r="DU119" i="30"/>
  <c r="DT119" i="30"/>
  <c r="DS119" i="30"/>
  <c r="DR119" i="30"/>
  <c r="DQ119" i="30"/>
  <c r="DP119" i="30"/>
  <c r="DO119" i="30"/>
  <c r="DN119" i="30"/>
  <c r="DM119" i="30"/>
  <c r="DL119" i="30"/>
  <c r="DK119" i="30"/>
  <c r="DJ119" i="30"/>
  <c r="BI119" i="30"/>
  <c r="BJ119" i="30" s="1"/>
  <c r="Z119" i="30"/>
  <c r="W119" i="30"/>
  <c r="U119" i="30"/>
  <c r="R119" i="30"/>
  <c r="P119" i="30"/>
  <c r="EA118" i="30"/>
  <c r="DZ118" i="30"/>
  <c r="DX118" i="30"/>
  <c r="DW118" i="30"/>
  <c r="DV118" i="30"/>
  <c r="DU118" i="30"/>
  <c r="DT118" i="30"/>
  <c r="DS118" i="30"/>
  <c r="DR118" i="30"/>
  <c r="DQ118" i="30"/>
  <c r="DP118" i="30"/>
  <c r="DO118" i="30"/>
  <c r="DN118" i="30"/>
  <c r="DM118" i="30"/>
  <c r="DL118" i="30"/>
  <c r="DK118" i="30"/>
  <c r="DJ118" i="30"/>
  <c r="BI118" i="30"/>
  <c r="BJ118" i="30" s="1"/>
  <c r="Z118" i="30"/>
  <c r="W118" i="30"/>
  <c r="U118" i="30"/>
  <c r="R118" i="30"/>
  <c r="P118" i="30"/>
  <c r="EA117" i="30"/>
  <c r="DZ117" i="30"/>
  <c r="DX117" i="30"/>
  <c r="DW117" i="30"/>
  <c r="DV117" i="30"/>
  <c r="DU117" i="30"/>
  <c r="DT117" i="30"/>
  <c r="DS117" i="30"/>
  <c r="DR117" i="30"/>
  <c r="DQ117" i="30"/>
  <c r="DP117" i="30"/>
  <c r="DO117" i="30"/>
  <c r="DN117" i="30"/>
  <c r="DM117" i="30"/>
  <c r="DL117" i="30"/>
  <c r="DK117" i="30"/>
  <c r="DJ117" i="30"/>
  <c r="BI117" i="30"/>
  <c r="BJ117" i="30" s="1"/>
  <c r="Z117" i="30"/>
  <c r="W117" i="30"/>
  <c r="U117" i="30"/>
  <c r="R117" i="30"/>
  <c r="P117" i="30"/>
  <c r="EA116" i="30"/>
  <c r="DZ116" i="30"/>
  <c r="DX116" i="30"/>
  <c r="DW116" i="30"/>
  <c r="DV116" i="30"/>
  <c r="DU116" i="30"/>
  <c r="DT116" i="30"/>
  <c r="DS116" i="30"/>
  <c r="DR116" i="30"/>
  <c r="DQ116" i="30"/>
  <c r="DP116" i="30"/>
  <c r="DO116" i="30"/>
  <c r="DN116" i="30"/>
  <c r="DM116" i="30"/>
  <c r="DL116" i="30"/>
  <c r="DK116" i="30"/>
  <c r="DJ116" i="30"/>
  <c r="BI116" i="30"/>
  <c r="BJ116" i="30" s="1"/>
  <c r="Z116" i="30"/>
  <c r="W116" i="30"/>
  <c r="U116" i="30"/>
  <c r="R116" i="30"/>
  <c r="P116" i="30"/>
  <c r="EA115" i="30"/>
  <c r="DZ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BI115" i="30"/>
  <c r="BJ115" i="30" s="1"/>
  <c r="Z115" i="30"/>
  <c r="W115" i="30"/>
  <c r="U115" i="30"/>
  <c r="R115" i="30"/>
  <c r="P115" i="30"/>
  <c r="EA114" i="30"/>
  <c r="DZ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BI114" i="30"/>
  <c r="BJ114" i="30" s="1"/>
  <c r="Z114" i="30"/>
  <c r="W114" i="30"/>
  <c r="U114" i="30"/>
  <c r="R114" i="30"/>
  <c r="P114" i="30"/>
  <c r="EA113" i="30"/>
  <c r="DZ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BI113" i="30"/>
  <c r="BJ113" i="30" s="1"/>
  <c r="Z113" i="30"/>
  <c r="W113" i="30"/>
  <c r="U113" i="30"/>
  <c r="R113" i="30"/>
  <c r="P113" i="30"/>
  <c r="EA112" i="30"/>
  <c r="DZ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BI112" i="30"/>
  <c r="BJ112" i="30" s="1"/>
  <c r="Z112" i="30"/>
  <c r="W112" i="30"/>
  <c r="U112" i="30"/>
  <c r="R112" i="30"/>
  <c r="P112" i="30"/>
  <c r="EA111" i="30"/>
  <c r="DZ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BI111" i="30"/>
  <c r="BJ111" i="30" s="1"/>
  <c r="Z111" i="30"/>
  <c r="W111" i="30"/>
  <c r="U111" i="30"/>
  <c r="R111" i="30"/>
  <c r="P111" i="30"/>
  <c r="EA110" i="30"/>
  <c r="DZ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BI110" i="30"/>
  <c r="BJ110" i="30" s="1"/>
  <c r="Z110" i="30"/>
  <c r="W110" i="30"/>
  <c r="U110" i="30"/>
  <c r="R110" i="30"/>
  <c r="P110" i="30"/>
  <c r="EA109" i="30"/>
  <c r="DZ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BI109" i="30"/>
  <c r="BJ109" i="30" s="1"/>
  <c r="Z109" i="30"/>
  <c r="W109" i="30"/>
  <c r="U109" i="30"/>
  <c r="R109" i="30"/>
  <c r="P109" i="30"/>
  <c r="EA108" i="30"/>
  <c r="DZ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BI108" i="30"/>
  <c r="BJ108" i="30" s="1"/>
  <c r="Z108" i="30"/>
  <c r="W108" i="30"/>
  <c r="U108" i="30"/>
  <c r="R108" i="30"/>
  <c r="P108" i="30"/>
  <c r="EA107" i="30"/>
  <c r="DZ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BI107" i="30"/>
  <c r="BJ107" i="30" s="1"/>
  <c r="Z107" i="30"/>
  <c r="W107" i="30"/>
  <c r="U107" i="30"/>
  <c r="R107" i="30"/>
  <c r="P107" i="30"/>
  <c r="EA106" i="30"/>
  <c r="DZ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BI106" i="30"/>
  <c r="BJ106" i="30" s="1"/>
  <c r="Z106" i="30"/>
  <c r="W106" i="30"/>
  <c r="U106" i="30"/>
  <c r="R106" i="30"/>
  <c r="P106" i="30"/>
  <c r="EA105" i="30"/>
  <c r="DZ105" i="30"/>
  <c r="DX105" i="30"/>
  <c r="DW105" i="30"/>
  <c r="DV105" i="30"/>
  <c r="DU105" i="30"/>
  <c r="DT105" i="30"/>
  <c r="DS105" i="30"/>
  <c r="DR105" i="30"/>
  <c r="DQ105" i="30"/>
  <c r="DP105" i="30"/>
  <c r="DO105" i="30"/>
  <c r="DN105" i="30"/>
  <c r="DM105" i="30"/>
  <c r="DL105" i="30"/>
  <c r="DK105" i="30"/>
  <c r="DJ105" i="30"/>
  <c r="BI105" i="30"/>
  <c r="BJ105" i="30" s="1"/>
  <c r="Z105" i="30"/>
  <c r="W105" i="30"/>
  <c r="U105" i="30"/>
  <c r="R105" i="30"/>
  <c r="P105" i="30"/>
  <c r="EA104" i="30"/>
  <c r="DZ104" i="30"/>
  <c r="DX104" i="30"/>
  <c r="DW104" i="30"/>
  <c r="DV104" i="30"/>
  <c r="DU104" i="30"/>
  <c r="DT104" i="30"/>
  <c r="DS104" i="30"/>
  <c r="DR104" i="30"/>
  <c r="DQ104" i="30"/>
  <c r="DP104" i="30"/>
  <c r="DO104" i="30"/>
  <c r="DN104" i="30"/>
  <c r="DM104" i="30"/>
  <c r="DL104" i="30"/>
  <c r="DK104" i="30"/>
  <c r="DJ104" i="30"/>
  <c r="BI104" i="30"/>
  <c r="BJ104" i="30" s="1"/>
  <c r="Z104" i="30"/>
  <c r="W104" i="30"/>
  <c r="U104" i="30"/>
  <c r="R104" i="30"/>
  <c r="P104" i="30"/>
  <c r="EA103" i="30"/>
  <c r="DZ103" i="30"/>
  <c r="DX103" i="30"/>
  <c r="DW103" i="30"/>
  <c r="DV103" i="30"/>
  <c r="DU103" i="30"/>
  <c r="DT103" i="30"/>
  <c r="DS103" i="30"/>
  <c r="DR103" i="30"/>
  <c r="DQ103" i="30"/>
  <c r="DP103" i="30"/>
  <c r="DO103" i="30"/>
  <c r="DN103" i="30"/>
  <c r="DM103" i="30"/>
  <c r="DL103" i="30"/>
  <c r="DK103" i="30"/>
  <c r="DJ103" i="30"/>
  <c r="BI103" i="30"/>
  <c r="BJ103" i="30" s="1"/>
  <c r="Z103" i="30"/>
  <c r="W103" i="30"/>
  <c r="U103" i="30"/>
  <c r="R103" i="30"/>
  <c r="P103" i="30"/>
  <c r="EA102" i="30"/>
  <c r="DZ102" i="30"/>
  <c r="DX102" i="30"/>
  <c r="DW102" i="30"/>
  <c r="DV102" i="30"/>
  <c r="DU102" i="30"/>
  <c r="DT102" i="30"/>
  <c r="DS102" i="30"/>
  <c r="DR102" i="30"/>
  <c r="DQ102" i="30"/>
  <c r="DP102" i="30"/>
  <c r="DO102" i="30"/>
  <c r="DN102" i="30"/>
  <c r="DM102" i="30"/>
  <c r="DL102" i="30"/>
  <c r="DK102" i="30"/>
  <c r="DJ102" i="30"/>
  <c r="BI102" i="30"/>
  <c r="BJ102" i="30" s="1"/>
  <c r="Z102" i="30"/>
  <c r="W102" i="30"/>
  <c r="U102" i="30"/>
  <c r="R102" i="30"/>
  <c r="P102" i="30"/>
  <c r="EA101" i="30"/>
  <c r="DZ101" i="30"/>
  <c r="DX101" i="30"/>
  <c r="DW101" i="30"/>
  <c r="DV101" i="30"/>
  <c r="DU101" i="30"/>
  <c r="DT101" i="30"/>
  <c r="DS101" i="30"/>
  <c r="DR101" i="30"/>
  <c r="DQ101" i="30"/>
  <c r="DP101" i="30"/>
  <c r="DO101" i="30"/>
  <c r="DN101" i="30"/>
  <c r="DM101" i="30"/>
  <c r="DL101" i="30"/>
  <c r="DK101" i="30"/>
  <c r="DJ101" i="30"/>
  <c r="BI101" i="30"/>
  <c r="BJ101" i="30" s="1"/>
  <c r="Z101" i="30"/>
  <c r="W101" i="30"/>
  <c r="U101" i="30"/>
  <c r="R101" i="30"/>
  <c r="P101" i="30"/>
  <c r="EA100" i="30"/>
  <c r="DZ100" i="30"/>
  <c r="DX100" i="30"/>
  <c r="DW100" i="30"/>
  <c r="DV100" i="30"/>
  <c r="DU100" i="30"/>
  <c r="DT100" i="30"/>
  <c r="DS100" i="30"/>
  <c r="DR100" i="30"/>
  <c r="DQ100" i="30"/>
  <c r="DP100" i="30"/>
  <c r="DO100" i="30"/>
  <c r="DN100" i="30"/>
  <c r="DM100" i="30"/>
  <c r="DL100" i="30"/>
  <c r="DK100" i="30"/>
  <c r="DJ100" i="30"/>
  <c r="BI100" i="30"/>
  <c r="BJ100" i="30" s="1"/>
  <c r="Z100" i="30"/>
  <c r="W100" i="30"/>
  <c r="U100" i="30"/>
  <c r="R100" i="30"/>
  <c r="P100" i="30"/>
  <c r="EA99" i="30"/>
  <c r="DZ99" i="30"/>
  <c r="DX99" i="30"/>
  <c r="DW99" i="30"/>
  <c r="DV99" i="30"/>
  <c r="DU99" i="30"/>
  <c r="DT99" i="30"/>
  <c r="DS99" i="30"/>
  <c r="DR99" i="30"/>
  <c r="DQ99" i="30"/>
  <c r="DP99" i="30"/>
  <c r="DO99" i="30"/>
  <c r="DN99" i="30"/>
  <c r="DM99" i="30"/>
  <c r="DL99" i="30"/>
  <c r="DK99" i="30"/>
  <c r="DJ99" i="30"/>
  <c r="BI99" i="30"/>
  <c r="BJ99" i="30" s="1"/>
  <c r="Z99" i="30"/>
  <c r="W99" i="30"/>
  <c r="U99" i="30"/>
  <c r="R99" i="30"/>
  <c r="P99" i="30"/>
  <c r="EA98" i="30"/>
  <c r="DZ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BI98" i="30"/>
  <c r="BJ98" i="30" s="1"/>
  <c r="Z98" i="30"/>
  <c r="W98" i="30"/>
  <c r="U98" i="30"/>
  <c r="R98" i="30"/>
  <c r="P98" i="30"/>
  <c r="EA97" i="30"/>
  <c r="DZ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BI97" i="30"/>
  <c r="BJ97" i="30" s="1"/>
  <c r="Z97" i="30"/>
  <c r="W97" i="30"/>
  <c r="U97" i="30"/>
  <c r="R97" i="30"/>
  <c r="P97" i="30"/>
  <c r="EA96" i="30"/>
  <c r="DZ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BI96" i="30"/>
  <c r="BJ96" i="30" s="1"/>
  <c r="Z96" i="30"/>
  <c r="W96" i="30"/>
  <c r="U96" i="30"/>
  <c r="R96" i="30"/>
  <c r="P96" i="30"/>
  <c r="EA95" i="30"/>
  <c r="DZ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BI95" i="30"/>
  <c r="BJ95" i="30" s="1"/>
  <c r="Z95" i="30"/>
  <c r="W95" i="30"/>
  <c r="U95" i="30"/>
  <c r="R95" i="30"/>
  <c r="P95" i="30"/>
  <c r="EA94" i="30"/>
  <c r="DZ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BI94" i="30"/>
  <c r="BJ94" i="30" s="1"/>
  <c r="Z94" i="30"/>
  <c r="W94" i="30"/>
  <c r="U94" i="30"/>
  <c r="R94" i="30"/>
  <c r="P94" i="30"/>
  <c r="EA93" i="30"/>
  <c r="DZ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BI93" i="30"/>
  <c r="BJ93" i="30" s="1"/>
  <c r="Z93" i="30"/>
  <c r="W93" i="30"/>
  <c r="U93" i="30"/>
  <c r="R93" i="30"/>
  <c r="P93" i="30"/>
  <c r="EA92" i="30"/>
  <c r="DZ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BI92" i="30"/>
  <c r="BJ92" i="30" s="1"/>
  <c r="Z92" i="30"/>
  <c r="W92" i="30"/>
  <c r="U92" i="30"/>
  <c r="R92" i="30"/>
  <c r="P92" i="30"/>
  <c r="EA91" i="30"/>
  <c r="DZ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BI91" i="30"/>
  <c r="BJ91" i="30" s="1"/>
  <c r="Z91" i="30"/>
  <c r="W91" i="30"/>
  <c r="U91" i="30"/>
  <c r="R91" i="30"/>
  <c r="P91" i="30"/>
  <c r="EA90" i="30"/>
  <c r="DZ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BI90" i="30"/>
  <c r="BJ90" i="30" s="1"/>
  <c r="Z90" i="30"/>
  <c r="W90" i="30"/>
  <c r="U90" i="30"/>
  <c r="R90" i="30"/>
  <c r="P90" i="30"/>
  <c r="EA89" i="30"/>
  <c r="DZ89" i="30"/>
  <c r="DX89" i="30"/>
  <c r="DW89" i="30"/>
  <c r="DV89" i="30"/>
  <c r="DU89" i="30"/>
  <c r="DT89" i="30"/>
  <c r="DS89" i="30"/>
  <c r="DR89" i="30"/>
  <c r="DQ89" i="30"/>
  <c r="DP89" i="30"/>
  <c r="DO89" i="30"/>
  <c r="DN89" i="30"/>
  <c r="DM89" i="30"/>
  <c r="DL89" i="30"/>
  <c r="DK89" i="30"/>
  <c r="DJ89" i="30"/>
  <c r="BI89" i="30"/>
  <c r="BJ89" i="30" s="1"/>
  <c r="Z89" i="30"/>
  <c r="W89" i="30"/>
  <c r="U89" i="30"/>
  <c r="R89" i="30"/>
  <c r="P89" i="30"/>
  <c r="EA88" i="30"/>
  <c r="DZ88" i="30"/>
  <c r="DX88" i="30"/>
  <c r="DW88" i="30"/>
  <c r="DV88" i="30"/>
  <c r="DU88" i="30"/>
  <c r="DT88" i="30"/>
  <c r="DS88" i="30"/>
  <c r="DR88" i="30"/>
  <c r="DQ88" i="30"/>
  <c r="DP88" i="30"/>
  <c r="DO88" i="30"/>
  <c r="DN88" i="30"/>
  <c r="DM88" i="30"/>
  <c r="DL88" i="30"/>
  <c r="DK88" i="30"/>
  <c r="DJ88" i="30"/>
  <c r="BI88" i="30"/>
  <c r="BJ88" i="30" s="1"/>
  <c r="Z88" i="30"/>
  <c r="W88" i="30"/>
  <c r="U88" i="30"/>
  <c r="R88" i="30"/>
  <c r="P88" i="30"/>
  <c r="EA87" i="30"/>
  <c r="DZ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BI87" i="30"/>
  <c r="BJ87" i="30" s="1"/>
  <c r="Z87" i="30"/>
  <c r="W87" i="30"/>
  <c r="U87" i="30"/>
  <c r="R87" i="30"/>
  <c r="P87" i="30"/>
  <c r="EA86" i="30"/>
  <c r="DZ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BI86" i="30"/>
  <c r="BJ86" i="30" s="1"/>
  <c r="Z86" i="30"/>
  <c r="W86" i="30"/>
  <c r="U86" i="30"/>
  <c r="R86" i="30"/>
  <c r="P86" i="30"/>
  <c r="EA85" i="30"/>
  <c r="DZ85" i="30"/>
  <c r="DX85" i="30"/>
  <c r="DW85" i="30"/>
  <c r="DV85" i="30"/>
  <c r="DU85" i="30"/>
  <c r="DT85" i="30"/>
  <c r="DS85" i="30"/>
  <c r="DR85" i="30"/>
  <c r="DQ85" i="30"/>
  <c r="DP85" i="30"/>
  <c r="DO85" i="30"/>
  <c r="DN85" i="30"/>
  <c r="DM85" i="30"/>
  <c r="DL85" i="30"/>
  <c r="DK85" i="30"/>
  <c r="DJ85" i="30"/>
  <c r="BI85" i="30"/>
  <c r="BJ85" i="30" s="1"/>
  <c r="Z85" i="30"/>
  <c r="W85" i="30"/>
  <c r="U85" i="30"/>
  <c r="R85" i="30"/>
  <c r="P85" i="30"/>
  <c r="EA84" i="30"/>
  <c r="DZ84" i="30"/>
  <c r="DX84" i="30"/>
  <c r="DW84" i="30"/>
  <c r="DV84" i="30"/>
  <c r="DU84" i="30"/>
  <c r="DT84" i="30"/>
  <c r="DS84" i="30"/>
  <c r="DR84" i="30"/>
  <c r="DQ84" i="30"/>
  <c r="DP84" i="30"/>
  <c r="DO84" i="30"/>
  <c r="DN84" i="30"/>
  <c r="DM84" i="30"/>
  <c r="DL84" i="30"/>
  <c r="DK84" i="30"/>
  <c r="DJ84" i="30"/>
  <c r="BI84" i="30"/>
  <c r="BJ84" i="30" s="1"/>
  <c r="Z84" i="30"/>
  <c r="W84" i="30"/>
  <c r="U84" i="30"/>
  <c r="R84" i="30"/>
  <c r="P84" i="30"/>
  <c r="EA83" i="30"/>
  <c r="DZ83" i="30"/>
  <c r="DX83" i="30"/>
  <c r="DW83" i="30"/>
  <c r="DV83" i="30"/>
  <c r="DU83" i="30"/>
  <c r="DT83" i="30"/>
  <c r="DS83" i="30"/>
  <c r="DR83" i="30"/>
  <c r="DQ83" i="30"/>
  <c r="DP83" i="30"/>
  <c r="DO83" i="30"/>
  <c r="DN83" i="30"/>
  <c r="DM83" i="30"/>
  <c r="DL83" i="30"/>
  <c r="DK83" i="30"/>
  <c r="DJ83" i="30"/>
  <c r="BI83" i="30"/>
  <c r="BJ83" i="30" s="1"/>
  <c r="Z83" i="30"/>
  <c r="W83" i="30"/>
  <c r="U83" i="30"/>
  <c r="R83" i="30"/>
  <c r="P83" i="30"/>
  <c r="EA82" i="30"/>
  <c r="DZ82" i="30"/>
  <c r="DX82" i="30"/>
  <c r="DW82" i="30"/>
  <c r="DV82" i="30"/>
  <c r="DU82" i="30"/>
  <c r="DT82" i="30"/>
  <c r="DS82" i="30"/>
  <c r="DR82" i="30"/>
  <c r="DQ82" i="30"/>
  <c r="DP82" i="30"/>
  <c r="DO82" i="30"/>
  <c r="DN82" i="30"/>
  <c r="DM82" i="30"/>
  <c r="DL82" i="30"/>
  <c r="DK82" i="30"/>
  <c r="DJ82" i="30"/>
  <c r="BI82" i="30"/>
  <c r="BJ82" i="30" s="1"/>
  <c r="Z82" i="30"/>
  <c r="W82" i="30"/>
  <c r="U82" i="30"/>
  <c r="R82" i="30"/>
  <c r="P82" i="30"/>
  <c r="EA81" i="30"/>
  <c r="DZ81" i="30"/>
  <c r="DX81" i="30"/>
  <c r="DW81" i="30"/>
  <c r="DV81" i="30"/>
  <c r="DU81" i="30"/>
  <c r="DT81" i="30"/>
  <c r="DS81" i="30"/>
  <c r="DR81" i="30"/>
  <c r="DQ81" i="30"/>
  <c r="DP81" i="30"/>
  <c r="DO81" i="30"/>
  <c r="DN81" i="30"/>
  <c r="DM81" i="30"/>
  <c r="DL81" i="30"/>
  <c r="DK81" i="30"/>
  <c r="DJ81" i="30"/>
  <c r="BI81" i="30"/>
  <c r="BJ81" i="30" s="1"/>
  <c r="Z81" i="30"/>
  <c r="W81" i="30"/>
  <c r="U81" i="30"/>
  <c r="R81" i="30"/>
  <c r="P81" i="30"/>
  <c r="EA80" i="30"/>
  <c r="DZ80" i="30"/>
  <c r="DX80" i="30"/>
  <c r="DW80" i="30"/>
  <c r="DV80" i="30"/>
  <c r="DU80" i="30"/>
  <c r="DT80" i="30"/>
  <c r="DS80" i="30"/>
  <c r="DR80" i="30"/>
  <c r="DQ80" i="30"/>
  <c r="DP80" i="30"/>
  <c r="DO80" i="30"/>
  <c r="DN80" i="30"/>
  <c r="DM80" i="30"/>
  <c r="DL80" i="30"/>
  <c r="DK80" i="30"/>
  <c r="DJ80" i="30"/>
  <c r="BI80" i="30"/>
  <c r="BJ80" i="30" s="1"/>
  <c r="Z80" i="30"/>
  <c r="W80" i="30"/>
  <c r="U80" i="30"/>
  <c r="R80" i="30"/>
  <c r="P80" i="30"/>
  <c r="EA79" i="30"/>
  <c r="DZ79" i="30"/>
  <c r="DX79" i="30"/>
  <c r="DW79" i="30"/>
  <c r="DV79" i="30"/>
  <c r="DU79" i="30"/>
  <c r="DT79" i="30"/>
  <c r="DS79" i="30"/>
  <c r="DR79" i="30"/>
  <c r="DQ79" i="30"/>
  <c r="DP79" i="30"/>
  <c r="DO79" i="30"/>
  <c r="DN79" i="30"/>
  <c r="DM79" i="30"/>
  <c r="DL79" i="30"/>
  <c r="DK79" i="30"/>
  <c r="DJ79" i="30"/>
  <c r="BI79" i="30"/>
  <c r="BJ79" i="30" s="1"/>
  <c r="Z79" i="30"/>
  <c r="W79" i="30"/>
  <c r="U79" i="30"/>
  <c r="R79" i="30"/>
  <c r="P79" i="30"/>
  <c r="EA78" i="30"/>
  <c r="DZ78" i="30"/>
  <c r="DX78" i="30"/>
  <c r="DW78" i="30"/>
  <c r="DV78" i="30"/>
  <c r="DU78" i="30"/>
  <c r="DT78" i="30"/>
  <c r="DS78" i="30"/>
  <c r="DR78" i="30"/>
  <c r="DQ78" i="30"/>
  <c r="DP78" i="30"/>
  <c r="DO78" i="30"/>
  <c r="DN78" i="30"/>
  <c r="DM78" i="30"/>
  <c r="DL78" i="30"/>
  <c r="DK78" i="30"/>
  <c r="DJ78" i="30"/>
  <c r="BI78" i="30"/>
  <c r="BJ78" i="30" s="1"/>
  <c r="Z78" i="30"/>
  <c r="W78" i="30"/>
  <c r="U78" i="30"/>
  <c r="R78" i="30"/>
  <c r="P78" i="30"/>
  <c r="EA77" i="30"/>
  <c r="DZ77" i="30"/>
  <c r="DX77" i="30"/>
  <c r="DW77" i="30"/>
  <c r="DV77" i="30"/>
  <c r="DU77" i="30"/>
  <c r="DT77" i="30"/>
  <c r="DS77" i="30"/>
  <c r="DR77" i="30"/>
  <c r="DQ77" i="30"/>
  <c r="DP77" i="30"/>
  <c r="DO77" i="30"/>
  <c r="DN77" i="30"/>
  <c r="DM77" i="30"/>
  <c r="DL77" i="30"/>
  <c r="DK77" i="30"/>
  <c r="DJ77" i="30"/>
  <c r="BI77" i="30"/>
  <c r="BJ77" i="30" s="1"/>
  <c r="Z77" i="30"/>
  <c r="W77" i="30"/>
  <c r="U77" i="30"/>
  <c r="R77" i="30"/>
  <c r="P77" i="30"/>
  <c r="EA76" i="30"/>
  <c r="DZ76" i="30"/>
  <c r="DX76" i="30"/>
  <c r="DW76" i="30"/>
  <c r="DV76" i="30"/>
  <c r="DU76" i="30"/>
  <c r="DT76" i="30"/>
  <c r="DS76" i="30"/>
  <c r="DR76" i="30"/>
  <c r="DQ76" i="30"/>
  <c r="DP76" i="30"/>
  <c r="DO76" i="30"/>
  <c r="DN76" i="30"/>
  <c r="DM76" i="30"/>
  <c r="DL76" i="30"/>
  <c r="DK76" i="30"/>
  <c r="DJ76" i="30"/>
  <c r="BI76" i="30"/>
  <c r="BJ76" i="30" s="1"/>
  <c r="Z76" i="30"/>
  <c r="W76" i="30"/>
  <c r="U76" i="30"/>
  <c r="R76" i="30"/>
  <c r="P76" i="30"/>
  <c r="EA75" i="30"/>
  <c r="DZ75" i="30"/>
  <c r="DX75" i="30"/>
  <c r="DW75" i="30"/>
  <c r="DV75" i="30"/>
  <c r="DU75" i="30"/>
  <c r="DT75" i="30"/>
  <c r="DS75" i="30"/>
  <c r="DR75" i="30"/>
  <c r="DQ75" i="30"/>
  <c r="DP75" i="30"/>
  <c r="DO75" i="30"/>
  <c r="DN75" i="30"/>
  <c r="DM75" i="30"/>
  <c r="DL75" i="30"/>
  <c r="DK75" i="30"/>
  <c r="DJ75" i="30"/>
  <c r="BI75" i="30"/>
  <c r="BJ75" i="30" s="1"/>
  <c r="Z75" i="30"/>
  <c r="W75" i="30"/>
  <c r="U75" i="30"/>
  <c r="R75" i="30"/>
  <c r="P75" i="30"/>
  <c r="EA74" i="30"/>
  <c r="DZ74" i="30"/>
  <c r="DX74" i="30"/>
  <c r="DW74" i="30"/>
  <c r="DV74" i="30"/>
  <c r="DU74" i="30"/>
  <c r="DT74" i="30"/>
  <c r="DS74" i="30"/>
  <c r="DR74" i="30"/>
  <c r="DQ74" i="30"/>
  <c r="DP74" i="30"/>
  <c r="DO74" i="30"/>
  <c r="DN74" i="30"/>
  <c r="DM74" i="30"/>
  <c r="DL74" i="30"/>
  <c r="DK74" i="30"/>
  <c r="DJ74" i="30"/>
  <c r="BI74" i="30"/>
  <c r="BJ74" i="30" s="1"/>
  <c r="Z74" i="30"/>
  <c r="W74" i="30"/>
  <c r="U74" i="30"/>
  <c r="R74" i="30"/>
  <c r="P74" i="30"/>
  <c r="EA73" i="30"/>
  <c r="DZ73" i="30"/>
  <c r="DX73" i="30"/>
  <c r="DW73" i="30"/>
  <c r="DV73" i="30"/>
  <c r="DU73" i="30"/>
  <c r="DT73" i="30"/>
  <c r="DS73" i="30"/>
  <c r="DR73" i="30"/>
  <c r="DQ73" i="30"/>
  <c r="DP73" i="30"/>
  <c r="DO73" i="30"/>
  <c r="DN73" i="30"/>
  <c r="DM73" i="30"/>
  <c r="DL73" i="30"/>
  <c r="DK73" i="30"/>
  <c r="DJ73" i="30"/>
  <c r="BI73" i="30"/>
  <c r="BJ73" i="30" s="1"/>
  <c r="Z73" i="30"/>
  <c r="W73" i="30"/>
  <c r="U73" i="30"/>
  <c r="R73" i="30"/>
  <c r="P73" i="30"/>
  <c r="EA72" i="30"/>
  <c r="DZ72" i="30"/>
  <c r="DX72" i="30"/>
  <c r="DW72" i="30"/>
  <c r="DV72" i="30"/>
  <c r="DU72" i="30"/>
  <c r="DT72" i="30"/>
  <c r="DS72" i="30"/>
  <c r="DR72" i="30"/>
  <c r="DQ72" i="30"/>
  <c r="DP72" i="30"/>
  <c r="DO72" i="30"/>
  <c r="DN72" i="30"/>
  <c r="DM72" i="30"/>
  <c r="DL72" i="30"/>
  <c r="DK72" i="30"/>
  <c r="DJ72" i="30"/>
  <c r="BI72" i="30"/>
  <c r="BJ72" i="30" s="1"/>
  <c r="Z72" i="30"/>
  <c r="W72" i="30"/>
  <c r="U72" i="30"/>
  <c r="R72" i="30"/>
  <c r="P72" i="30"/>
  <c r="EA71" i="30"/>
  <c r="DZ71" i="30"/>
  <c r="DX71" i="30"/>
  <c r="DW71" i="30"/>
  <c r="DV71" i="30"/>
  <c r="DU71" i="30"/>
  <c r="DT71" i="30"/>
  <c r="DS71" i="30"/>
  <c r="DR71" i="30"/>
  <c r="DQ71" i="30"/>
  <c r="DP71" i="30"/>
  <c r="DO71" i="30"/>
  <c r="DN71" i="30"/>
  <c r="DM71" i="30"/>
  <c r="DL71" i="30"/>
  <c r="DK71" i="30"/>
  <c r="DJ71" i="30"/>
  <c r="BI71" i="30"/>
  <c r="BJ71" i="30" s="1"/>
  <c r="Z71" i="30"/>
  <c r="W71" i="30"/>
  <c r="U71" i="30"/>
  <c r="R71" i="30"/>
  <c r="P71" i="30"/>
  <c r="EA70" i="30"/>
  <c r="DZ70" i="30"/>
  <c r="DX70" i="30"/>
  <c r="DW70" i="30"/>
  <c r="DV70" i="30"/>
  <c r="DU70" i="30"/>
  <c r="DT70" i="30"/>
  <c r="DS70" i="30"/>
  <c r="DR70" i="30"/>
  <c r="DQ70" i="30"/>
  <c r="DP70" i="30"/>
  <c r="DO70" i="30"/>
  <c r="DN70" i="30"/>
  <c r="DM70" i="30"/>
  <c r="DL70" i="30"/>
  <c r="DK70" i="30"/>
  <c r="DJ70" i="30"/>
  <c r="BI70" i="30"/>
  <c r="BJ70" i="30" s="1"/>
  <c r="Z70" i="30"/>
  <c r="W70" i="30"/>
  <c r="U70" i="30"/>
  <c r="R70" i="30"/>
  <c r="P70" i="30"/>
  <c r="EA69" i="30"/>
  <c r="DZ69" i="30"/>
  <c r="DX69" i="30"/>
  <c r="DW69" i="30"/>
  <c r="DV69" i="30"/>
  <c r="DU69" i="30"/>
  <c r="DT69" i="30"/>
  <c r="DS69" i="30"/>
  <c r="DR69" i="30"/>
  <c r="DQ69" i="30"/>
  <c r="DP69" i="30"/>
  <c r="DO69" i="30"/>
  <c r="DN69" i="30"/>
  <c r="DM69" i="30"/>
  <c r="DL69" i="30"/>
  <c r="DK69" i="30"/>
  <c r="DJ69" i="30"/>
  <c r="BI69" i="30"/>
  <c r="BJ69" i="30" s="1"/>
  <c r="Z69" i="30"/>
  <c r="W69" i="30"/>
  <c r="U69" i="30"/>
  <c r="R69" i="30"/>
  <c r="P69" i="30"/>
  <c r="EA67" i="30"/>
  <c r="DZ67" i="30"/>
  <c r="DX67" i="30"/>
  <c r="DW67" i="30"/>
  <c r="DV67" i="30"/>
  <c r="DU67" i="30"/>
  <c r="DT67" i="30"/>
  <c r="DS67" i="30"/>
  <c r="DR67" i="30"/>
  <c r="DQ67" i="30"/>
  <c r="DP67" i="30"/>
  <c r="DO67" i="30"/>
  <c r="DN67" i="30"/>
  <c r="DM67" i="30"/>
  <c r="DL67" i="30"/>
  <c r="DK67" i="30"/>
  <c r="BI67" i="30"/>
  <c r="BJ67" i="30" s="1"/>
  <c r="Z67" i="30"/>
  <c r="W67" i="30"/>
  <c r="T67" i="30"/>
  <c r="U67" i="30" s="1"/>
  <c r="R67" i="30"/>
  <c r="P67" i="30"/>
  <c r="EA66" i="30"/>
  <c r="DZ66" i="30"/>
  <c r="DX66" i="30"/>
  <c r="DW66" i="30"/>
  <c r="DV66" i="30"/>
  <c r="DU66" i="30"/>
  <c r="DT66" i="30"/>
  <c r="DS66" i="30"/>
  <c r="DR66" i="30"/>
  <c r="DQ66" i="30"/>
  <c r="DP66" i="30"/>
  <c r="DO66" i="30"/>
  <c r="DN66" i="30"/>
  <c r="DM66" i="30"/>
  <c r="DL66" i="30"/>
  <c r="DK66" i="30"/>
  <c r="BI66" i="30"/>
  <c r="BJ66" i="30" s="1"/>
  <c r="Z66" i="30"/>
  <c r="W66" i="30"/>
  <c r="T66" i="30"/>
  <c r="U66" i="30" s="1"/>
  <c r="R66" i="30"/>
  <c r="P66" i="30"/>
  <c r="EA65" i="30"/>
  <c r="DZ65" i="30"/>
  <c r="DX65" i="30"/>
  <c r="DW65" i="30"/>
  <c r="DV65" i="30"/>
  <c r="DU65" i="30"/>
  <c r="DT65" i="30"/>
  <c r="DS65" i="30"/>
  <c r="DR65" i="30"/>
  <c r="DQ65" i="30"/>
  <c r="DP65" i="30"/>
  <c r="DO65" i="30"/>
  <c r="DN65" i="30"/>
  <c r="DM65" i="30"/>
  <c r="DL65" i="30"/>
  <c r="DK65" i="30"/>
  <c r="BI65" i="30"/>
  <c r="BJ65" i="30" s="1"/>
  <c r="Z65" i="30"/>
  <c r="W65" i="30"/>
  <c r="T65" i="30"/>
  <c r="U65" i="30" s="1"/>
  <c r="R65" i="30"/>
  <c r="P65" i="30"/>
  <c r="EA64" i="30"/>
  <c r="DZ64" i="30"/>
  <c r="DX64" i="30"/>
  <c r="DW64" i="30"/>
  <c r="DV64" i="30"/>
  <c r="DU64" i="30"/>
  <c r="DT64" i="30"/>
  <c r="DS64" i="30"/>
  <c r="DR64" i="30"/>
  <c r="DQ64" i="30"/>
  <c r="DP64" i="30"/>
  <c r="DO64" i="30"/>
  <c r="DN64" i="30"/>
  <c r="DM64" i="30"/>
  <c r="DL64" i="30"/>
  <c r="DK64" i="30"/>
  <c r="BI64" i="30"/>
  <c r="BJ64" i="30" s="1"/>
  <c r="Z64" i="30"/>
  <c r="W64" i="30"/>
  <c r="T64" i="30"/>
  <c r="U64" i="30" s="1"/>
  <c r="R64" i="30"/>
  <c r="P64" i="30"/>
  <c r="EA63" i="30"/>
  <c r="DZ63" i="30"/>
  <c r="DX63" i="30"/>
  <c r="DW63" i="30"/>
  <c r="DV63" i="30"/>
  <c r="DU63" i="30"/>
  <c r="DT63" i="30"/>
  <c r="DS63" i="30"/>
  <c r="DR63" i="30"/>
  <c r="DQ63" i="30"/>
  <c r="DP63" i="30"/>
  <c r="DO63" i="30"/>
  <c r="DN63" i="30"/>
  <c r="DM63" i="30"/>
  <c r="DL63" i="30"/>
  <c r="DK63" i="30"/>
  <c r="BI63" i="30"/>
  <c r="BJ63" i="30" s="1"/>
  <c r="Z63" i="30"/>
  <c r="W63" i="30"/>
  <c r="T63" i="30"/>
  <c r="U63" i="30" s="1"/>
  <c r="R63" i="30"/>
  <c r="P63" i="30"/>
  <c r="EA62" i="30"/>
  <c r="DZ62" i="30"/>
  <c r="DX62" i="30"/>
  <c r="DW62" i="30"/>
  <c r="DV62" i="30"/>
  <c r="DU62" i="30"/>
  <c r="DT62" i="30"/>
  <c r="DS62" i="30"/>
  <c r="DR62" i="30"/>
  <c r="DQ62" i="30"/>
  <c r="DP62" i="30"/>
  <c r="DO62" i="30"/>
  <c r="DN62" i="30"/>
  <c r="DM62" i="30"/>
  <c r="DL62" i="30"/>
  <c r="DK62" i="30"/>
  <c r="BI62" i="30"/>
  <c r="BJ62" i="30" s="1"/>
  <c r="Z62" i="30"/>
  <c r="W62" i="30"/>
  <c r="T62" i="30"/>
  <c r="U62" i="30" s="1"/>
  <c r="R62" i="30"/>
  <c r="P62" i="30"/>
  <c r="EA61" i="30"/>
  <c r="DZ61" i="30"/>
  <c r="DX61" i="30"/>
  <c r="DW61" i="30"/>
  <c r="DV61" i="30"/>
  <c r="DU61" i="30"/>
  <c r="DT61" i="30"/>
  <c r="DS61" i="30"/>
  <c r="DR61" i="30"/>
  <c r="DQ61" i="30"/>
  <c r="DP61" i="30"/>
  <c r="DO61" i="30"/>
  <c r="DN61" i="30"/>
  <c r="DM61" i="30"/>
  <c r="DL61" i="30"/>
  <c r="DK61" i="30"/>
  <c r="BI61" i="30"/>
  <c r="BJ61" i="30" s="1"/>
  <c r="Z61" i="30"/>
  <c r="W61" i="30"/>
  <c r="T61" i="30"/>
  <c r="U61" i="30" s="1"/>
  <c r="R61" i="30"/>
  <c r="P61" i="30"/>
  <c r="EA60" i="30"/>
  <c r="DZ60" i="30"/>
  <c r="DX60" i="30"/>
  <c r="DW60" i="30"/>
  <c r="DV60" i="30"/>
  <c r="DU60" i="30"/>
  <c r="DT60" i="30"/>
  <c r="DS60" i="30"/>
  <c r="DR60" i="30"/>
  <c r="DQ60" i="30"/>
  <c r="DP60" i="30"/>
  <c r="DO60" i="30"/>
  <c r="DN60" i="30"/>
  <c r="DM60" i="30"/>
  <c r="DL60" i="30"/>
  <c r="DK60" i="30"/>
  <c r="BI60" i="30"/>
  <c r="BJ60" i="30" s="1"/>
  <c r="Z60" i="30"/>
  <c r="W60" i="30"/>
  <c r="T60" i="30"/>
  <c r="U60" i="30" s="1"/>
  <c r="R60" i="30"/>
  <c r="P60" i="30"/>
  <c r="EA59" i="30"/>
  <c r="DZ59" i="30"/>
  <c r="DX59" i="30"/>
  <c r="DW59" i="30"/>
  <c r="DV59" i="30"/>
  <c r="DU59" i="30"/>
  <c r="DT59" i="30"/>
  <c r="DS59" i="30"/>
  <c r="DR59" i="30"/>
  <c r="DQ59" i="30"/>
  <c r="DP59" i="30"/>
  <c r="DO59" i="30"/>
  <c r="DN59" i="30"/>
  <c r="DM59" i="30"/>
  <c r="DL59" i="30"/>
  <c r="DK59" i="30"/>
  <c r="BI59" i="30"/>
  <c r="BJ59" i="30" s="1"/>
  <c r="Z59" i="30"/>
  <c r="W59" i="30"/>
  <c r="T59" i="30"/>
  <c r="U59" i="30" s="1"/>
  <c r="R59" i="30"/>
  <c r="P59" i="30"/>
  <c r="EA58" i="30"/>
  <c r="DZ58" i="30"/>
  <c r="DX58" i="30"/>
  <c r="DW58" i="30"/>
  <c r="DV58" i="30"/>
  <c r="DU58" i="30"/>
  <c r="DT58" i="30"/>
  <c r="DS58" i="30"/>
  <c r="DR58" i="30"/>
  <c r="DQ58" i="30"/>
  <c r="DP58" i="30"/>
  <c r="DO58" i="30"/>
  <c r="DN58" i="30"/>
  <c r="DM58" i="30"/>
  <c r="DL58" i="30"/>
  <c r="DK58" i="30"/>
  <c r="BI58" i="30"/>
  <c r="BJ58" i="30" s="1"/>
  <c r="Z58" i="30"/>
  <c r="W58" i="30"/>
  <c r="T58" i="30"/>
  <c r="U58" i="30" s="1"/>
  <c r="R58" i="30"/>
  <c r="P58" i="30"/>
  <c r="EA57" i="30"/>
  <c r="DZ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BI57" i="30"/>
  <c r="BJ57" i="30" s="1"/>
  <c r="Z57" i="30"/>
  <c r="W57" i="30"/>
  <c r="T57" i="30"/>
  <c r="U57" i="30" s="1"/>
  <c r="R57" i="30"/>
  <c r="P57" i="30"/>
  <c r="EA56" i="30"/>
  <c r="DZ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BI56" i="30"/>
  <c r="BJ56" i="30" s="1"/>
  <c r="Z56" i="30"/>
  <c r="W56" i="30"/>
  <c r="T56" i="30"/>
  <c r="U56" i="30" s="1"/>
  <c r="R56" i="30"/>
  <c r="P56" i="30"/>
  <c r="EA52" i="30"/>
  <c r="DZ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BI52" i="30"/>
  <c r="BJ52" i="30" s="1"/>
  <c r="Z52" i="30"/>
  <c r="W52" i="30"/>
  <c r="U52" i="30"/>
  <c r="R52" i="30"/>
  <c r="P52" i="30"/>
  <c r="EA51" i="30"/>
  <c r="DZ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BI51" i="30"/>
  <c r="BJ51" i="30" s="1"/>
  <c r="Z51" i="30"/>
  <c r="W51" i="30"/>
  <c r="U51" i="30"/>
  <c r="R51" i="30"/>
  <c r="P51" i="30"/>
  <c r="EA50" i="30"/>
  <c r="DZ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BI50" i="30"/>
  <c r="BJ50" i="30" s="1"/>
  <c r="Z50" i="30"/>
  <c r="W50" i="30"/>
  <c r="U50" i="30"/>
  <c r="R50" i="30"/>
  <c r="P50" i="30"/>
  <c r="EA49" i="30"/>
  <c r="DZ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BI49" i="30"/>
  <c r="BJ49" i="30" s="1"/>
  <c r="Z49" i="30"/>
  <c r="W49" i="30"/>
  <c r="U49" i="30"/>
  <c r="R49" i="30"/>
  <c r="P49" i="30"/>
  <c r="EA47" i="30"/>
  <c r="DZ47" i="30"/>
  <c r="DX47" i="30"/>
  <c r="DW47" i="30"/>
  <c r="DV47" i="30"/>
  <c r="DU47" i="30"/>
  <c r="DT47" i="30"/>
  <c r="DS47" i="30"/>
  <c r="DR47" i="30"/>
  <c r="DQ47" i="30"/>
  <c r="EB47" i="30" s="1"/>
  <c r="DP47" i="30"/>
  <c r="DO47" i="30"/>
  <c r="DN47" i="30"/>
  <c r="DM47" i="30"/>
  <c r="DL47" i="30"/>
  <c r="DK47" i="30"/>
  <c r="BI47" i="30"/>
  <c r="BJ47" i="30" s="1"/>
  <c r="Z47" i="30"/>
  <c r="W47" i="30"/>
  <c r="U47" i="30"/>
  <c r="R47" i="30"/>
  <c r="P47" i="30"/>
  <c r="EA46" i="30"/>
  <c r="DZ46" i="30"/>
  <c r="DX46" i="30"/>
  <c r="DW46" i="30"/>
  <c r="EB46" i="30" s="1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BI46" i="30"/>
  <c r="BJ46" i="30" s="1"/>
  <c r="Z46" i="30"/>
  <c r="W46" i="30"/>
  <c r="U46" i="30"/>
  <c r="R46" i="30"/>
  <c r="P46" i="30"/>
  <c r="EA45" i="30"/>
  <c r="DZ45" i="30"/>
  <c r="DX45" i="30"/>
  <c r="DW45" i="30"/>
  <c r="EB45" i="30" s="1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BI45" i="30"/>
  <c r="BJ45" i="30" s="1"/>
  <c r="Z45" i="30"/>
  <c r="W45" i="30"/>
  <c r="U45" i="30"/>
  <c r="R45" i="30"/>
  <c r="P45" i="30"/>
  <c r="EA44" i="30"/>
  <c r="DZ44" i="30"/>
  <c r="DX44" i="30"/>
  <c r="DW44" i="30"/>
  <c r="EB44" i="30" s="1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BI44" i="30"/>
  <c r="BJ44" i="30" s="1"/>
  <c r="Z44" i="30"/>
  <c r="W44" i="30"/>
  <c r="U44" i="30"/>
  <c r="R44" i="30"/>
  <c r="P44" i="30"/>
  <c r="EA43" i="30"/>
  <c r="DZ43" i="30"/>
  <c r="DX43" i="30"/>
  <c r="DW43" i="30"/>
  <c r="DV43" i="30"/>
  <c r="DU43" i="30"/>
  <c r="DT43" i="30"/>
  <c r="DS43" i="30"/>
  <c r="DR43" i="30"/>
  <c r="DQ43" i="30"/>
  <c r="EB43" i="30" s="1"/>
  <c r="DP43" i="30"/>
  <c r="DO43" i="30"/>
  <c r="DN43" i="30"/>
  <c r="DM43" i="30"/>
  <c r="DL43" i="30"/>
  <c r="DK43" i="30"/>
  <c r="BI43" i="30"/>
  <c r="BJ43" i="30" s="1"/>
  <c r="Z43" i="30"/>
  <c r="W43" i="30"/>
  <c r="U43" i="30"/>
  <c r="R43" i="30"/>
  <c r="P43" i="30"/>
  <c r="EA42" i="30"/>
  <c r="DZ42" i="30"/>
  <c r="DX42" i="30"/>
  <c r="DW42" i="30"/>
  <c r="EB42" i="30" s="1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BI42" i="30"/>
  <c r="BJ42" i="30" s="1"/>
  <c r="Z42" i="30"/>
  <c r="W42" i="30"/>
  <c r="U42" i="30"/>
  <c r="R42" i="30"/>
  <c r="P42" i="30"/>
  <c r="EA41" i="30"/>
  <c r="DZ41" i="30"/>
  <c r="DX41" i="30"/>
  <c r="DW41" i="30"/>
  <c r="EB41" i="30" s="1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BI41" i="30"/>
  <c r="BJ41" i="30" s="1"/>
  <c r="Z41" i="30"/>
  <c r="W41" i="30"/>
  <c r="U41" i="30"/>
  <c r="R41" i="30"/>
  <c r="P41" i="30"/>
  <c r="EA40" i="30"/>
  <c r="DZ40" i="30"/>
  <c r="DX40" i="30"/>
  <c r="DW40" i="30"/>
  <c r="EB40" i="30" s="1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BI40" i="30"/>
  <c r="BJ40" i="30" s="1"/>
  <c r="Z40" i="30"/>
  <c r="W40" i="30"/>
  <c r="U40" i="30"/>
  <c r="R40" i="30"/>
  <c r="P40" i="30"/>
  <c r="EA39" i="30"/>
  <c r="DZ39" i="30"/>
  <c r="DX39" i="30"/>
  <c r="DW39" i="30"/>
  <c r="DV39" i="30"/>
  <c r="DU39" i="30"/>
  <c r="DT39" i="30"/>
  <c r="DS39" i="30"/>
  <c r="DR39" i="30"/>
  <c r="DQ39" i="30"/>
  <c r="EB39" i="30" s="1"/>
  <c r="DP39" i="30"/>
  <c r="DO39" i="30"/>
  <c r="DN39" i="30"/>
  <c r="DM39" i="30"/>
  <c r="DL39" i="30"/>
  <c r="DK39" i="30"/>
  <c r="BI39" i="30"/>
  <c r="BJ39" i="30" s="1"/>
  <c r="Z39" i="30"/>
  <c r="W39" i="30"/>
  <c r="U39" i="30"/>
  <c r="R39" i="30"/>
  <c r="P39" i="30"/>
  <c r="EA38" i="30"/>
  <c r="DZ38" i="30"/>
  <c r="DX38" i="30"/>
  <c r="DW38" i="30"/>
  <c r="EB38" i="30" s="1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BI38" i="30"/>
  <c r="BJ38" i="30" s="1"/>
  <c r="Z38" i="30"/>
  <c r="W38" i="30"/>
  <c r="U38" i="30"/>
  <c r="R38" i="30"/>
  <c r="P38" i="30"/>
  <c r="EA37" i="30"/>
  <c r="DZ37" i="30"/>
  <c r="DX37" i="30"/>
  <c r="DW37" i="30"/>
  <c r="EB37" i="30" s="1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BI37" i="30"/>
  <c r="BJ37" i="30" s="1"/>
  <c r="Z37" i="30"/>
  <c r="W37" i="30"/>
  <c r="U37" i="30"/>
  <c r="R37" i="30"/>
  <c r="P37" i="30"/>
  <c r="EA36" i="30"/>
  <c r="DZ36" i="30"/>
  <c r="DX36" i="30"/>
  <c r="DW36" i="30"/>
  <c r="EB36" i="30" s="1"/>
  <c r="DV36" i="30"/>
  <c r="DU36" i="30"/>
  <c r="DT36" i="30"/>
  <c r="DS36" i="30"/>
  <c r="DR36" i="30"/>
  <c r="DQ36" i="30"/>
  <c r="DP36" i="30"/>
  <c r="DO36" i="30"/>
  <c r="DN36" i="30"/>
  <c r="DM36" i="30"/>
  <c r="DL36" i="30"/>
  <c r="DK36" i="30"/>
  <c r="BI36" i="30"/>
  <c r="BJ36" i="30" s="1"/>
  <c r="Z36" i="30"/>
  <c r="W36" i="30"/>
  <c r="U36" i="30"/>
  <c r="R36" i="30"/>
  <c r="P36" i="30"/>
  <c r="EA35" i="30"/>
  <c r="DZ35" i="30"/>
  <c r="DX35" i="30"/>
  <c r="DW35" i="30"/>
  <c r="DV35" i="30"/>
  <c r="DU35" i="30"/>
  <c r="DT35" i="30"/>
  <c r="DS35" i="30"/>
  <c r="DR35" i="30"/>
  <c r="DQ35" i="30"/>
  <c r="DP35" i="30"/>
  <c r="DO35" i="30"/>
  <c r="DN35" i="30"/>
  <c r="DM35" i="30"/>
  <c r="DL35" i="30"/>
  <c r="DK35" i="30"/>
  <c r="BI35" i="30"/>
  <c r="BJ35" i="30" s="1"/>
  <c r="Z35" i="30"/>
  <c r="W35" i="30"/>
  <c r="U35" i="30"/>
  <c r="R35" i="30"/>
  <c r="P35" i="30"/>
  <c r="EA34" i="30"/>
  <c r="DZ34" i="30"/>
  <c r="DX34" i="30"/>
  <c r="DW34" i="30"/>
  <c r="DV34" i="30"/>
  <c r="DU34" i="30"/>
  <c r="DT34" i="30"/>
  <c r="DS34" i="30"/>
  <c r="DR34" i="30"/>
  <c r="DQ34" i="30"/>
  <c r="EB34" i="30" s="1"/>
  <c r="DP34" i="30"/>
  <c r="DO34" i="30"/>
  <c r="DN34" i="30"/>
  <c r="DM34" i="30"/>
  <c r="DL34" i="30"/>
  <c r="DK34" i="30"/>
  <c r="BI34" i="30"/>
  <c r="BJ34" i="30" s="1"/>
  <c r="Z34" i="30"/>
  <c r="W34" i="30"/>
  <c r="U34" i="30"/>
  <c r="R34" i="30"/>
  <c r="P34" i="30"/>
  <c r="EA33" i="30"/>
  <c r="DZ33" i="30"/>
  <c r="DX33" i="30"/>
  <c r="DW33" i="30"/>
  <c r="EB33" i="30" s="1"/>
  <c r="DV33" i="30"/>
  <c r="DU33" i="30"/>
  <c r="DT33" i="30"/>
  <c r="DS33" i="30"/>
  <c r="DR33" i="30"/>
  <c r="DQ33" i="30"/>
  <c r="DP33" i="30"/>
  <c r="DO33" i="30"/>
  <c r="DN33" i="30"/>
  <c r="DM33" i="30"/>
  <c r="DL33" i="30"/>
  <c r="DK33" i="30"/>
  <c r="BI33" i="30"/>
  <c r="BJ33" i="30" s="1"/>
  <c r="Z33" i="30"/>
  <c r="W33" i="30"/>
  <c r="U33" i="30"/>
  <c r="R33" i="30"/>
  <c r="P33" i="30"/>
  <c r="EA32" i="30"/>
  <c r="DZ32" i="30"/>
  <c r="DX32" i="30"/>
  <c r="DW32" i="30"/>
  <c r="EB32" i="30" s="1"/>
  <c r="DV32" i="30"/>
  <c r="DU32" i="30"/>
  <c r="DT32" i="30"/>
  <c r="DS32" i="30"/>
  <c r="DR32" i="30"/>
  <c r="DQ32" i="30"/>
  <c r="DP32" i="30"/>
  <c r="DO32" i="30"/>
  <c r="DN32" i="30"/>
  <c r="DM32" i="30"/>
  <c r="DL32" i="30"/>
  <c r="DK32" i="30"/>
  <c r="BI32" i="30"/>
  <c r="BJ32" i="30" s="1"/>
  <c r="Z32" i="30"/>
  <c r="W32" i="30"/>
  <c r="U32" i="30"/>
  <c r="R32" i="30"/>
  <c r="P32" i="30"/>
  <c r="EA31" i="30"/>
  <c r="DZ31" i="30"/>
  <c r="DX31" i="30"/>
  <c r="DW31" i="30"/>
  <c r="DV31" i="30"/>
  <c r="DU31" i="30"/>
  <c r="DT31" i="30"/>
  <c r="DS31" i="30"/>
  <c r="DR31" i="30"/>
  <c r="DQ31" i="30"/>
  <c r="DP31" i="30"/>
  <c r="DO31" i="30"/>
  <c r="DN31" i="30"/>
  <c r="DM31" i="30"/>
  <c r="DL31" i="30"/>
  <c r="DK31" i="30"/>
  <c r="BI31" i="30"/>
  <c r="BJ31" i="30" s="1"/>
  <c r="Z31" i="30"/>
  <c r="W31" i="30"/>
  <c r="U31" i="30"/>
  <c r="R31" i="30"/>
  <c r="P31" i="30"/>
  <c r="EA30" i="30"/>
  <c r="DZ30" i="30"/>
  <c r="DX30" i="30"/>
  <c r="DW30" i="30"/>
  <c r="DV30" i="30"/>
  <c r="DU30" i="30"/>
  <c r="DT30" i="30"/>
  <c r="DS30" i="30"/>
  <c r="DR30" i="30"/>
  <c r="DQ30" i="30"/>
  <c r="EB30" i="30" s="1"/>
  <c r="DP30" i="30"/>
  <c r="DO30" i="30"/>
  <c r="DN30" i="30"/>
  <c r="DM30" i="30"/>
  <c r="DL30" i="30"/>
  <c r="DK30" i="30"/>
  <c r="BI30" i="30"/>
  <c r="BJ30" i="30" s="1"/>
  <c r="Z30" i="30"/>
  <c r="W30" i="30"/>
  <c r="U30" i="30"/>
  <c r="R30" i="30"/>
  <c r="P30" i="30"/>
  <c r="EA29" i="30"/>
  <c r="DZ29" i="30"/>
  <c r="DX29" i="30"/>
  <c r="DW29" i="30"/>
  <c r="EB29" i="30" s="1"/>
  <c r="DV29" i="30"/>
  <c r="DU29" i="30"/>
  <c r="DT29" i="30"/>
  <c r="DS29" i="30"/>
  <c r="DR29" i="30"/>
  <c r="DQ29" i="30"/>
  <c r="DP29" i="30"/>
  <c r="DO29" i="30"/>
  <c r="DN29" i="30"/>
  <c r="DM29" i="30"/>
  <c r="DL29" i="30"/>
  <c r="DK29" i="30"/>
  <c r="BI29" i="30"/>
  <c r="BJ29" i="30" s="1"/>
  <c r="Z29" i="30"/>
  <c r="W29" i="30"/>
  <c r="U29" i="30"/>
  <c r="R29" i="30"/>
  <c r="P29" i="30"/>
  <c r="EA28" i="30"/>
  <c r="DZ28" i="30"/>
  <c r="DX28" i="30"/>
  <c r="DW28" i="30"/>
  <c r="EB28" i="30" s="1"/>
  <c r="DV28" i="30"/>
  <c r="DU28" i="30"/>
  <c r="DT28" i="30"/>
  <c r="DS28" i="30"/>
  <c r="DR28" i="30"/>
  <c r="DQ28" i="30"/>
  <c r="DP28" i="30"/>
  <c r="DO28" i="30"/>
  <c r="DN28" i="30"/>
  <c r="DM28" i="30"/>
  <c r="DL28" i="30"/>
  <c r="DK28" i="30"/>
  <c r="BI28" i="30"/>
  <c r="BJ28" i="30" s="1"/>
  <c r="Z28" i="30"/>
  <c r="W28" i="30"/>
  <c r="U28" i="30"/>
  <c r="R28" i="30"/>
  <c r="P28" i="30"/>
  <c r="EA27" i="30"/>
  <c r="DZ27" i="30"/>
  <c r="DX27" i="30"/>
  <c r="DW27" i="30"/>
  <c r="EB27" i="30" s="1"/>
  <c r="DV27" i="30"/>
  <c r="DU27" i="30"/>
  <c r="DT27" i="30"/>
  <c r="DS27" i="30"/>
  <c r="DR27" i="30"/>
  <c r="DQ27" i="30"/>
  <c r="DP27" i="30"/>
  <c r="DO27" i="30"/>
  <c r="DN27" i="30"/>
  <c r="DM27" i="30"/>
  <c r="DL27" i="30"/>
  <c r="DK27" i="30"/>
  <c r="BI27" i="30"/>
  <c r="BJ27" i="30" s="1"/>
  <c r="Z27" i="30"/>
  <c r="W27" i="30"/>
  <c r="U27" i="30"/>
  <c r="R27" i="30"/>
  <c r="P27" i="30"/>
  <c r="EA26" i="30"/>
  <c r="DZ26" i="30"/>
  <c r="DX26" i="30"/>
  <c r="DW26" i="30"/>
  <c r="DV26" i="30"/>
  <c r="DU26" i="30"/>
  <c r="DT26" i="30"/>
  <c r="DS26" i="30"/>
  <c r="DR26" i="30"/>
  <c r="DQ26" i="30"/>
  <c r="EB26" i="30" s="1"/>
  <c r="DP26" i="30"/>
  <c r="DO26" i="30"/>
  <c r="DN26" i="30"/>
  <c r="DM26" i="30"/>
  <c r="DL26" i="30"/>
  <c r="DK26" i="30"/>
  <c r="BI26" i="30"/>
  <c r="BJ26" i="30" s="1"/>
  <c r="Z26" i="30"/>
  <c r="W26" i="30"/>
  <c r="U26" i="30"/>
  <c r="R26" i="30"/>
  <c r="P26" i="30"/>
  <c r="EA25" i="30"/>
  <c r="DZ25" i="30"/>
  <c r="DX25" i="30"/>
  <c r="DW25" i="30"/>
  <c r="EB25" i="30" s="1"/>
  <c r="DV25" i="30"/>
  <c r="DU25" i="30"/>
  <c r="DT25" i="30"/>
  <c r="DS25" i="30"/>
  <c r="DR25" i="30"/>
  <c r="DQ25" i="30"/>
  <c r="DP25" i="30"/>
  <c r="DO25" i="30"/>
  <c r="DN25" i="30"/>
  <c r="DM25" i="30"/>
  <c r="DL25" i="30"/>
  <c r="DK25" i="30"/>
  <c r="BI25" i="30"/>
  <c r="BJ25" i="30" s="1"/>
  <c r="Z25" i="30"/>
  <c r="W25" i="30"/>
  <c r="U25" i="30"/>
  <c r="R25" i="30"/>
  <c r="P25" i="30"/>
  <c r="EA24" i="30"/>
  <c r="DZ24" i="30"/>
  <c r="DX24" i="30"/>
  <c r="DW24" i="30"/>
  <c r="EB24" i="30" s="1"/>
  <c r="DV24" i="30"/>
  <c r="DU24" i="30"/>
  <c r="DT24" i="30"/>
  <c r="DS24" i="30"/>
  <c r="DR24" i="30"/>
  <c r="DQ24" i="30"/>
  <c r="DP24" i="30"/>
  <c r="DO24" i="30"/>
  <c r="DN24" i="30"/>
  <c r="DM24" i="30"/>
  <c r="DL24" i="30"/>
  <c r="DK24" i="30"/>
  <c r="BI24" i="30"/>
  <c r="BJ24" i="30" s="1"/>
  <c r="Z24" i="30"/>
  <c r="W24" i="30"/>
  <c r="U24" i="30"/>
  <c r="R24" i="30"/>
  <c r="P24" i="30"/>
  <c r="EA23" i="30"/>
  <c r="DZ23" i="30"/>
  <c r="DX23" i="30"/>
  <c r="DW23" i="30"/>
  <c r="EB23" i="30" s="1"/>
  <c r="DV23" i="30"/>
  <c r="DU23" i="30"/>
  <c r="DT23" i="30"/>
  <c r="DS23" i="30"/>
  <c r="DR23" i="30"/>
  <c r="DQ23" i="30"/>
  <c r="DP23" i="30"/>
  <c r="DO23" i="30"/>
  <c r="DN23" i="30"/>
  <c r="DM23" i="30"/>
  <c r="DL23" i="30"/>
  <c r="DK23" i="30"/>
  <c r="BI23" i="30"/>
  <c r="BJ23" i="30" s="1"/>
  <c r="Z23" i="30"/>
  <c r="W23" i="30"/>
  <c r="U23" i="30"/>
  <c r="R23" i="30"/>
  <c r="P23" i="30"/>
  <c r="EA22" i="30"/>
  <c r="DZ22" i="30"/>
  <c r="DX22" i="30"/>
  <c r="DW22" i="30"/>
  <c r="DV22" i="30"/>
  <c r="DU22" i="30"/>
  <c r="DT22" i="30"/>
  <c r="DS22" i="30"/>
  <c r="DR22" i="30"/>
  <c r="DQ22" i="30"/>
  <c r="EB22" i="30" s="1"/>
  <c r="DP22" i="30"/>
  <c r="DO22" i="30"/>
  <c r="DN22" i="30"/>
  <c r="DM22" i="30"/>
  <c r="DL22" i="30"/>
  <c r="DK22" i="30"/>
  <c r="BI22" i="30"/>
  <c r="BJ22" i="30" s="1"/>
  <c r="Z22" i="30"/>
  <c r="W22" i="30"/>
  <c r="U22" i="30"/>
  <c r="R22" i="30"/>
  <c r="P22" i="30"/>
  <c r="EA21" i="30"/>
  <c r="DZ21" i="30"/>
  <c r="DX21" i="30"/>
  <c r="DW21" i="30"/>
  <c r="EB21" i="30" s="1"/>
  <c r="DV21" i="30"/>
  <c r="DU21" i="30"/>
  <c r="DT21" i="30"/>
  <c r="DS21" i="30"/>
  <c r="DR21" i="30"/>
  <c r="DQ21" i="30"/>
  <c r="DP21" i="30"/>
  <c r="DO21" i="30"/>
  <c r="DN21" i="30"/>
  <c r="DM21" i="30"/>
  <c r="DL21" i="30"/>
  <c r="DK21" i="30"/>
  <c r="BI21" i="30"/>
  <c r="BJ21" i="30" s="1"/>
  <c r="Z21" i="30"/>
  <c r="W21" i="30"/>
  <c r="U21" i="30"/>
  <c r="R21" i="30"/>
  <c r="P21" i="30"/>
  <c r="EA20" i="30"/>
  <c r="DZ20" i="30"/>
  <c r="DX20" i="30"/>
  <c r="DW20" i="30"/>
  <c r="EB20" i="30" s="1"/>
  <c r="DV20" i="30"/>
  <c r="DU20" i="30"/>
  <c r="DT20" i="30"/>
  <c r="DS20" i="30"/>
  <c r="DR20" i="30"/>
  <c r="DQ20" i="30"/>
  <c r="DP20" i="30"/>
  <c r="DO20" i="30"/>
  <c r="DN20" i="30"/>
  <c r="DM20" i="30"/>
  <c r="DL20" i="30"/>
  <c r="DK20" i="30"/>
  <c r="BI20" i="30"/>
  <c r="BJ20" i="30" s="1"/>
  <c r="Z20" i="30"/>
  <c r="W20" i="30"/>
  <c r="U20" i="30"/>
  <c r="R20" i="30"/>
  <c r="P20" i="30"/>
  <c r="EA19" i="30"/>
  <c r="DZ19" i="30"/>
  <c r="DX19" i="30"/>
  <c r="DW19" i="30"/>
  <c r="EB19" i="30" s="1"/>
  <c r="DV19" i="30"/>
  <c r="DU19" i="30"/>
  <c r="DT19" i="30"/>
  <c r="DS19" i="30"/>
  <c r="DR19" i="30"/>
  <c r="DQ19" i="30"/>
  <c r="DP19" i="30"/>
  <c r="DO19" i="30"/>
  <c r="DN19" i="30"/>
  <c r="DM19" i="30"/>
  <c r="DL19" i="30"/>
  <c r="DK19" i="30"/>
  <c r="BI19" i="30"/>
  <c r="BJ19" i="30" s="1"/>
  <c r="Z19" i="30"/>
  <c r="W19" i="30"/>
  <c r="U19" i="30"/>
  <c r="R19" i="30"/>
  <c r="P19" i="30"/>
  <c r="EA18" i="30"/>
  <c r="DZ18" i="30"/>
  <c r="DX18" i="30"/>
  <c r="DW18" i="30"/>
  <c r="DV18" i="30"/>
  <c r="DU18" i="30"/>
  <c r="DT18" i="30"/>
  <c r="DS18" i="30"/>
  <c r="DR18" i="30"/>
  <c r="DQ18" i="30"/>
  <c r="EB18" i="30" s="1"/>
  <c r="DP18" i="30"/>
  <c r="DO18" i="30"/>
  <c r="DN18" i="30"/>
  <c r="DM18" i="30"/>
  <c r="DL18" i="30"/>
  <c r="DK18" i="30"/>
  <c r="BI18" i="30"/>
  <c r="BJ18" i="30" s="1"/>
  <c r="Z18" i="30"/>
  <c r="W18" i="30"/>
  <c r="U18" i="30"/>
  <c r="R18" i="30"/>
  <c r="P18" i="30"/>
  <c r="EA17" i="30"/>
  <c r="DZ17" i="30"/>
  <c r="DX17" i="30"/>
  <c r="DW17" i="30"/>
  <c r="EB17" i="30" s="1"/>
  <c r="DV17" i="30"/>
  <c r="DU17" i="30"/>
  <c r="DT17" i="30"/>
  <c r="DS17" i="30"/>
  <c r="DR17" i="30"/>
  <c r="DQ17" i="30"/>
  <c r="DP17" i="30"/>
  <c r="DO17" i="30"/>
  <c r="DN17" i="30"/>
  <c r="DM17" i="30"/>
  <c r="DL17" i="30"/>
  <c r="DK17" i="30"/>
  <c r="BI17" i="30"/>
  <c r="BJ17" i="30" s="1"/>
  <c r="Z17" i="30"/>
  <c r="W17" i="30"/>
  <c r="U17" i="30"/>
  <c r="R17" i="30"/>
  <c r="P17" i="30"/>
  <c r="EA16" i="30"/>
  <c r="DZ16" i="30"/>
  <c r="DX16" i="30"/>
  <c r="DW16" i="30"/>
  <c r="EB16" i="30" s="1"/>
  <c r="DV16" i="30"/>
  <c r="DU16" i="30"/>
  <c r="DT16" i="30"/>
  <c r="DS16" i="30"/>
  <c r="DR16" i="30"/>
  <c r="DQ16" i="30"/>
  <c r="DP16" i="30"/>
  <c r="DO16" i="30"/>
  <c r="DN16" i="30"/>
  <c r="DM16" i="30"/>
  <c r="DL16" i="30"/>
  <c r="DK16" i="30"/>
  <c r="BI16" i="30"/>
  <c r="BJ16" i="30" s="1"/>
  <c r="Z16" i="30"/>
  <c r="W16" i="30"/>
  <c r="U16" i="30"/>
  <c r="R16" i="30"/>
  <c r="P16" i="30"/>
  <c r="EA15" i="30"/>
  <c r="DZ15" i="30"/>
  <c r="DX15" i="30"/>
  <c r="DW15" i="30"/>
  <c r="EB15" i="30" s="1"/>
  <c r="DV15" i="30"/>
  <c r="DU15" i="30"/>
  <c r="DT15" i="30"/>
  <c r="DS15" i="30"/>
  <c r="DR15" i="30"/>
  <c r="DQ15" i="30"/>
  <c r="DP15" i="30"/>
  <c r="DO15" i="30"/>
  <c r="DN15" i="30"/>
  <c r="DM15" i="30"/>
  <c r="DL15" i="30"/>
  <c r="DK15" i="30"/>
  <c r="BI15" i="30"/>
  <c r="BJ15" i="30" s="1"/>
  <c r="Z15" i="30"/>
  <c r="W15" i="30"/>
  <c r="U15" i="30"/>
  <c r="R15" i="30"/>
  <c r="P15" i="30"/>
  <c r="EA14" i="30"/>
  <c r="DZ14" i="30"/>
  <c r="DX14" i="30"/>
  <c r="DW14" i="30"/>
  <c r="DV14" i="30"/>
  <c r="DU14" i="30"/>
  <c r="DT14" i="30"/>
  <c r="DS14" i="30"/>
  <c r="DR14" i="30"/>
  <c r="DQ14" i="30"/>
  <c r="EB14" i="30" s="1"/>
  <c r="DP14" i="30"/>
  <c r="DO14" i="30"/>
  <c r="DN14" i="30"/>
  <c r="DM14" i="30"/>
  <c r="DL14" i="30"/>
  <c r="DK14" i="30"/>
  <c r="BI14" i="30"/>
  <c r="BJ14" i="30" s="1"/>
  <c r="Z14" i="30"/>
  <c r="W14" i="30"/>
  <c r="U14" i="30"/>
  <c r="R14" i="30"/>
  <c r="P14" i="30"/>
  <c r="EA13" i="30"/>
  <c r="DZ13" i="30"/>
  <c r="DX13" i="30"/>
  <c r="DW13" i="30"/>
  <c r="EB13" i="30" s="1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BI13" i="30"/>
  <c r="BJ13" i="30" s="1"/>
  <c r="Z13" i="30"/>
  <c r="W13" i="30"/>
  <c r="U13" i="30"/>
  <c r="R13" i="30"/>
  <c r="P13" i="30"/>
  <c r="EA12" i="30"/>
  <c r="DZ12" i="30"/>
  <c r="DX12" i="30"/>
  <c r="DW12" i="30"/>
  <c r="EB12" i="30" s="1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BI12" i="30"/>
  <c r="BJ12" i="30" s="1"/>
  <c r="Z12" i="30"/>
  <c r="W12" i="30"/>
  <c r="U12" i="30"/>
  <c r="R12" i="30"/>
  <c r="P12" i="30"/>
  <c r="EA11" i="30"/>
  <c r="DZ11" i="30"/>
  <c r="DX11" i="30"/>
  <c r="DW11" i="30"/>
  <c r="EB11" i="30" s="1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BI11" i="30"/>
  <c r="BJ11" i="30" s="1"/>
  <c r="Z11" i="30"/>
  <c r="W11" i="30"/>
  <c r="U11" i="30"/>
  <c r="R11" i="30"/>
  <c r="P11" i="30"/>
  <c r="EA10" i="30"/>
  <c r="DZ10" i="30"/>
  <c r="DX10" i="30"/>
  <c r="DW10" i="30"/>
  <c r="EB10" i="30" s="1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BI10" i="30"/>
  <c r="BJ10" i="30" s="1"/>
  <c r="Z10" i="30"/>
  <c r="W10" i="30"/>
  <c r="U10" i="30"/>
  <c r="R10" i="30"/>
  <c r="P10" i="30"/>
  <c r="EA9" i="30"/>
  <c r="DZ9" i="30"/>
  <c r="DX9" i="30"/>
  <c r="DW9" i="30"/>
  <c r="EB9" i="30" s="1"/>
  <c r="DV9" i="30"/>
  <c r="DU9" i="30"/>
  <c r="DT9" i="30"/>
  <c r="DS9" i="30"/>
  <c r="DR9" i="30"/>
  <c r="DQ9" i="30"/>
  <c r="DP9" i="30"/>
  <c r="DO9" i="30"/>
  <c r="DN9" i="30"/>
  <c r="DM9" i="30"/>
  <c r="DL9" i="30"/>
  <c r="DK9" i="30"/>
  <c r="BI9" i="30"/>
  <c r="BJ9" i="30" s="1"/>
  <c r="Z9" i="30"/>
  <c r="W9" i="30"/>
  <c r="U9" i="30"/>
  <c r="R9" i="30"/>
  <c r="P9" i="30"/>
  <c r="EA8" i="30"/>
  <c r="DZ8" i="30"/>
  <c r="DX8" i="30"/>
  <c r="DW8" i="30"/>
  <c r="EB8" i="30" s="1"/>
  <c r="DV8" i="30"/>
  <c r="DU8" i="30"/>
  <c r="DT8" i="30"/>
  <c r="DS8" i="30"/>
  <c r="DR8" i="30"/>
  <c r="DQ8" i="30"/>
  <c r="DP8" i="30"/>
  <c r="DO8" i="30"/>
  <c r="DN8" i="30"/>
  <c r="DM8" i="30"/>
  <c r="DL8" i="30"/>
  <c r="DK8" i="30"/>
  <c r="BI8" i="30"/>
  <c r="BJ8" i="30" s="1"/>
  <c r="Z8" i="30"/>
  <c r="W8" i="30"/>
  <c r="U8" i="30"/>
  <c r="R8" i="30"/>
  <c r="P8" i="30"/>
  <c r="EA7" i="30"/>
  <c r="DZ7" i="30"/>
  <c r="DX7" i="30"/>
  <c r="DW7" i="30"/>
  <c r="EB7" i="30" s="1"/>
  <c r="DV7" i="30"/>
  <c r="DU7" i="30"/>
  <c r="DT7" i="30"/>
  <c r="DS7" i="30"/>
  <c r="DR7" i="30"/>
  <c r="DQ7" i="30"/>
  <c r="DP7" i="30"/>
  <c r="DO7" i="30"/>
  <c r="DN7" i="30"/>
  <c r="DM7" i="30"/>
  <c r="DL7" i="30"/>
  <c r="DK7" i="30"/>
  <c r="BI7" i="30"/>
  <c r="BJ7" i="30" s="1"/>
  <c r="Z7" i="30"/>
  <c r="W7" i="30"/>
  <c r="U7" i="30"/>
  <c r="R7" i="30"/>
  <c r="P7" i="30"/>
  <c r="DY30" i="30" l="1"/>
  <c r="DY52" i="30"/>
  <c r="DY57" i="30"/>
  <c r="DY61" i="30"/>
  <c r="DY62" i="30"/>
  <c r="DY66" i="30"/>
  <c r="DY69" i="30"/>
  <c r="DY101" i="30"/>
  <c r="DY22" i="30"/>
  <c r="DY58" i="30"/>
  <c r="DY71" i="30"/>
  <c r="DY72" i="30"/>
  <c r="DY103" i="30"/>
  <c r="DY104" i="30"/>
  <c r="DY157" i="30"/>
  <c r="DY159" i="30"/>
  <c r="DY160" i="30"/>
  <c r="DY85" i="30"/>
  <c r="DY87" i="30"/>
  <c r="DY88" i="30"/>
  <c r="DY125" i="30"/>
  <c r="DY127" i="30"/>
  <c r="DY128" i="30"/>
  <c r="DY141" i="30"/>
  <c r="DY143" i="30"/>
  <c r="DY144" i="30"/>
  <c r="DY169" i="30"/>
  <c r="DY171" i="30"/>
  <c r="DY172" i="30"/>
  <c r="DY185" i="30"/>
  <c r="DY187" i="30"/>
  <c r="DY188" i="30"/>
  <c r="DY10" i="30"/>
  <c r="DY49" i="30"/>
  <c r="DY77" i="30"/>
  <c r="DY79" i="30"/>
  <c r="DY80" i="30"/>
  <c r="DY93" i="30"/>
  <c r="DY95" i="30"/>
  <c r="DY96" i="30"/>
  <c r="DY111" i="30"/>
  <c r="DY112" i="30"/>
  <c r="DY33" i="30"/>
  <c r="DY163" i="30"/>
  <c r="DY164" i="30"/>
  <c r="DY179" i="30"/>
  <c r="DY180" i="30"/>
  <c r="DY59" i="30"/>
  <c r="DY63" i="30"/>
  <c r="DY67" i="30"/>
  <c r="DY73" i="30"/>
  <c r="DY76" i="30"/>
  <c r="DY81" i="30"/>
  <c r="DY83" i="30"/>
  <c r="DY84" i="30"/>
  <c r="DY89" i="30"/>
  <c r="DY91" i="30"/>
  <c r="DY92" i="30"/>
  <c r="DY97" i="30"/>
  <c r="DY133" i="30"/>
  <c r="DY135" i="30"/>
  <c r="DY136" i="30"/>
  <c r="DY149" i="30"/>
  <c r="DY151" i="30"/>
  <c r="DY152" i="30"/>
  <c r="DY174" i="30"/>
  <c r="DY190" i="30"/>
  <c r="DY14" i="30"/>
  <c r="DY25" i="30"/>
  <c r="DY65" i="30"/>
  <c r="DY17" i="30"/>
  <c r="DY75" i="30"/>
  <c r="DY26" i="30"/>
  <c r="DY38" i="30"/>
  <c r="DY56" i="30"/>
  <c r="DY60" i="30"/>
  <c r="DY64" i="30"/>
  <c r="DY119" i="30"/>
  <c r="DY177" i="30"/>
  <c r="DY107" i="30"/>
  <c r="DY108" i="30"/>
  <c r="DY115" i="30"/>
  <c r="DY116" i="30"/>
  <c r="DY121" i="30"/>
  <c r="DY122" i="30"/>
  <c r="DY138" i="30"/>
  <c r="DY154" i="30"/>
  <c r="DY165" i="30"/>
  <c r="DY167" i="30"/>
  <c r="DY168" i="30"/>
  <c r="DY173" i="30"/>
  <c r="DY175" i="30"/>
  <c r="DY176" i="30"/>
  <c r="DY181" i="30"/>
  <c r="DY183" i="30"/>
  <c r="DY184" i="30"/>
  <c r="DY189" i="30"/>
  <c r="DY191" i="30"/>
  <c r="DY99" i="30"/>
  <c r="DY100" i="30"/>
  <c r="DY13" i="30"/>
  <c r="DY18" i="30"/>
  <c r="DY43" i="30"/>
  <c r="DY120" i="30"/>
  <c r="DY123" i="30"/>
  <c r="DY124" i="30"/>
  <c r="DY129" i="30"/>
  <c r="DY131" i="30"/>
  <c r="DY132" i="30"/>
  <c r="DY137" i="30"/>
  <c r="DY139" i="30"/>
  <c r="DY140" i="30"/>
  <c r="DY145" i="30"/>
  <c r="DY147" i="30"/>
  <c r="DY148" i="30"/>
  <c r="DY153" i="30"/>
  <c r="DY155" i="30"/>
  <c r="DY156" i="30"/>
  <c r="DY161" i="30"/>
  <c r="DY9" i="30"/>
  <c r="DY21" i="30"/>
  <c r="DY29" i="30"/>
  <c r="DY7" i="30"/>
  <c r="DY11" i="30"/>
  <c r="DY15" i="30"/>
  <c r="DY19" i="30"/>
  <c r="DY23" i="30"/>
  <c r="DY27" i="30"/>
  <c r="DY31" i="30"/>
  <c r="DY35" i="30"/>
  <c r="DY36" i="30"/>
  <c r="DY39" i="30"/>
  <c r="DY47" i="30"/>
  <c r="DY8" i="30"/>
  <c r="DY12" i="30"/>
  <c r="DY16" i="30"/>
  <c r="DY20" i="30"/>
  <c r="DY24" i="30"/>
  <c r="DY28" i="30"/>
  <c r="DY32" i="30"/>
  <c r="DY34" i="30"/>
  <c r="DY37" i="30"/>
  <c r="DY41" i="30"/>
  <c r="DY134" i="30"/>
  <c r="DY170" i="30"/>
  <c r="DY45" i="30"/>
  <c r="DY105" i="30"/>
  <c r="DY109" i="30"/>
  <c r="DY113" i="30"/>
  <c r="DY117" i="30"/>
  <c r="DY118" i="30"/>
  <c r="DY126" i="30"/>
  <c r="DY142" i="30"/>
  <c r="DY158" i="30"/>
  <c r="DY162" i="30"/>
  <c r="DY178" i="30"/>
  <c r="DY51" i="30"/>
  <c r="DY150" i="30"/>
  <c r="DY186" i="30"/>
  <c r="DY50" i="30"/>
  <c r="DY70" i="30"/>
  <c r="DY74" i="30"/>
  <c r="DY78" i="30"/>
  <c r="DY82" i="30"/>
  <c r="DY86" i="30"/>
  <c r="DY90" i="30"/>
  <c r="DY94" i="30"/>
  <c r="DY98" i="30"/>
  <c r="DY102" i="30"/>
  <c r="DY106" i="30"/>
  <c r="DY110" i="30"/>
  <c r="DY114" i="30"/>
  <c r="DY130" i="30"/>
  <c r="DY146" i="30"/>
  <c r="DY166" i="30"/>
  <c r="DY182" i="30"/>
  <c r="DY40" i="30"/>
  <c r="DY42" i="30"/>
  <c r="DY44" i="30"/>
  <c r="DY46" i="30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5" i="6"/>
  <c r="F214" i="6"/>
  <c r="F213" i="6"/>
  <c r="F212" i="6"/>
  <c r="F211" i="6"/>
  <c r="F210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R85" i="10"/>
  <c r="P85" i="10"/>
  <c r="O85" i="10"/>
  <c r="M85" i="10"/>
  <c r="L85" i="10"/>
  <c r="K85" i="10"/>
  <c r="J85" i="10"/>
  <c r="I85" i="10"/>
  <c r="H85" i="10"/>
  <c r="G85" i="10"/>
  <c r="F85" i="10"/>
  <c r="E85" i="10"/>
  <c r="D85" i="10"/>
  <c r="C85" i="10"/>
  <c r="R84" i="10"/>
  <c r="P84" i="10"/>
  <c r="O84" i="10"/>
  <c r="M84" i="10"/>
  <c r="L84" i="10"/>
  <c r="K84" i="10"/>
  <c r="J84" i="10"/>
  <c r="I84" i="10"/>
  <c r="H84" i="10"/>
  <c r="G84" i="10"/>
  <c r="F84" i="10"/>
  <c r="E84" i="10"/>
  <c r="D84" i="10"/>
  <c r="C84" i="10"/>
  <c r="N83" i="10"/>
  <c r="N82" i="10"/>
  <c r="N81" i="10"/>
  <c r="N80" i="10"/>
  <c r="N79" i="10"/>
  <c r="N78" i="10"/>
  <c r="N77" i="10"/>
  <c r="N85" i="10" s="1"/>
  <c r="N76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U64" i="10"/>
  <c r="T64" i="10"/>
  <c r="S64" i="10"/>
  <c r="R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U63" i="10"/>
  <c r="T63" i="10"/>
  <c r="S63" i="10"/>
  <c r="R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U44" i="10"/>
  <c r="T44" i="10"/>
  <c r="S44" i="10"/>
  <c r="R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U43" i="10"/>
  <c r="T43" i="10"/>
  <c r="S43" i="10"/>
  <c r="R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U36" i="10"/>
  <c r="T36" i="10"/>
  <c r="S36" i="10"/>
  <c r="R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U35" i="10"/>
  <c r="T35" i="10"/>
  <c r="S35" i="10"/>
  <c r="R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U22" i="10"/>
  <c r="T22" i="10"/>
  <c r="S22" i="10"/>
  <c r="R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U21" i="10"/>
  <c r="T21" i="10"/>
  <c r="S21" i="10"/>
  <c r="R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U13" i="10"/>
  <c r="T13" i="10"/>
  <c r="S13" i="10"/>
  <c r="R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T12" i="10"/>
  <c r="R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AJ661" i="9"/>
  <c r="Q661" i="9"/>
  <c r="O661" i="9"/>
  <c r="N661" i="9"/>
  <c r="L661" i="9"/>
  <c r="K661" i="9"/>
  <c r="J661" i="9"/>
  <c r="I661" i="9"/>
  <c r="H661" i="9"/>
  <c r="G661" i="9"/>
  <c r="AJ660" i="9"/>
  <c r="Q660" i="9"/>
  <c r="O660" i="9"/>
  <c r="N660" i="9"/>
  <c r="L660" i="9"/>
  <c r="K660" i="9"/>
  <c r="J660" i="9"/>
  <c r="I660" i="9"/>
  <c r="H660" i="9"/>
  <c r="G660" i="9"/>
  <c r="AJ656" i="9"/>
  <c r="AE656" i="9"/>
  <c r="AD656" i="9"/>
  <c r="AC656" i="9"/>
  <c r="AB656" i="9"/>
  <c r="AA656" i="9"/>
  <c r="Z656" i="9"/>
  <c r="Y656" i="9"/>
  <c r="X656" i="9"/>
  <c r="W656" i="9"/>
  <c r="V656" i="9"/>
  <c r="U656" i="9"/>
  <c r="Q656" i="9"/>
  <c r="O656" i="9"/>
  <c r="N656" i="9"/>
  <c r="L656" i="9"/>
  <c r="K656" i="9"/>
  <c r="J656" i="9"/>
  <c r="I656" i="9"/>
  <c r="H656" i="9"/>
  <c r="G656" i="9"/>
  <c r="AJ655" i="9"/>
  <c r="AE655" i="9"/>
  <c r="AD655" i="9"/>
  <c r="AC655" i="9"/>
  <c r="AB655" i="9"/>
  <c r="AA655" i="9"/>
  <c r="Z655" i="9"/>
  <c r="Y655" i="9"/>
  <c r="X655" i="9"/>
  <c r="W655" i="9"/>
  <c r="V655" i="9"/>
  <c r="U655" i="9"/>
  <c r="Q655" i="9"/>
  <c r="O655" i="9"/>
  <c r="N655" i="9"/>
  <c r="L655" i="9"/>
  <c r="K655" i="9"/>
  <c r="J655" i="9"/>
  <c r="I655" i="9"/>
  <c r="H655" i="9"/>
  <c r="G655" i="9"/>
  <c r="AJ647" i="9"/>
  <c r="AE647" i="9"/>
  <c r="AD647" i="9"/>
  <c r="AC647" i="9"/>
  <c r="AB647" i="9"/>
  <c r="AA647" i="9"/>
  <c r="Z647" i="9"/>
  <c r="Y647" i="9"/>
  <c r="X647" i="9"/>
  <c r="W647" i="9"/>
  <c r="V647" i="9"/>
  <c r="U647" i="9"/>
  <c r="Q647" i="9"/>
  <c r="O647" i="9"/>
  <c r="N647" i="9"/>
  <c r="L647" i="9"/>
  <c r="K647" i="9"/>
  <c r="J647" i="9"/>
  <c r="I647" i="9"/>
  <c r="H647" i="9"/>
  <c r="G647" i="9"/>
  <c r="AJ646" i="9"/>
  <c r="AE646" i="9"/>
  <c r="AD646" i="9"/>
  <c r="AC646" i="9"/>
  <c r="AB646" i="9"/>
  <c r="AA646" i="9"/>
  <c r="Z646" i="9"/>
  <c r="Y646" i="9"/>
  <c r="X646" i="9"/>
  <c r="W646" i="9"/>
  <c r="V646" i="9"/>
  <c r="U646" i="9"/>
  <c r="Q646" i="9"/>
  <c r="O646" i="9"/>
  <c r="N646" i="9"/>
  <c r="L646" i="9"/>
  <c r="K646" i="9"/>
  <c r="J646" i="9"/>
  <c r="I646" i="9"/>
  <c r="H646" i="9"/>
  <c r="G646" i="9"/>
  <c r="AJ639" i="9"/>
  <c r="AI639" i="9"/>
  <c r="AH639" i="9"/>
  <c r="Z639" i="9"/>
  <c r="X639" i="9"/>
  <c r="V639" i="9"/>
  <c r="S639" i="9"/>
  <c r="R639" i="9"/>
  <c r="Q639" i="9"/>
  <c r="P639" i="9"/>
  <c r="O639" i="9"/>
  <c r="N639" i="9"/>
  <c r="M639" i="9"/>
  <c r="L639" i="9"/>
  <c r="K639" i="9"/>
  <c r="J639" i="9"/>
  <c r="I639" i="9"/>
  <c r="H639" i="9"/>
  <c r="G639" i="9"/>
  <c r="AJ638" i="9"/>
  <c r="AI638" i="9"/>
  <c r="AH638" i="9"/>
  <c r="Z638" i="9"/>
  <c r="X638" i="9"/>
  <c r="V638" i="9"/>
  <c r="S638" i="9"/>
  <c r="R638" i="9"/>
  <c r="Q638" i="9"/>
  <c r="P638" i="9"/>
  <c r="O638" i="9"/>
  <c r="N638" i="9"/>
  <c r="M638" i="9"/>
  <c r="L638" i="9"/>
  <c r="K638" i="9"/>
  <c r="J638" i="9"/>
  <c r="I638" i="9"/>
  <c r="H638" i="9"/>
  <c r="G638" i="9"/>
  <c r="AJ626" i="9"/>
  <c r="AG626" i="9"/>
  <c r="AF626" i="9"/>
  <c r="AE626" i="9"/>
  <c r="AD626" i="9"/>
  <c r="AC626" i="9"/>
  <c r="AB626" i="9"/>
  <c r="AA626" i="9"/>
  <c r="Z626" i="9"/>
  <c r="Y626" i="9"/>
  <c r="X626" i="9"/>
  <c r="W626" i="9"/>
  <c r="V626" i="9"/>
  <c r="U626" i="9"/>
  <c r="T626" i="9"/>
  <c r="R626" i="9"/>
  <c r="Q626" i="9"/>
  <c r="P626" i="9"/>
  <c r="O626" i="9"/>
  <c r="N626" i="9"/>
  <c r="M626" i="9"/>
  <c r="L626" i="9"/>
  <c r="K626" i="9"/>
  <c r="J626" i="9"/>
  <c r="I626" i="9"/>
  <c r="H626" i="9"/>
  <c r="G626" i="9"/>
  <c r="AJ625" i="9"/>
  <c r="AG625" i="9"/>
  <c r="AF625" i="9"/>
  <c r="AE625" i="9"/>
  <c r="AD625" i="9"/>
  <c r="AC625" i="9"/>
  <c r="AB625" i="9"/>
  <c r="AA625" i="9"/>
  <c r="Z625" i="9"/>
  <c r="Y625" i="9"/>
  <c r="X625" i="9"/>
  <c r="W625" i="9"/>
  <c r="V625" i="9"/>
  <c r="U625" i="9"/>
  <c r="T625" i="9"/>
  <c r="R625" i="9"/>
  <c r="Q625" i="9"/>
  <c r="P625" i="9"/>
  <c r="O625" i="9"/>
  <c r="N625" i="9"/>
  <c r="M625" i="9"/>
  <c r="L625" i="9"/>
  <c r="K625" i="9"/>
  <c r="J625" i="9"/>
  <c r="I625" i="9"/>
  <c r="H625" i="9"/>
  <c r="G625" i="9"/>
  <c r="AJ618" i="9"/>
  <c r="AG618" i="9"/>
  <c r="AF618" i="9"/>
  <c r="AE618" i="9"/>
  <c r="AD618" i="9"/>
  <c r="AC618" i="9"/>
  <c r="AB618" i="9"/>
  <c r="AA618" i="9"/>
  <c r="Z618" i="9"/>
  <c r="Y618" i="9"/>
  <c r="X618" i="9"/>
  <c r="W618" i="9"/>
  <c r="V618" i="9"/>
  <c r="U618" i="9"/>
  <c r="T618" i="9"/>
  <c r="R618" i="9"/>
  <c r="Q618" i="9"/>
  <c r="P618" i="9"/>
  <c r="O618" i="9"/>
  <c r="N618" i="9"/>
  <c r="M618" i="9"/>
  <c r="L618" i="9"/>
  <c r="K618" i="9"/>
  <c r="J618" i="9"/>
  <c r="I618" i="9"/>
  <c r="H618" i="9"/>
  <c r="G618" i="9"/>
  <c r="AJ617" i="9"/>
  <c r="AG617" i="9"/>
  <c r="AF617" i="9"/>
  <c r="AE617" i="9"/>
  <c r="AD617" i="9"/>
  <c r="AC617" i="9"/>
  <c r="AB617" i="9"/>
  <c r="AA617" i="9"/>
  <c r="Z617" i="9"/>
  <c r="Y617" i="9"/>
  <c r="X617" i="9"/>
  <c r="W617" i="9"/>
  <c r="V617" i="9"/>
  <c r="U617" i="9"/>
  <c r="T617" i="9"/>
  <c r="R617" i="9"/>
  <c r="Q617" i="9"/>
  <c r="P617" i="9"/>
  <c r="O617" i="9"/>
  <c r="N617" i="9"/>
  <c r="M617" i="9"/>
  <c r="L617" i="9"/>
  <c r="K617" i="9"/>
  <c r="J617" i="9"/>
  <c r="I617" i="9"/>
  <c r="H617" i="9"/>
  <c r="G617" i="9"/>
  <c r="AJ607" i="9"/>
  <c r="Z607" i="9"/>
  <c r="X607" i="9"/>
  <c r="V607" i="9"/>
  <c r="R607" i="9"/>
  <c r="Q607" i="9"/>
  <c r="P607" i="9"/>
  <c r="O607" i="9"/>
  <c r="N607" i="9"/>
  <c r="M607" i="9"/>
  <c r="L607" i="9"/>
  <c r="K607" i="9"/>
  <c r="J607" i="9"/>
  <c r="I607" i="9"/>
  <c r="H607" i="9"/>
  <c r="G607" i="9"/>
  <c r="AJ606" i="9"/>
  <c r="Z606" i="9"/>
  <c r="X606" i="9"/>
  <c r="V606" i="9"/>
  <c r="R606" i="9"/>
  <c r="Q606" i="9"/>
  <c r="P606" i="9"/>
  <c r="O606" i="9"/>
  <c r="N606" i="9"/>
  <c r="M606" i="9"/>
  <c r="L606" i="9"/>
  <c r="K606" i="9"/>
  <c r="J606" i="9"/>
  <c r="I606" i="9"/>
  <c r="H606" i="9"/>
  <c r="G606" i="9"/>
  <c r="AJ598" i="9"/>
  <c r="AG598" i="9"/>
  <c r="AF598" i="9"/>
  <c r="AE598" i="9"/>
  <c r="AD598" i="9"/>
  <c r="AC598" i="9"/>
  <c r="AB598" i="9"/>
  <c r="AA598" i="9"/>
  <c r="Z598" i="9"/>
  <c r="Y598" i="9"/>
  <c r="X598" i="9"/>
  <c r="W598" i="9"/>
  <c r="V598" i="9"/>
  <c r="U598" i="9"/>
  <c r="T598" i="9"/>
  <c r="R598" i="9"/>
  <c r="Q598" i="9"/>
  <c r="P598" i="9"/>
  <c r="O598" i="9"/>
  <c r="N598" i="9"/>
  <c r="M598" i="9"/>
  <c r="L598" i="9"/>
  <c r="K598" i="9"/>
  <c r="J598" i="9"/>
  <c r="I598" i="9"/>
  <c r="H598" i="9"/>
  <c r="G598" i="9"/>
  <c r="AJ597" i="9"/>
  <c r="AG597" i="9"/>
  <c r="AF597" i="9"/>
  <c r="AE597" i="9"/>
  <c r="AD597" i="9"/>
  <c r="AC597" i="9"/>
  <c r="AB597" i="9"/>
  <c r="AA597" i="9"/>
  <c r="Z597" i="9"/>
  <c r="Y597" i="9"/>
  <c r="X597" i="9"/>
  <c r="W597" i="9"/>
  <c r="V597" i="9"/>
  <c r="U597" i="9"/>
  <c r="T597" i="9"/>
  <c r="R597" i="9"/>
  <c r="Q597" i="9"/>
  <c r="P597" i="9"/>
  <c r="O597" i="9"/>
  <c r="N597" i="9"/>
  <c r="M597" i="9"/>
  <c r="L597" i="9"/>
  <c r="K597" i="9"/>
  <c r="J597" i="9"/>
  <c r="I597" i="9"/>
  <c r="H597" i="9"/>
  <c r="G597" i="9"/>
  <c r="AJ590" i="9"/>
  <c r="AI590" i="9"/>
  <c r="AH590" i="9"/>
  <c r="Z590" i="9"/>
  <c r="X590" i="9"/>
  <c r="V590" i="9"/>
  <c r="S590" i="9"/>
  <c r="R590" i="9"/>
  <c r="Q590" i="9"/>
  <c r="P590" i="9"/>
  <c r="O590" i="9"/>
  <c r="N590" i="9"/>
  <c r="M590" i="9"/>
  <c r="L590" i="9"/>
  <c r="K590" i="9"/>
  <c r="J590" i="9"/>
  <c r="I590" i="9"/>
  <c r="H590" i="9"/>
  <c r="G590" i="9"/>
  <c r="AJ589" i="9"/>
  <c r="AI589" i="9"/>
  <c r="AH589" i="9"/>
  <c r="Z589" i="9"/>
  <c r="X589" i="9"/>
  <c r="V589" i="9"/>
  <c r="S589" i="9"/>
  <c r="R589" i="9"/>
  <c r="Q589" i="9"/>
  <c r="P589" i="9"/>
  <c r="O589" i="9"/>
  <c r="N589" i="9"/>
  <c r="M589" i="9"/>
  <c r="L589" i="9"/>
  <c r="K589" i="9"/>
  <c r="J589" i="9"/>
  <c r="I589" i="9"/>
  <c r="H589" i="9"/>
  <c r="G589" i="9"/>
  <c r="AJ583" i="9"/>
  <c r="AI583" i="9"/>
  <c r="AH583" i="9"/>
  <c r="AG583" i="9"/>
  <c r="AF583" i="9"/>
  <c r="AE583" i="9"/>
  <c r="AD583" i="9"/>
  <c r="AC583" i="9"/>
  <c r="AB583" i="9"/>
  <c r="AA583" i="9"/>
  <c r="Z583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J583" i="9"/>
  <c r="I583" i="9"/>
  <c r="H583" i="9"/>
  <c r="G583" i="9"/>
  <c r="AJ582" i="9"/>
  <c r="AI582" i="9"/>
  <c r="AH582" i="9"/>
  <c r="AG582" i="9"/>
  <c r="AF582" i="9"/>
  <c r="AE582" i="9"/>
  <c r="AD582" i="9"/>
  <c r="AC582" i="9"/>
  <c r="AB582" i="9"/>
  <c r="AA582" i="9"/>
  <c r="Z582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I582" i="9"/>
  <c r="H582" i="9"/>
  <c r="G582" i="9"/>
  <c r="AJ581" i="9"/>
  <c r="AI581" i="9"/>
  <c r="AH581" i="9"/>
  <c r="AG581" i="9"/>
  <c r="AF581" i="9"/>
  <c r="AE581" i="9"/>
  <c r="AD581" i="9"/>
  <c r="AC581" i="9"/>
  <c r="AB581" i="9"/>
  <c r="AA581" i="9"/>
  <c r="Z581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J581" i="9"/>
  <c r="I581" i="9"/>
  <c r="H581" i="9"/>
  <c r="G581" i="9"/>
  <c r="AJ580" i="9"/>
  <c r="AI580" i="9"/>
  <c r="AH580" i="9"/>
  <c r="AG580" i="9"/>
  <c r="AF580" i="9"/>
  <c r="AE580" i="9"/>
  <c r="AD580" i="9"/>
  <c r="AC580" i="9"/>
  <c r="AB580" i="9"/>
  <c r="AA580" i="9"/>
  <c r="Z580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J580" i="9"/>
  <c r="I580" i="9"/>
  <c r="H580" i="9"/>
  <c r="G580" i="9"/>
  <c r="AJ550" i="9"/>
  <c r="AI550" i="9"/>
  <c r="AH550" i="9"/>
  <c r="AG550" i="9"/>
  <c r="AF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J550" i="9"/>
  <c r="I550" i="9"/>
  <c r="H550" i="9"/>
  <c r="G550" i="9"/>
  <c r="AJ549" i="9"/>
  <c r="AI549" i="9"/>
  <c r="AH549" i="9"/>
  <c r="AG549" i="9"/>
  <c r="AF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I549" i="9"/>
  <c r="H549" i="9"/>
  <c r="G549" i="9"/>
  <c r="AJ548" i="9"/>
  <c r="AI548" i="9"/>
  <c r="AH548" i="9"/>
  <c r="AG548" i="9"/>
  <c r="AF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J548" i="9"/>
  <c r="I548" i="9"/>
  <c r="H548" i="9"/>
  <c r="G548" i="9"/>
  <c r="AJ547" i="9"/>
  <c r="AI547" i="9"/>
  <c r="AH547" i="9"/>
  <c r="AG547" i="9"/>
  <c r="AF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I547" i="9"/>
  <c r="H547" i="9"/>
  <c r="G547" i="9"/>
  <c r="AJ534" i="9"/>
  <c r="AI534" i="9"/>
  <c r="AH534" i="9"/>
  <c r="AG534" i="9"/>
  <c r="AF534" i="9"/>
  <c r="AE534" i="9"/>
  <c r="AD534" i="9"/>
  <c r="AC534" i="9"/>
  <c r="AB534" i="9"/>
  <c r="AA534" i="9"/>
  <c r="Z534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I534" i="9"/>
  <c r="H534" i="9"/>
  <c r="G534" i="9"/>
  <c r="AJ533" i="9"/>
  <c r="AI533" i="9"/>
  <c r="AH533" i="9"/>
  <c r="AG533" i="9"/>
  <c r="AF533" i="9"/>
  <c r="AE533" i="9"/>
  <c r="AD533" i="9"/>
  <c r="AC533" i="9"/>
  <c r="AB533" i="9"/>
  <c r="AA533" i="9"/>
  <c r="Z533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J533" i="9"/>
  <c r="I533" i="9"/>
  <c r="H533" i="9"/>
  <c r="G533" i="9"/>
  <c r="AJ532" i="9"/>
  <c r="AI532" i="9"/>
  <c r="AH532" i="9"/>
  <c r="AG532" i="9"/>
  <c r="AF532" i="9"/>
  <c r="AE532" i="9"/>
  <c r="AD532" i="9"/>
  <c r="AC532" i="9"/>
  <c r="AB532" i="9"/>
  <c r="AA532" i="9"/>
  <c r="Z532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I532" i="9"/>
  <c r="H532" i="9"/>
  <c r="G532" i="9"/>
  <c r="AJ531" i="9"/>
  <c r="AI531" i="9"/>
  <c r="AH531" i="9"/>
  <c r="AG531" i="9"/>
  <c r="AF531" i="9"/>
  <c r="AE531" i="9"/>
  <c r="AD531" i="9"/>
  <c r="AC531" i="9"/>
  <c r="AB531" i="9"/>
  <c r="AA531" i="9"/>
  <c r="Z531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J531" i="9"/>
  <c r="I531" i="9"/>
  <c r="H531" i="9"/>
  <c r="G531" i="9"/>
  <c r="AJ500" i="9"/>
  <c r="AI500" i="9"/>
  <c r="AH500" i="9"/>
  <c r="AG500" i="9"/>
  <c r="AF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J500" i="9"/>
  <c r="I500" i="9"/>
  <c r="H500" i="9"/>
  <c r="G500" i="9"/>
  <c r="AJ499" i="9"/>
  <c r="AI499" i="9"/>
  <c r="AH499" i="9"/>
  <c r="AG499" i="9"/>
  <c r="AF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I499" i="9"/>
  <c r="H499" i="9"/>
  <c r="G499" i="9"/>
  <c r="AJ498" i="9"/>
  <c r="AI498" i="9"/>
  <c r="AH498" i="9"/>
  <c r="AG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AJ497" i="9"/>
  <c r="AI497" i="9"/>
  <c r="AH497" i="9"/>
  <c r="AG497" i="9"/>
  <c r="AF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J497" i="9"/>
  <c r="I497" i="9"/>
  <c r="H497" i="9"/>
  <c r="G497" i="9"/>
  <c r="AJ462" i="9"/>
  <c r="AG462" i="9"/>
  <c r="AF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R462" i="9"/>
  <c r="Q462" i="9"/>
  <c r="P462" i="9"/>
  <c r="O462" i="9"/>
  <c r="N462" i="9"/>
  <c r="M462" i="9"/>
  <c r="L462" i="9"/>
  <c r="K462" i="9"/>
  <c r="J462" i="9"/>
  <c r="I462" i="9"/>
  <c r="H462" i="9"/>
  <c r="G462" i="9"/>
  <c r="AJ461" i="9"/>
  <c r="AG461" i="9"/>
  <c r="AF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R461" i="9"/>
  <c r="Q461" i="9"/>
  <c r="P461" i="9"/>
  <c r="O461" i="9"/>
  <c r="N461" i="9"/>
  <c r="M461" i="9"/>
  <c r="L461" i="9"/>
  <c r="K461" i="9"/>
  <c r="J461" i="9"/>
  <c r="I461" i="9"/>
  <c r="H461" i="9"/>
  <c r="G461" i="9"/>
  <c r="AJ460" i="9"/>
  <c r="AG460" i="9"/>
  <c r="AF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R460" i="9"/>
  <c r="Q460" i="9"/>
  <c r="P460" i="9"/>
  <c r="O460" i="9"/>
  <c r="N460" i="9"/>
  <c r="M460" i="9"/>
  <c r="L460" i="9"/>
  <c r="K460" i="9"/>
  <c r="J460" i="9"/>
  <c r="I460" i="9"/>
  <c r="H460" i="9"/>
  <c r="G460" i="9"/>
  <c r="AJ459" i="9"/>
  <c r="AG459" i="9"/>
  <c r="AF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R459" i="9"/>
  <c r="Q459" i="9"/>
  <c r="P459" i="9"/>
  <c r="O459" i="9"/>
  <c r="N459" i="9"/>
  <c r="M459" i="9"/>
  <c r="L459" i="9"/>
  <c r="K459" i="9"/>
  <c r="J459" i="9"/>
  <c r="I459" i="9"/>
  <c r="H459" i="9"/>
  <c r="G459" i="9"/>
  <c r="AJ429" i="9"/>
  <c r="AG429" i="9"/>
  <c r="AF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AJ428" i="9"/>
  <c r="AG428" i="9"/>
  <c r="AF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AJ427" i="9"/>
  <c r="AG427" i="9"/>
  <c r="AF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AJ426" i="9"/>
  <c r="AG426" i="9"/>
  <c r="AF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AJ425" i="9"/>
  <c r="AG425" i="9"/>
  <c r="AF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AJ424" i="9"/>
  <c r="AG424" i="9"/>
  <c r="AF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AJ353" i="9"/>
  <c r="X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AJ352" i="9"/>
  <c r="X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AJ351" i="9"/>
  <c r="AG351" i="9"/>
  <c r="AF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AJ350" i="9"/>
  <c r="AG350" i="9"/>
  <c r="AF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AJ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AJ321" i="9"/>
  <c r="AG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AJ320" i="9"/>
  <c r="AG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AJ319" i="9"/>
  <c r="AG319" i="9"/>
  <c r="AF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AJ224" i="9"/>
  <c r="Z224" i="9"/>
  <c r="X224" i="9"/>
  <c r="V224" i="9"/>
  <c r="R224" i="9"/>
  <c r="Q224" i="9"/>
  <c r="P224" i="9"/>
  <c r="O224" i="9"/>
  <c r="N224" i="9"/>
  <c r="M224" i="9"/>
  <c r="L224" i="9"/>
  <c r="K224" i="9"/>
  <c r="I224" i="9"/>
  <c r="H224" i="9"/>
  <c r="G224" i="9"/>
  <c r="AJ223" i="9"/>
  <c r="Z223" i="9"/>
  <c r="X223" i="9"/>
  <c r="V223" i="9"/>
  <c r="R223" i="9"/>
  <c r="Q223" i="9"/>
  <c r="P223" i="9"/>
  <c r="O223" i="9"/>
  <c r="N223" i="9"/>
  <c r="M223" i="9"/>
  <c r="L223" i="9"/>
  <c r="K223" i="9"/>
  <c r="I223" i="9"/>
  <c r="H223" i="9"/>
  <c r="G223" i="9"/>
  <c r="AJ219" i="9"/>
  <c r="Z219" i="9"/>
  <c r="X219" i="9"/>
  <c r="V219" i="9"/>
  <c r="R219" i="9"/>
  <c r="Q219" i="9"/>
  <c r="P219" i="9"/>
  <c r="O219" i="9"/>
  <c r="N219" i="9"/>
  <c r="M219" i="9"/>
  <c r="L219" i="9"/>
  <c r="K219" i="9"/>
  <c r="I219" i="9"/>
  <c r="H219" i="9"/>
  <c r="G219" i="9"/>
  <c r="AJ218" i="9"/>
  <c r="Z218" i="9"/>
  <c r="X218" i="9"/>
  <c r="V218" i="9"/>
  <c r="R218" i="9"/>
  <c r="Q218" i="9"/>
  <c r="P218" i="9"/>
  <c r="O218" i="9"/>
  <c r="N218" i="9"/>
  <c r="M218" i="9"/>
  <c r="L218" i="9"/>
  <c r="K218" i="9"/>
  <c r="I218" i="9"/>
  <c r="H218" i="9"/>
  <c r="G218" i="9"/>
  <c r="AJ214" i="9"/>
  <c r="Z214" i="9"/>
  <c r="X214" i="9"/>
  <c r="V214" i="9"/>
  <c r="R214" i="9"/>
  <c r="Q214" i="9"/>
  <c r="P214" i="9"/>
  <c r="O214" i="9"/>
  <c r="N214" i="9"/>
  <c r="M214" i="9"/>
  <c r="L214" i="9"/>
  <c r="K214" i="9"/>
  <c r="I214" i="9"/>
  <c r="H214" i="9"/>
  <c r="G214" i="9"/>
  <c r="AJ213" i="9"/>
  <c r="Z213" i="9"/>
  <c r="X213" i="9"/>
  <c r="V213" i="9"/>
  <c r="R213" i="9"/>
  <c r="Q213" i="9"/>
  <c r="P213" i="9"/>
  <c r="O213" i="9"/>
  <c r="N213" i="9"/>
  <c r="M213" i="9"/>
  <c r="L213" i="9"/>
  <c r="K213" i="9"/>
  <c r="I213" i="9"/>
  <c r="H213" i="9"/>
  <c r="G213" i="9"/>
  <c r="AJ208" i="9"/>
  <c r="AG208" i="9"/>
  <c r="AF208" i="9"/>
  <c r="AE208" i="9"/>
  <c r="AD208" i="9"/>
  <c r="AC208" i="9"/>
  <c r="AB208" i="9"/>
  <c r="AA208" i="9"/>
  <c r="Z208" i="9"/>
  <c r="Y208" i="9"/>
  <c r="X208" i="9"/>
  <c r="W208" i="9"/>
  <c r="V208" i="9"/>
  <c r="U208" i="9"/>
  <c r="T208" i="9"/>
  <c r="R208" i="9"/>
  <c r="Q208" i="9"/>
  <c r="P208" i="9"/>
  <c r="O208" i="9"/>
  <c r="N208" i="9"/>
  <c r="M208" i="9"/>
  <c r="L208" i="9"/>
  <c r="K208" i="9"/>
  <c r="I208" i="9"/>
  <c r="H208" i="9"/>
  <c r="G208" i="9"/>
  <c r="AJ207" i="9"/>
  <c r="AG207" i="9"/>
  <c r="AF207" i="9"/>
  <c r="AE207" i="9"/>
  <c r="AD207" i="9"/>
  <c r="AC207" i="9"/>
  <c r="AB207" i="9"/>
  <c r="AA207" i="9"/>
  <c r="Z207" i="9"/>
  <c r="Y207" i="9"/>
  <c r="X207" i="9"/>
  <c r="W207" i="9"/>
  <c r="V207" i="9"/>
  <c r="U207" i="9"/>
  <c r="T207" i="9"/>
  <c r="R207" i="9"/>
  <c r="Q207" i="9"/>
  <c r="P207" i="9"/>
  <c r="O207" i="9"/>
  <c r="N207" i="9"/>
  <c r="M207" i="9"/>
  <c r="L207" i="9"/>
  <c r="K207" i="9"/>
  <c r="I207" i="9"/>
  <c r="H207" i="9"/>
  <c r="G207" i="9"/>
  <c r="AJ200" i="9"/>
  <c r="AG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R200" i="9"/>
  <c r="Q200" i="9"/>
  <c r="P200" i="9"/>
  <c r="O200" i="9"/>
  <c r="N200" i="9"/>
  <c r="M200" i="9"/>
  <c r="L200" i="9"/>
  <c r="K200" i="9"/>
  <c r="I200" i="9"/>
  <c r="H200" i="9"/>
  <c r="G200" i="9"/>
  <c r="AJ199" i="9"/>
  <c r="AG199" i="9"/>
  <c r="AF199" i="9"/>
  <c r="AE199" i="9"/>
  <c r="AD199" i="9"/>
  <c r="AC199" i="9"/>
  <c r="AB199" i="9"/>
  <c r="AA199" i="9"/>
  <c r="Z199" i="9"/>
  <c r="Y199" i="9"/>
  <c r="X199" i="9"/>
  <c r="W199" i="9"/>
  <c r="V199" i="9"/>
  <c r="U199" i="9"/>
  <c r="T199" i="9"/>
  <c r="R199" i="9"/>
  <c r="Q199" i="9"/>
  <c r="P199" i="9"/>
  <c r="O199" i="9"/>
  <c r="N199" i="9"/>
  <c r="M199" i="9"/>
  <c r="L199" i="9"/>
  <c r="K199" i="9"/>
  <c r="I199" i="9"/>
  <c r="H199" i="9"/>
  <c r="G199" i="9"/>
  <c r="AJ189" i="9"/>
  <c r="AG189" i="9"/>
  <c r="AF189" i="9"/>
  <c r="AE189" i="9"/>
  <c r="AD189" i="9"/>
  <c r="AC189" i="9"/>
  <c r="AB189" i="9"/>
  <c r="AA189" i="9"/>
  <c r="Z189" i="9"/>
  <c r="Y189" i="9"/>
  <c r="X189" i="9"/>
  <c r="W189" i="9"/>
  <c r="V189" i="9"/>
  <c r="U189" i="9"/>
  <c r="T189" i="9"/>
  <c r="R189" i="9"/>
  <c r="Q189" i="9"/>
  <c r="P189" i="9"/>
  <c r="O189" i="9"/>
  <c r="N189" i="9"/>
  <c r="M189" i="9"/>
  <c r="L189" i="9"/>
  <c r="K189" i="9"/>
  <c r="I189" i="9"/>
  <c r="H189" i="9"/>
  <c r="G189" i="9"/>
  <c r="AJ188" i="9"/>
  <c r="AG188" i="9"/>
  <c r="AF188" i="9"/>
  <c r="AE188" i="9"/>
  <c r="AD188" i="9"/>
  <c r="AC188" i="9"/>
  <c r="AB188" i="9"/>
  <c r="AA188" i="9"/>
  <c r="Z188" i="9"/>
  <c r="Y188" i="9"/>
  <c r="X188" i="9"/>
  <c r="W188" i="9"/>
  <c r="V188" i="9"/>
  <c r="U188" i="9"/>
  <c r="T188" i="9"/>
  <c r="R188" i="9"/>
  <c r="Q188" i="9"/>
  <c r="P188" i="9"/>
  <c r="O188" i="9"/>
  <c r="N188" i="9"/>
  <c r="M188" i="9"/>
  <c r="L188" i="9"/>
  <c r="K188" i="9"/>
  <c r="I188" i="9"/>
  <c r="H188" i="9"/>
  <c r="G188" i="9"/>
  <c r="AJ181" i="9"/>
  <c r="AG181" i="9"/>
  <c r="AF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R181" i="9"/>
  <c r="Q181" i="9"/>
  <c r="P181" i="9"/>
  <c r="O181" i="9"/>
  <c r="N181" i="9"/>
  <c r="M181" i="9"/>
  <c r="L181" i="9"/>
  <c r="K181" i="9"/>
  <c r="I181" i="9"/>
  <c r="H181" i="9"/>
  <c r="G181" i="9"/>
  <c r="AJ180" i="9"/>
  <c r="AG180" i="9"/>
  <c r="AF180" i="9"/>
  <c r="AE180" i="9"/>
  <c r="AD180" i="9"/>
  <c r="AC180" i="9"/>
  <c r="AB180" i="9"/>
  <c r="AA180" i="9"/>
  <c r="Z180" i="9"/>
  <c r="Y180" i="9"/>
  <c r="X180" i="9"/>
  <c r="W180" i="9"/>
  <c r="V180" i="9"/>
  <c r="U180" i="9"/>
  <c r="T180" i="9"/>
  <c r="R180" i="9"/>
  <c r="Q180" i="9"/>
  <c r="P180" i="9"/>
  <c r="O180" i="9"/>
  <c r="N180" i="9"/>
  <c r="M180" i="9"/>
  <c r="L180" i="9"/>
  <c r="K180" i="9"/>
  <c r="I180" i="9"/>
  <c r="H180" i="9"/>
  <c r="G180" i="9"/>
  <c r="AJ160" i="9"/>
  <c r="Z160" i="9"/>
  <c r="X160" i="9"/>
  <c r="V160" i="9"/>
  <c r="R160" i="9"/>
  <c r="Q160" i="9"/>
  <c r="P160" i="9"/>
  <c r="O160" i="9"/>
  <c r="N160" i="9"/>
  <c r="M160" i="9"/>
  <c r="L160" i="9"/>
  <c r="K160" i="9"/>
  <c r="I160" i="9"/>
  <c r="H160" i="9"/>
  <c r="G160" i="9"/>
  <c r="AJ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R159" i="9"/>
  <c r="Q159" i="9"/>
  <c r="P159" i="9"/>
  <c r="O159" i="9"/>
  <c r="N159" i="9"/>
  <c r="M159" i="9"/>
  <c r="L159" i="9"/>
  <c r="K159" i="9"/>
  <c r="I159" i="9"/>
  <c r="H159" i="9"/>
  <c r="G159" i="9"/>
  <c r="AJ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R152" i="9"/>
  <c r="Q152" i="9"/>
  <c r="P152" i="9"/>
  <c r="O152" i="9"/>
  <c r="N152" i="9"/>
  <c r="M152" i="9"/>
  <c r="L152" i="9"/>
  <c r="K152" i="9"/>
  <c r="I152" i="9"/>
  <c r="H152" i="9"/>
  <c r="G152" i="9"/>
  <c r="AJ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R151" i="9"/>
  <c r="Q151" i="9"/>
  <c r="P151" i="9"/>
  <c r="O151" i="9"/>
  <c r="N151" i="9"/>
  <c r="M151" i="9"/>
  <c r="L151" i="9"/>
  <c r="K151" i="9"/>
  <c r="I151" i="9"/>
  <c r="H151" i="9"/>
  <c r="G151" i="9"/>
  <c r="AJ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R136" i="9"/>
  <c r="Q136" i="9"/>
  <c r="P136" i="9"/>
  <c r="O136" i="9"/>
  <c r="N136" i="9"/>
  <c r="M136" i="9"/>
  <c r="L136" i="9"/>
  <c r="K136" i="9"/>
  <c r="I136" i="9"/>
  <c r="H136" i="9"/>
  <c r="G136" i="9"/>
  <c r="AJ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R135" i="9"/>
  <c r="Q135" i="9"/>
  <c r="P135" i="9"/>
  <c r="O135" i="9"/>
  <c r="N135" i="9"/>
  <c r="M135" i="9"/>
  <c r="L135" i="9"/>
  <c r="K135" i="9"/>
  <c r="I135" i="9"/>
  <c r="H135" i="9"/>
  <c r="G135" i="9"/>
  <c r="AJ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R127" i="9"/>
  <c r="Q127" i="9"/>
  <c r="P127" i="9"/>
  <c r="O127" i="9"/>
  <c r="N127" i="9"/>
  <c r="M127" i="9"/>
  <c r="L127" i="9"/>
  <c r="K127" i="9"/>
  <c r="I127" i="9"/>
  <c r="H127" i="9"/>
  <c r="G127" i="9"/>
  <c r="AJ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R126" i="9"/>
  <c r="Q126" i="9"/>
  <c r="P126" i="9"/>
  <c r="O126" i="9"/>
  <c r="N126" i="9"/>
  <c r="M126" i="9"/>
  <c r="L126" i="9"/>
  <c r="K126" i="9"/>
  <c r="I126" i="9"/>
  <c r="H126" i="9"/>
  <c r="G126" i="9"/>
  <c r="AJ113" i="9"/>
  <c r="AI113" i="9"/>
  <c r="AH113" i="9"/>
  <c r="Z113" i="9"/>
  <c r="X113" i="9"/>
  <c r="V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AJ112" i="9"/>
  <c r="AI112" i="9"/>
  <c r="AH112" i="9"/>
  <c r="Z112" i="9"/>
  <c r="X112" i="9"/>
  <c r="V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AJ106" i="9"/>
  <c r="AI106" i="9"/>
  <c r="AH106" i="9"/>
  <c r="Z106" i="9"/>
  <c r="X106" i="9"/>
  <c r="V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AJ105" i="9"/>
  <c r="AI105" i="9"/>
  <c r="AH105" i="9"/>
  <c r="Z105" i="9"/>
  <c r="X105" i="9"/>
  <c r="V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AJ96" i="9"/>
  <c r="AI96" i="9"/>
  <c r="AH96" i="9"/>
  <c r="X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AJ95" i="9"/>
  <c r="AI95" i="9"/>
  <c r="AH95" i="9"/>
  <c r="X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AJ47" i="9"/>
  <c r="AI47" i="9"/>
  <c r="AH47" i="9"/>
  <c r="Z47" i="9"/>
  <c r="X47" i="9"/>
  <c r="V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L20" i="4"/>
  <c r="L19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R64" i="23"/>
  <c r="P64" i="23"/>
  <c r="N64" i="23"/>
  <c r="L64" i="23"/>
  <c r="J64" i="23"/>
  <c r="H64" i="23"/>
  <c r="F64" i="23"/>
  <c r="D64" i="23"/>
  <c r="B64" i="23"/>
  <c r="R60" i="22"/>
  <c r="P60" i="22"/>
  <c r="N60" i="22"/>
  <c r="L60" i="22"/>
  <c r="J60" i="22"/>
  <c r="H60" i="22"/>
  <c r="F60" i="22"/>
  <c r="D60" i="22"/>
  <c r="B60" i="22"/>
  <c r="R59" i="22"/>
  <c r="P59" i="22"/>
  <c r="N59" i="22"/>
  <c r="L59" i="22"/>
  <c r="J59" i="22"/>
  <c r="H59" i="22"/>
  <c r="F59" i="22"/>
  <c r="D59" i="22"/>
  <c r="B59" i="22"/>
  <c r="R58" i="22"/>
  <c r="P58" i="22"/>
  <c r="N58" i="22"/>
  <c r="L58" i="22"/>
  <c r="J58" i="22"/>
  <c r="H58" i="22"/>
  <c r="F58" i="22"/>
  <c r="D58" i="22"/>
  <c r="B58" i="22"/>
  <c r="R57" i="22"/>
  <c r="P57" i="22"/>
  <c r="N57" i="22"/>
  <c r="L57" i="22"/>
  <c r="J57" i="22"/>
  <c r="H57" i="22"/>
  <c r="F57" i="22"/>
  <c r="D57" i="22"/>
  <c r="B57" i="22"/>
  <c r="R56" i="22"/>
  <c r="P56" i="22"/>
  <c r="N56" i="22"/>
  <c r="L56" i="22"/>
  <c r="J56" i="22"/>
  <c r="H56" i="22"/>
  <c r="F56" i="22"/>
  <c r="D56" i="22"/>
  <c r="B56" i="22"/>
  <c r="V51" i="21"/>
  <c r="T51" i="21"/>
  <c r="R51" i="21"/>
  <c r="P51" i="21"/>
  <c r="N51" i="21"/>
  <c r="L51" i="21"/>
  <c r="J51" i="21"/>
  <c r="H51" i="21"/>
  <c r="F51" i="21"/>
  <c r="D51" i="21"/>
  <c r="B51" i="21"/>
  <c r="V50" i="21"/>
  <c r="T50" i="21"/>
  <c r="R50" i="21"/>
  <c r="P50" i="21"/>
  <c r="N50" i="21"/>
  <c r="L50" i="21"/>
  <c r="J50" i="21"/>
  <c r="H50" i="21"/>
  <c r="F50" i="21"/>
  <c r="D50" i="21"/>
  <c r="B50" i="21"/>
  <c r="V49" i="21"/>
  <c r="T49" i="21"/>
  <c r="R49" i="21"/>
  <c r="P49" i="21"/>
  <c r="N49" i="21"/>
  <c r="L49" i="21"/>
  <c r="J49" i="21"/>
  <c r="H49" i="21"/>
  <c r="F49" i="21"/>
  <c r="D49" i="21"/>
  <c r="B49" i="21"/>
  <c r="T16" i="2"/>
  <c r="S16" i="2"/>
  <c r="R16" i="2"/>
  <c r="Q16" i="2"/>
  <c r="T15" i="2"/>
  <c r="S15" i="2"/>
  <c r="R15" i="2"/>
  <c r="Q15" i="2"/>
  <c r="T14" i="2"/>
  <c r="S14" i="2"/>
  <c r="R14" i="2"/>
  <c r="Q14" i="2"/>
  <c r="T13" i="2"/>
  <c r="S13" i="2"/>
  <c r="R13" i="2"/>
  <c r="Q13" i="2"/>
  <c r="T12" i="2"/>
  <c r="S12" i="2"/>
  <c r="R12" i="2"/>
  <c r="Q12" i="2"/>
  <c r="U11" i="2"/>
  <c r="T11" i="2"/>
  <c r="S11" i="2"/>
  <c r="Q11" i="2"/>
  <c r="T10" i="2"/>
  <c r="S10" i="2"/>
  <c r="R10" i="2"/>
  <c r="Q10" i="2"/>
  <c r="T9" i="2"/>
  <c r="S9" i="2"/>
  <c r="R9" i="2"/>
  <c r="Q9" i="2"/>
  <c r="T8" i="2"/>
  <c r="S8" i="2"/>
  <c r="R8" i="2"/>
  <c r="Q8" i="2"/>
  <c r="T7" i="2"/>
  <c r="S7" i="2"/>
  <c r="R7" i="2"/>
  <c r="Q7" i="2"/>
  <c r="T6" i="2"/>
  <c r="S6" i="2"/>
  <c r="R6" i="2"/>
  <c r="Q6" i="2"/>
  <c r="T5" i="2"/>
  <c r="S5" i="2"/>
  <c r="R5" i="2"/>
  <c r="Q5" i="2"/>
  <c r="T4" i="2"/>
  <c r="S4" i="2"/>
  <c r="R4" i="2"/>
  <c r="Q4" i="2"/>
  <c r="T3" i="2"/>
  <c r="S3" i="2"/>
  <c r="R3" i="2"/>
  <c r="Q3" i="2"/>
  <c r="N84" i="10" l="1"/>
</calcChain>
</file>

<file path=xl/sharedStrings.xml><?xml version="1.0" encoding="utf-8"?>
<sst xmlns="http://schemas.openxmlformats.org/spreadsheetml/2006/main" count="10268" uniqueCount="4339">
  <si>
    <t>SAMPLE</t>
  </si>
  <si>
    <t>12TS22</t>
  </si>
  <si>
    <t>12TS38</t>
  </si>
  <si>
    <t>12TS83</t>
  </si>
  <si>
    <t>12TS88</t>
  </si>
  <si>
    <t>12TS89</t>
  </si>
  <si>
    <t>12TS94</t>
  </si>
  <si>
    <t>13TS17</t>
  </si>
  <si>
    <t>12TS34</t>
  </si>
  <si>
    <t>12TS47</t>
  </si>
  <si>
    <t>12TS59</t>
  </si>
  <si>
    <t>12TS62</t>
  </si>
  <si>
    <t>12TS73</t>
  </si>
  <si>
    <t>12TS101</t>
  </si>
  <si>
    <t>12TS112</t>
  </si>
  <si>
    <t>12TS55</t>
  </si>
  <si>
    <t>12TS57</t>
  </si>
  <si>
    <t>12TS107RS</t>
  </si>
  <si>
    <t>12TS32RS</t>
  </si>
  <si>
    <t>12TS54RS</t>
  </si>
  <si>
    <t>13TS29RS</t>
  </si>
  <si>
    <t>12TS06</t>
  </si>
  <si>
    <t>12TS08</t>
  </si>
  <si>
    <t>12TS09</t>
  </si>
  <si>
    <t>12TS12</t>
  </si>
  <si>
    <t>12TS23A</t>
  </si>
  <si>
    <t>12TS30</t>
  </si>
  <si>
    <t>12TS58</t>
  </si>
  <si>
    <t>12TS91</t>
  </si>
  <si>
    <t>12TS96</t>
  </si>
  <si>
    <t>12TS102</t>
  </si>
  <si>
    <t>12TS111</t>
  </si>
  <si>
    <t>12TS114</t>
  </si>
  <si>
    <t>12TS121</t>
  </si>
  <si>
    <t>14TS02</t>
  </si>
  <si>
    <t>Name</t>
  </si>
  <si>
    <t>12TS13</t>
  </si>
  <si>
    <t>Gissar granite</t>
  </si>
  <si>
    <t>Gissar Bt granite</t>
  </si>
  <si>
    <t>N Lon</t>
  </si>
  <si>
    <t>E Lat</t>
  </si>
  <si>
    <t>Qtz</t>
  </si>
  <si>
    <t>Kfs</t>
  </si>
  <si>
    <t>Pl</t>
  </si>
  <si>
    <t>Fpd</t>
  </si>
  <si>
    <t>Bt</t>
  </si>
  <si>
    <t>Amp</t>
  </si>
  <si>
    <t>Ms</t>
  </si>
  <si>
    <t>Grt</t>
  </si>
  <si>
    <t>Ep</t>
  </si>
  <si>
    <t>Cal</t>
  </si>
  <si>
    <t>Opq</t>
  </si>
  <si>
    <t>Ttn</t>
  </si>
  <si>
    <t>sum</t>
  </si>
  <si>
    <t>Q</t>
  </si>
  <si>
    <t>A</t>
  </si>
  <si>
    <t>P</t>
  </si>
  <si>
    <t>F</t>
  </si>
  <si>
    <t>±</t>
  </si>
  <si>
    <t>x</t>
  </si>
  <si>
    <t>Chl</t>
  </si>
  <si>
    <t>Czo</t>
  </si>
  <si>
    <t>Sil</t>
  </si>
  <si>
    <t>And</t>
  </si>
  <si>
    <t>CPx</t>
  </si>
  <si>
    <t>Cc</t>
  </si>
  <si>
    <t>Tur</t>
  </si>
  <si>
    <t>Rt</t>
  </si>
  <si>
    <t>Garm</t>
  </si>
  <si>
    <t>Ilm</t>
  </si>
  <si>
    <t>12T13</t>
  </si>
  <si>
    <t>MSWD</t>
  </si>
  <si>
    <t>n=</t>
  </si>
  <si>
    <t>%diff</t>
  </si>
  <si>
    <t>Garm gneisses</t>
  </si>
  <si>
    <t>L</t>
  </si>
  <si>
    <t>Crd</t>
  </si>
  <si>
    <t>619±11</t>
  </si>
  <si>
    <t>614±12</t>
  </si>
  <si>
    <t>589±19</t>
  </si>
  <si>
    <t>558±8</t>
  </si>
  <si>
    <t>580±8</t>
  </si>
  <si>
    <t>273±6</t>
  </si>
  <si>
    <t>275±6</t>
  </si>
  <si>
    <t>252±7</t>
  </si>
  <si>
    <t>-</t>
  </si>
  <si>
    <t>Ilm+Py</t>
  </si>
  <si>
    <t>no</t>
  </si>
  <si>
    <t>Apparent ages (Ma)</t>
  </si>
  <si>
    <t>U</t>
  </si>
  <si>
    <t>206Pb</t>
  </si>
  <si>
    <t>U/Th</t>
  </si>
  <si>
    <t>Th/U</t>
  </si>
  <si>
    <t>206Pb*</t>
  </si>
  <si>
    <t>207Pb*</t>
  </si>
  <si>
    <t>error</t>
  </si>
  <si>
    <t>(ppm)</t>
  </si>
  <si>
    <t>204Pb</t>
  </si>
  <si>
    <t>(%)</t>
  </si>
  <si>
    <t>235U*</t>
  </si>
  <si>
    <t>238U</t>
  </si>
  <si>
    <t>corr.</t>
  </si>
  <si>
    <t>238U*</t>
  </si>
  <si>
    <t>(Ma)</t>
  </si>
  <si>
    <t>235U</t>
  </si>
  <si>
    <t xml:space="preserve">12TS102-20-Z17 </t>
  </si>
  <si>
    <t xml:space="preserve">12TS102-13-Z10 </t>
  </si>
  <si>
    <t xml:space="preserve">12TS102-12-Z09 </t>
  </si>
  <si>
    <t xml:space="preserve">12TS102-25-Z21 </t>
  </si>
  <si>
    <t xml:space="preserve">12TS102-14-Z11 </t>
  </si>
  <si>
    <t xml:space="preserve">12TS102-17-Z14 </t>
  </si>
  <si>
    <t xml:space="preserve">12TS102-04-Z02 </t>
  </si>
  <si>
    <t xml:space="preserve">12TS102-15-Z12 </t>
  </si>
  <si>
    <t xml:space="preserve">12TS102-06-Z04 </t>
  </si>
  <si>
    <t xml:space="preserve">12TS102-05-Z03 </t>
  </si>
  <si>
    <t xml:space="preserve">12TS102-08-Z06 </t>
  </si>
  <si>
    <t xml:space="preserve">12TS102-23-Z19 </t>
  </si>
  <si>
    <t xml:space="preserve">12TS102-19-Z16-R </t>
  </si>
  <si>
    <t xml:space="preserve">12TS102-11-Z08-R </t>
  </si>
  <si>
    <t xml:space="preserve">12TS102-09-Z07 </t>
  </si>
  <si>
    <t xml:space="preserve">12TS102-21-Z17 </t>
  </si>
  <si>
    <t xml:space="preserve">12TS102-24-Z20 </t>
  </si>
  <si>
    <t xml:space="preserve">12TS102-22-Z18 </t>
  </si>
  <si>
    <t xml:space="preserve">12TS102-26-Z22 </t>
  </si>
  <si>
    <t xml:space="preserve">12TS102-16-Z13 </t>
  </si>
  <si>
    <t xml:space="preserve">12TS102-28-Z23-R </t>
  </si>
  <si>
    <t xml:space="preserve">12TS102-03-Z01-R2 </t>
  </si>
  <si>
    <t xml:space="preserve">12TS102-02-Z01-R1 </t>
  </si>
  <si>
    <t xml:space="preserve">12TS102-10-Z08-C </t>
  </si>
  <si>
    <t xml:space="preserve">12TS102-18-Z15-C </t>
  </si>
  <si>
    <t xml:space="preserve">12TS111-02 </t>
  </si>
  <si>
    <t xml:space="preserve">12TS111-01 </t>
  </si>
  <si>
    <t xml:space="preserve">12TS111-05 </t>
  </si>
  <si>
    <t xml:space="preserve">12TS111-10 </t>
  </si>
  <si>
    <t xml:space="preserve">12TS111-15 </t>
  </si>
  <si>
    <t xml:space="preserve">12TS111-09 </t>
  </si>
  <si>
    <t xml:space="preserve">12TS111-17 </t>
  </si>
  <si>
    <t xml:space="preserve">12TS111-20 </t>
  </si>
  <si>
    <t xml:space="preserve">12TS111-08 </t>
  </si>
  <si>
    <t xml:space="preserve">12TS111-12 </t>
  </si>
  <si>
    <t xml:space="preserve">12TS111-04 </t>
  </si>
  <si>
    <t xml:space="preserve">12TS111-13 </t>
  </si>
  <si>
    <t xml:space="preserve">12TS111-07 </t>
  </si>
  <si>
    <t xml:space="preserve">12TS111-16 </t>
  </si>
  <si>
    <t xml:space="preserve">12TS111-03 </t>
  </si>
  <si>
    <t xml:space="preserve">12TS111-14 </t>
  </si>
  <si>
    <t xml:space="preserve">12TS111-18 </t>
  </si>
  <si>
    <t xml:space="preserve">12TS111-11 </t>
  </si>
  <si>
    <t xml:space="preserve">12TS111-19 </t>
  </si>
  <si>
    <t xml:space="preserve">12TS114-18 </t>
  </si>
  <si>
    <t xml:space="preserve">12TS114-12 </t>
  </si>
  <si>
    <t xml:space="preserve">12TS114-08 </t>
  </si>
  <si>
    <t xml:space="preserve">12TS114-30 </t>
  </si>
  <si>
    <t xml:space="preserve">12TS114-31 </t>
  </si>
  <si>
    <t xml:space="preserve">12TS114-11 </t>
  </si>
  <si>
    <t xml:space="preserve">12TS114-38 </t>
  </si>
  <si>
    <t xml:space="preserve">12TS114-10 </t>
  </si>
  <si>
    <t xml:space="preserve">12TS114-17 </t>
  </si>
  <si>
    <t xml:space="preserve">12TS114-39 </t>
  </si>
  <si>
    <t xml:space="preserve">12TS114-28 </t>
  </si>
  <si>
    <t xml:space="preserve">12TS114-32 </t>
  </si>
  <si>
    <t xml:space="preserve">12TS114-25 </t>
  </si>
  <si>
    <t xml:space="preserve">12TS114-09 </t>
  </si>
  <si>
    <t xml:space="preserve">12TS114-27 </t>
  </si>
  <si>
    <t xml:space="preserve">12TS114-24 </t>
  </si>
  <si>
    <t xml:space="preserve">12TS114-16 </t>
  </si>
  <si>
    <t xml:space="preserve">12TS114-03 </t>
  </si>
  <si>
    <t xml:space="preserve">12TS114-29 </t>
  </si>
  <si>
    <t xml:space="preserve">12TS114-34 </t>
  </si>
  <si>
    <t xml:space="preserve">12TS114-04 </t>
  </si>
  <si>
    <t xml:space="preserve">12TS114-13 </t>
  </si>
  <si>
    <t xml:space="preserve">12TS114-21 </t>
  </si>
  <si>
    <t xml:space="preserve">12TS114-37 </t>
  </si>
  <si>
    <t xml:space="preserve">12TS114-33 </t>
  </si>
  <si>
    <t xml:space="preserve">12TS114-36 </t>
  </si>
  <si>
    <t xml:space="preserve">12TS114-35 </t>
  </si>
  <si>
    <t xml:space="preserve">12TS114-06 </t>
  </si>
  <si>
    <t xml:space="preserve">12TS114-14 </t>
  </si>
  <si>
    <t xml:space="preserve">12TS114-23 </t>
  </si>
  <si>
    <t xml:space="preserve">12TS114-19 </t>
  </si>
  <si>
    <t xml:space="preserve">12TS114-26 </t>
  </si>
  <si>
    <t xml:space="preserve">12TS121-23 </t>
  </si>
  <si>
    <t xml:space="preserve">12TS121-06 </t>
  </si>
  <si>
    <t xml:space="preserve">12TS121-26 </t>
  </si>
  <si>
    <t xml:space="preserve">12TS121-15 </t>
  </si>
  <si>
    <t xml:space="preserve">12TS121-20 </t>
  </si>
  <si>
    <t xml:space="preserve">12TS121-03 </t>
  </si>
  <si>
    <t xml:space="preserve">12TS121-21 </t>
  </si>
  <si>
    <t xml:space="preserve">12TS121-28 </t>
  </si>
  <si>
    <t xml:space="preserve">12TS121-09 </t>
  </si>
  <si>
    <t xml:space="preserve">12TS121-10 </t>
  </si>
  <si>
    <t xml:space="preserve">12TS121-25 </t>
  </si>
  <si>
    <t xml:space="preserve">12TS121-02 </t>
  </si>
  <si>
    <t>12TS121-13</t>
  </si>
  <si>
    <t xml:space="preserve">12TS121-32 </t>
  </si>
  <si>
    <t xml:space="preserve">12TS121-19 </t>
  </si>
  <si>
    <t xml:space="preserve">12TS121-18 </t>
  </si>
  <si>
    <t xml:space="preserve">12TS121-16 </t>
  </si>
  <si>
    <t xml:space="preserve">12TS121-08 </t>
  </si>
  <si>
    <t xml:space="preserve">12TS121-04 </t>
  </si>
  <si>
    <t xml:space="preserve">12TS121-11 </t>
  </si>
  <si>
    <t xml:space="preserve">12TS121-05 </t>
  </si>
  <si>
    <t xml:space="preserve">12TS121-17 </t>
  </si>
  <si>
    <t>6867C</t>
  </si>
  <si>
    <t>6875C</t>
  </si>
  <si>
    <t xml:space="preserve">12TS101-95 </t>
  </si>
  <si>
    <t xml:space="preserve">12TS101-02 </t>
  </si>
  <si>
    <t xml:space="preserve">12TS101-94 </t>
  </si>
  <si>
    <t xml:space="preserve">12TS101-26 </t>
  </si>
  <si>
    <t xml:space="preserve">12TS101-85 </t>
  </si>
  <si>
    <t xml:space="preserve">12TS101-10 </t>
  </si>
  <si>
    <t xml:space="preserve">12TS101-97 </t>
  </si>
  <si>
    <t xml:space="preserve">12TS101-33 </t>
  </si>
  <si>
    <t xml:space="preserve">12TS101-30 </t>
  </si>
  <si>
    <t xml:space="preserve">12TS101-27 </t>
  </si>
  <si>
    <t xml:space="preserve">12TS101-56 </t>
  </si>
  <si>
    <t xml:space="preserve">12TS101-105 </t>
  </si>
  <si>
    <t xml:space="preserve">12TS101-49 </t>
  </si>
  <si>
    <t xml:space="preserve">12TS101-87 </t>
  </si>
  <si>
    <t xml:space="preserve">12TS101-12 </t>
  </si>
  <si>
    <t xml:space="preserve">12TS101-47 </t>
  </si>
  <si>
    <t xml:space="preserve">12TS101-06 </t>
  </si>
  <si>
    <t xml:space="preserve">12TS101-81 </t>
  </si>
  <si>
    <t xml:space="preserve">12TS101-78 </t>
  </si>
  <si>
    <t xml:space="preserve">12TS101-31 </t>
  </si>
  <si>
    <t xml:space="preserve">12TS101-01 </t>
  </si>
  <si>
    <t xml:space="preserve">12TS101-18 </t>
  </si>
  <si>
    <t xml:space="preserve">12TS101-22 </t>
  </si>
  <si>
    <t xml:space="preserve">12TS101-24 </t>
  </si>
  <si>
    <t xml:space="preserve">12TS101-72 </t>
  </si>
  <si>
    <t xml:space="preserve">12TS101-99 </t>
  </si>
  <si>
    <t xml:space="preserve">12TS101-38 </t>
  </si>
  <si>
    <t xml:space="preserve">12TS101-11 </t>
  </si>
  <si>
    <t xml:space="preserve">12TS101-44 </t>
  </si>
  <si>
    <t xml:space="preserve">12TS101-29 </t>
  </si>
  <si>
    <t xml:space="preserve">12TS101-100 </t>
  </si>
  <si>
    <t xml:space="preserve">12TS101-32 </t>
  </si>
  <si>
    <t xml:space="preserve">12TS101-43 </t>
  </si>
  <si>
    <t xml:space="preserve">12TS101-69 </t>
  </si>
  <si>
    <t xml:space="preserve">12TS101-52 </t>
  </si>
  <si>
    <t xml:space="preserve">12TS101-59 </t>
  </si>
  <si>
    <t xml:space="preserve">12TS101-77 </t>
  </si>
  <si>
    <t xml:space="preserve">12TS101-96 </t>
  </si>
  <si>
    <t xml:space="preserve">12TS101-35 </t>
  </si>
  <si>
    <t xml:space="preserve">12TS101-102 </t>
  </si>
  <si>
    <t xml:space="preserve">12TS101-104 </t>
  </si>
  <si>
    <t xml:space="preserve">12TS101-08 </t>
  </si>
  <si>
    <t xml:space="preserve">12TS101-34 </t>
  </si>
  <si>
    <t xml:space="preserve">12TS101-05 </t>
  </si>
  <si>
    <t xml:space="preserve">12TS101-93 </t>
  </si>
  <si>
    <t xml:space="preserve">12TS101-74 </t>
  </si>
  <si>
    <t xml:space="preserve">12TS101-84 </t>
  </si>
  <si>
    <t xml:space="preserve">12TS101-51 </t>
  </si>
  <si>
    <t xml:space="preserve">12TS101-91 </t>
  </si>
  <si>
    <t xml:space="preserve">12TS101-17 </t>
  </si>
  <si>
    <t xml:space="preserve">12TS101-16 </t>
  </si>
  <si>
    <t xml:space="preserve">12TS101-04 </t>
  </si>
  <si>
    <t xml:space="preserve">12TS101-40 </t>
  </si>
  <si>
    <t xml:space="preserve">12TS101-58 </t>
  </si>
  <si>
    <t xml:space="preserve">12TS101-98 </t>
  </si>
  <si>
    <t xml:space="preserve">12TS101-37 </t>
  </si>
  <si>
    <t xml:space="preserve">12TS101-28 </t>
  </si>
  <si>
    <t xml:space="preserve">12TS101-80 </t>
  </si>
  <si>
    <t xml:space="preserve">12TS101-36 </t>
  </si>
  <si>
    <t xml:space="preserve">12TS101-66 </t>
  </si>
  <si>
    <t xml:space="preserve">12TS101-89 </t>
  </si>
  <si>
    <t xml:space="preserve">12TS101-86 </t>
  </si>
  <si>
    <t xml:space="preserve">12TS101-79 </t>
  </si>
  <si>
    <t xml:space="preserve">12TS101-09 </t>
  </si>
  <si>
    <t xml:space="preserve">12TS101-25 </t>
  </si>
  <si>
    <t xml:space="preserve">12TS101-13 </t>
  </si>
  <si>
    <t xml:space="preserve">12TS101-67 </t>
  </si>
  <si>
    <t xml:space="preserve">12TS101-53 </t>
  </si>
  <si>
    <t xml:space="preserve">12TS101-03 </t>
  </si>
  <si>
    <t xml:space="preserve">12TS101-21 </t>
  </si>
  <si>
    <t xml:space="preserve">12TS101-65 </t>
  </si>
  <si>
    <t xml:space="preserve">12TS101-68 </t>
  </si>
  <si>
    <t xml:space="preserve">12TS101-76 </t>
  </si>
  <si>
    <t xml:space="preserve">12TS101-20 </t>
  </si>
  <si>
    <t xml:space="preserve">12TS101-19 </t>
  </si>
  <si>
    <t xml:space="preserve">12TS101-46 </t>
  </si>
  <si>
    <t xml:space="preserve">12TS101-42 </t>
  </si>
  <si>
    <t xml:space="preserve">12TS101-82 </t>
  </si>
  <si>
    <t xml:space="preserve">12TS101-70 </t>
  </si>
  <si>
    <t xml:space="preserve">12TS101-55 </t>
  </si>
  <si>
    <t xml:space="preserve">12TS101-60 </t>
  </si>
  <si>
    <t xml:space="preserve">12TS101-07 </t>
  </si>
  <si>
    <t xml:space="preserve">12TS101-64 </t>
  </si>
  <si>
    <t xml:space="preserve">12TS101-103 </t>
  </si>
  <si>
    <t xml:space="preserve">12TS101-62 </t>
  </si>
  <si>
    <t xml:space="preserve">12TS101-15 </t>
  </si>
  <si>
    <t>Hf01</t>
  </si>
  <si>
    <t>Hf02</t>
  </si>
  <si>
    <t>Hf03</t>
  </si>
  <si>
    <t>Hf04</t>
  </si>
  <si>
    <t>Hf07</t>
  </si>
  <si>
    <t>Hf08</t>
  </si>
  <si>
    <t>Hf09</t>
  </si>
  <si>
    <t>Hf10</t>
  </si>
  <si>
    <t>Hf12</t>
  </si>
  <si>
    <t>Hf15</t>
  </si>
  <si>
    <t>Hf16</t>
  </si>
  <si>
    <t>Hf17</t>
  </si>
  <si>
    <t>Hf18</t>
  </si>
  <si>
    <t>Hf19</t>
  </si>
  <si>
    <t>Hf20</t>
  </si>
  <si>
    <t>Hf21</t>
  </si>
  <si>
    <t>Hf11</t>
  </si>
  <si>
    <t>Hf38</t>
  </si>
  <si>
    <t>Hf39</t>
  </si>
  <si>
    <t>Hf40</t>
  </si>
  <si>
    <t>Hf05</t>
  </si>
  <si>
    <t>Hf06</t>
  </si>
  <si>
    <t>Hf13</t>
  </si>
  <si>
    <t>Hf14</t>
  </si>
  <si>
    <t>Hf41</t>
  </si>
  <si>
    <t>Hf42</t>
  </si>
  <si>
    <t>Hf43</t>
  </si>
  <si>
    <t>Hf44</t>
  </si>
  <si>
    <t>Hf45</t>
  </si>
  <si>
    <t>Hf22</t>
  </si>
  <si>
    <t>Hf23</t>
  </si>
  <si>
    <t>Hf24</t>
  </si>
  <si>
    <t>Hf25</t>
  </si>
  <si>
    <t>Hf26</t>
  </si>
  <si>
    <t>Hf27</t>
  </si>
  <si>
    <t>Hf28</t>
  </si>
  <si>
    <t>Hf29</t>
  </si>
  <si>
    <t>Hf30</t>
  </si>
  <si>
    <t>Hf31</t>
  </si>
  <si>
    <t>Hf32</t>
  </si>
  <si>
    <t>Hf33</t>
  </si>
  <si>
    <t>Hf34</t>
  </si>
  <si>
    <t>Hf35</t>
  </si>
  <si>
    <t>Hf36</t>
  </si>
  <si>
    <t>Hf37</t>
  </si>
  <si>
    <t>M/I</t>
  </si>
  <si>
    <t>I</t>
  </si>
  <si>
    <t>M</t>
  </si>
  <si>
    <t>Na2O</t>
  </si>
  <si>
    <t>MgO</t>
  </si>
  <si>
    <t>Al2O3</t>
  </si>
  <si>
    <t>SiO2</t>
  </si>
  <si>
    <t>CaO</t>
  </si>
  <si>
    <t>MnO</t>
  </si>
  <si>
    <t>FeO</t>
  </si>
  <si>
    <t>Fe2O3</t>
  </si>
  <si>
    <t>TiO2</t>
  </si>
  <si>
    <t>TOTAL</t>
  </si>
  <si>
    <t>Cl</t>
  </si>
  <si>
    <t>12TS09 ROI 1 Amp 1 #1 (Pl 1 #2)</t>
  </si>
  <si>
    <t>12TS09 ROI 1 Amp 2 #3 (Pl 2 #4)</t>
  </si>
  <si>
    <t>12TS09 ROI 1 Amp 4 #7 (Pl 4 #8)</t>
  </si>
  <si>
    <t>12TS09 ROI 1 Amp 5 #9 (Pl 5 #10)</t>
  </si>
  <si>
    <t>12TS09 ROI 3 Amp 6 #11 (Pl 6 #12)</t>
  </si>
  <si>
    <t>12TS09 ROI 4 Amp 10 #19 (Pl 10 #20)</t>
  </si>
  <si>
    <t>12TS09 ROI 5 Amp 12 #23 (Pl 12 #24)</t>
  </si>
  <si>
    <t>12TS09 ROI 6 Amp 13 #25 (Pl 13 #26)</t>
  </si>
  <si>
    <t>12TS09 ROI 7 Amp 14 #27 (Pl 14 #28)</t>
  </si>
  <si>
    <t>12TS09 ROI 1 Amp 3 #5 (Pl 3 #6)</t>
  </si>
  <si>
    <t>12TS09 ROI 3 Amp 7 #13 (Pl 7 #14)</t>
  </si>
  <si>
    <t>12TS09 ROI 4 Amp 8 #15 (Pl 8 #16)</t>
  </si>
  <si>
    <t>12TS09 ROI 4 Amp 9 #17 (Pl 9 #18)</t>
  </si>
  <si>
    <t>12TS09 ROI 5 Amp 11 #21 (Pl 11 #22)</t>
  </si>
  <si>
    <t>12TS09 ROI 7 Amp 15 #29 (Pl 15 #30)</t>
  </si>
  <si>
    <t>12TS114 ROI 2 Amp 1 #34 (Pl 1 #35)</t>
  </si>
  <si>
    <t>12TS114 ROI 1 Amp 2 #40 (Pl 2 #41)</t>
  </si>
  <si>
    <t>12TS114 ROI 8 Amp 3 #42 (Pl 3 #43)</t>
  </si>
  <si>
    <t>12TS114 ROI 7 Amp 4 #44 (Pl 4 #45)</t>
  </si>
  <si>
    <t>12TS114 ROI 4 Amp 5 #46 (Pl 5 #47)</t>
  </si>
  <si>
    <t>12TS114 (r2) ROI7 Amp 1 #01 rim (Pl 1 #02 rim)</t>
  </si>
  <si>
    <t>12TS114 (r2) ROI7 Amp 2 #03 rim (Pl 2 #04 rim)</t>
  </si>
  <si>
    <t>12TS114 (r2) ROI8 Amp 3 #05 rim (Pl 3 #06 rim)</t>
  </si>
  <si>
    <t>12TS114 (r2) ROI8 Amp 4 #07 rim (Pl 4 #08 rim)</t>
  </si>
  <si>
    <t>12TS114 (r2) ROI1 Amp 5 #09 rim (Pl 5 #10 rim)</t>
  </si>
  <si>
    <t>12TS114 (r2) ROI2 Amp 6 #11 rim (Pl 6 #12 rim)</t>
  </si>
  <si>
    <t>12TS114 (r2) ROI4 Amp 7 #13 rim (Pl 7 #14 rim)</t>
  </si>
  <si>
    <t>12TS114 (r2) ROI5 Amp 8 #15 rim (Pl 8 #16 rim)</t>
  </si>
  <si>
    <t>12TS114 (r2) ROI5left Amp 9 #17 rim ( Pl 9 #18 rim)</t>
  </si>
  <si>
    <t>12TS114 (r2) ROI8 Amp 10 #19 rim (Pl 10 #20 rim)</t>
  </si>
  <si>
    <t>12TS114 (r2) ROI7 Amp 1 #21 core (Pl 1 #22 matrix)</t>
  </si>
  <si>
    <t>12TS111 ROI 1 Amp 1 #48 (Pl 1 #49)</t>
  </si>
  <si>
    <t>12TS111 ROI 2 Amp 2 #50 (Pl 2 #51)</t>
  </si>
  <si>
    <t>12TS111 ROI 3 Amp 3 #52 (Pl 3 #53)</t>
  </si>
  <si>
    <t>12TS111 ROI 4 Amp 4 #54 (Pl 4 #55)</t>
  </si>
  <si>
    <t>12TS111 ROI 4 Amp 6 #58 (Pl 6 #59)</t>
  </si>
  <si>
    <t>12TS111 ROI 5 Amp 7 #62 (Pl 7 #63)</t>
  </si>
  <si>
    <t>12TS111 (r2) ROI1a Amp2 #03 (Pl2 #04)</t>
  </si>
  <si>
    <t>12TS111 (r2) ROI1a Amp3 #05 (Pl3 #06)</t>
  </si>
  <si>
    <t>12TS111 (r2) ROI4 Amp4 #07 (Pl4 #08)</t>
  </si>
  <si>
    <t>12TS111 (r2) ROI4 Amp5 #09 (Pl5 #10)</t>
  </si>
  <si>
    <t>12TS111 (r2) ROI4 Amp7 CORE #13 (Pl7 MATRIX #17)</t>
  </si>
  <si>
    <t>12TS111 (r2) ROI3 Amp9 RIM #20 (Pl9 RIM #21)</t>
  </si>
  <si>
    <t>12TS47 ROI 1 Amp 1 #3 (Pl 1 #2)</t>
  </si>
  <si>
    <t>12TS47 ROI 1 Amp 2 #4 (Pl 2 #5)</t>
  </si>
  <si>
    <t>12TS47 ROI 1 Amp 4 #13 (Pl 3 #14)</t>
  </si>
  <si>
    <t>12TS47 ROI 2 Amp 6 #17 (Pl 4 #19 + Px 3 #18) triple junction CPx Pl</t>
  </si>
  <si>
    <t>12TS47 ROI 2 Amp 7 #20 (Pl 5 #21)</t>
  </si>
  <si>
    <t>ROI 1 Amp 3 (solo analysis)</t>
  </si>
  <si>
    <t>ROI 1 Amp 5 (CPx pair)</t>
  </si>
  <si>
    <t>12TS59 ROI 1 Amp 1 #1 (Pl 1 #2)</t>
  </si>
  <si>
    <t>12TS59 ROI 1 Amp 2 #3 (Pl 2 #4)</t>
  </si>
  <si>
    <t>12TS59 ROI 1 Amp 3 #5 (Pl 3 #6)</t>
  </si>
  <si>
    <t>12TS59 ROI 1 Amp 4 #7 (Pl 3 #6)</t>
  </si>
  <si>
    <t>12TS59 ROI 2 Amp 5 #10 (Pl 5 #11)</t>
  </si>
  <si>
    <t>12TS59 ROI 2 Amp 6 #12 (Pl 6 #13)</t>
  </si>
  <si>
    <t>12TS59 ROI 3 Amp 7 #15 (Pl 7 #16)</t>
  </si>
  <si>
    <t>12TS59 ROI 3 Amp 8 #17 (Pl 8 #18)</t>
  </si>
  <si>
    <t>12TS094-01</t>
  </si>
  <si>
    <t>12TS094-02</t>
  </si>
  <si>
    <t>12TS094-03</t>
  </si>
  <si>
    <t>12TS094-04</t>
  </si>
  <si>
    <t>12TS094-08</t>
  </si>
  <si>
    <t>12TS094-09</t>
  </si>
  <si>
    <t>13TS17 ROI5 bluAmp1 hiZ 01</t>
  </si>
  <si>
    <t>13TS17 ROI5 bluAmp1 medZ 02</t>
  </si>
  <si>
    <t>13TS17 ROI5 bluAmp1 loZ 03</t>
  </si>
  <si>
    <t>13TS17 ROI8 bluAmp2 hiZ 10</t>
  </si>
  <si>
    <t>13TS17 ROI8 bluAmp2 loZ 11</t>
  </si>
  <si>
    <t>13TS17 ROI8 bluAmp3 13</t>
  </si>
  <si>
    <t>13TS17 ROI3 bluAmp3 loZ 21</t>
  </si>
  <si>
    <t>13TS17 ROI3 Act2 22</t>
  </si>
  <si>
    <t>13TS17 ROI1 bluAmp5 31</t>
  </si>
  <si>
    <t>13TS17 ROI2 bluAmp6 33</t>
  </si>
  <si>
    <t>13TS17 ROI2 bluAmp6 34</t>
  </si>
  <si>
    <t>Fts</t>
  </si>
  <si>
    <t>Fhb</t>
  </si>
  <si>
    <t>Fprg</t>
  </si>
  <si>
    <t>1(r2)</t>
  </si>
  <si>
    <t>3(r2)</t>
  </si>
  <si>
    <t>5(r2)</t>
  </si>
  <si>
    <t>7(r2)</t>
  </si>
  <si>
    <t>9(r2)</t>
  </si>
  <si>
    <t>11(r2)</t>
  </si>
  <si>
    <t>13(r2)</t>
  </si>
  <si>
    <t>15(r2)</t>
  </si>
  <si>
    <t>17(r2)</t>
  </si>
  <si>
    <t>19(r2)</t>
  </si>
  <si>
    <t>21(r2)</t>
  </si>
  <si>
    <t>Ts</t>
  </si>
  <si>
    <t>Mhb</t>
  </si>
  <si>
    <t>14(r2)</t>
  </si>
  <si>
    <t>Prg</t>
  </si>
  <si>
    <t>18(r2)</t>
  </si>
  <si>
    <t>20(r2)</t>
  </si>
  <si>
    <t>Act</t>
  </si>
  <si>
    <t>Ed</t>
  </si>
  <si>
    <t>Mrbk</t>
  </si>
  <si>
    <t>Wnc</t>
  </si>
  <si>
    <t>Brs</t>
  </si>
  <si>
    <t>(T) Si</t>
  </si>
  <si>
    <t>(T) Al</t>
  </si>
  <si>
    <t>(T) P</t>
  </si>
  <si>
    <t>(T) S</t>
  </si>
  <si>
    <t>(T) Ti</t>
  </si>
  <si>
    <t>Σ(T)</t>
  </si>
  <si>
    <t>(6) Al</t>
  </si>
  <si>
    <t>(6) Mg</t>
  </si>
  <si>
    <t>(6) Sc</t>
  </si>
  <si>
    <t>(6) Ti</t>
  </si>
  <si>
    <t>(6) V</t>
  </si>
  <si>
    <t>(6) Cr</t>
  </si>
  <si>
    <t>(6) Zr</t>
  </si>
  <si>
    <t>(6) Sn</t>
  </si>
  <si>
    <t>(6) Ga</t>
  </si>
  <si>
    <t>(6) Co</t>
  </si>
  <si>
    <t>(6) Ni</t>
  </si>
  <si>
    <t>(6) Zn</t>
  </si>
  <si>
    <t>(6) Mn</t>
  </si>
  <si>
    <t>Σ(6)</t>
  </si>
  <si>
    <t>(8) Mn</t>
  </si>
  <si>
    <t>(8) Mg</t>
  </si>
  <si>
    <t>(8) Ca</t>
  </si>
  <si>
    <t>(8) Y</t>
  </si>
  <si>
    <t>(8) Na</t>
  </si>
  <si>
    <t>Σ(8)</t>
  </si>
  <si>
    <t>(A) Na</t>
  </si>
  <si>
    <t>(A) K</t>
  </si>
  <si>
    <t>(A) Sr</t>
  </si>
  <si>
    <t>(A) Ba</t>
  </si>
  <si>
    <t>Σ(A)</t>
  </si>
  <si>
    <t>(X) OH</t>
  </si>
  <si>
    <t>(X) F</t>
  </si>
  <si>
    <t>(X) Cl</t>
  </si>
  <si>
    <t>Σ(X)</t>
  </si>
  <si>
    <t>1σ</t>
  </si>
  <si>
    <t>mineral</t>
  </si>
  <si>
    <t>#inh</t>
  </si>
  <si>
    <t>Garm Bt granodiorite</t>
  </si>
  <si>
    <t>Garm Bt granite</t>
  </si>
  <si>
    <t>Amp (calcic): Fhb–Fts</t>
  </si>
  <si>
    <t>Amp (calcic): Mhb–Ts–Prg</t>
  </si>
  <si>
    <t>Amp (calcic): Fhb–Fts–Fprg</t>
  </si>
  <si>
    <t>Amp (calcic): Act–Mhb</t>
  </si>
  <si>
    <t>Amp (calcic): Mhb–Ed</t>
  </si>
  <si>
    <t>Amp (calcic): Act</t>
  </si>
  <si>
    <t>Amp (sodic): Mrbk</t>
  </si>
  <si>
    <t>Amp (sodic-calcic): Wnc–Brs</t>
  </si>
  <si>
    <t>Sample</t>
  </si>
  <si>
    <t>Mineral</t>
  </si>
  <si>
    <t>Barremian-Aptian (131–113 Ma) sandstone</t>
  </si>
  <si>
    <t>point</t>
  </si>
  <si>
    <t>R</t>
  </si>
  <si>
    <t>C</t>
  </si>
  <si>
    <t>12TS111 ROI 4 Amp 5 #56 (Pl 5 #57)-RG</t>
  </si>
  <si>
    <t>12TS111 (r2) ROI6 Amp1 #01 (Pl1 #02)-RG</t>
  </si>
  <si>
    <t>12TS111 (r2) ROI4 Amp6 #11 (Pl6 #12)-RG</t>
  </si>
  <si>
    <t>12TS111 (r2) ROI4 Amp7 RIM #14 (Pl7 RIM #16)-RG</t>
  </si>
  <si>
    <t>12TS111 (r2) ROI3 Amp8 RIM #18 (Pl8 RIM #19)-RG</t>
  </si>
  <si>
    <t>Ba</t>
  </si>
  <si>
    <t>S</t>
  </si>
  <si>
    <t>V</t>
  </si>
  <si>
    <t>Cr</t>
  </si>
  <si>
    <t>Sc</t>
  </si>
  <si>
    <t>Ni</t>
  </si>
  <si>
    <t>Co</t>
  </si>
  <si>
    <t>Sr</t>
  </si>
  <si>
    <t>Ga</t>
  </si>
  <si>
    <t>Sn</t>
  </si>
  <si>
    <t>Zn</t>
  </si>
  <si>
    <t>Y</t>
  </si>
  <si>
    <t>Zr</t>
  </si>
  <si>
    <t>comment</t>
  </si>
  <si>
    <t>µ</t>
  </si>
  <si>
    <t>µ (rims)</t>
  </si>
  <si>
    <t>1σ (rims)</t>
  </si>
  <si>
    <t>µ (inclusions)</t>
  </si>
  <si>
    <t>1σ (inclusions)</t>
  </si>
  <si>
    <t>µ (non-retrogressed)</t>
  </si>
  <si>
    <t>1σ (non-retrogressed)</t>
  </si>
  <si>
    <t>µ (retrogressed)</t>
  </si>
  <si>
    <t>1σ (retrogressed)</t>
  </si>
  <si>
    <t>µ (sodic &amp; sodic-calcic)</t>
  </si>
  <si>
    <t>1σ (sodic &amp; sodic-calcic)</t>
  </si>
  <si>
    <t>µ (calcic)</t>
  </si>
  <si>
    <t>1σ (calcic)</t>
  </si>
  <si>
    <t>na</t>
  </si>
  <si>
    <t>12TS09 ROI 1 Pl 1 #2 (Amp 1 #1 )</t>
  </si>
  <si>
    <t>12TS09 ROI1 Pl 2 #4 (Amp 2 #3)</t>
  </si>
  <si>
    <t>12TS09 ROI 1 Pl 4 #8 (Amp 4 #7)</t>
  </si>
  <si>
    <t>12TS09 ROI 1 Pl 5 #10 (Amp 5 #9)</t>
  </si>
  <si>
    <t>12TS09 ROI 3 Pl 6 #12 (Amp 6 #11)</t>
  </si>
  <si>
    <t>12TS09 ROI 4 Pl 10 #20 (Amp 10 #19)</t>
  </si>
  <si>
    <t>12TS09 ROI 5 Pl 12 #24 (Amp 12 #23)</t>
  </si>
  <si>
    <t>12TS09 ROI 6 Pl 13 #26 (Amp 13 #25)</t>
  </si>
  <si>
    <t>12TS09 ROI 7 Pl 14 #28 (Amp 14 #27)</t>
  </si>
  <si>
    <t>12TS09 ROI 1 Pl 3 #6 (Amp 3 #5)</t>
  </si>
  <si>
    <t>12TS09 ROI 3 Pl 7 #14 (Amp 7 #13)</t>
  </si>
  <si>
    <t>12TS09 ROI 4 Pl 8 #16 (Amp 8 #15)</t>
  </si>
  <si>
    <t>12TS09 ROI 4 Pl 9 #18 (Amp 9 #17)</t>
  </si>
  <si>
    <t>12TS09 ROI 5 Pl 11 #22 (Amp 11 #21)</t>
  </si>
  <si>
    <t>12TS09 ROI 7 Pl 15 #30 (Amp 15 #29)</t>
  </si>
  <si>
    <t>12TS114 ROI 2 Pl 1 #35 (Amp 1 #34)</t>
  </si>
  <si>
    <t>12TS114 ROI 1 Pl 2 #41 (Amp 2 #40)</t>
  </si>
  <si>
    <t>12TS114 ROI 8 Pl 3 #43 (Amp 3 #42)</t>
  </si>
  <si>
    <t>12TS114 ROI 7 Pl 4 #45 (Amp 4 #44)</t>
  </si>
  <si>
    <t>12TS114 ROI 4 Pl 5 #47 (Amp 5 #46)</t>
  </si>
  <si>
    <t>2(r2)</t>
  </si>
  <si>
    <t>12TS114 (r2) ROI7 Pl 1 #02 rim (Amp 1 #01 rim)</t>
  </si>
  <si>
    <t>4(r2)</t>
  </si>
  <si>
    <t>12TS114 (r2) ROI7 Pl 2 #04 rim (Amp 2 #03 rim)</t>
  </si>
  <si>
    <t>6(r2)</t>
  </si>
  <si>
    <t>12TS114 (r2) ROI8 Pl 3 #06 rim (Amp 3 #05 rim)</t>
  </si>
  <si>
    <t>8(r2)</t>
  </si>
  <si>
    <t>12TS114 (r2) ROI8 Pl 4 #08 rim (Amp 4 #07 rim)</t>
  </si>
  <si>
    <t>10(r2)</t>
  </si>
  <si>
    <t>12TS114 (r2) ROI1 Pl 5 #10 rim (Amp 5 #09 rim)</t>
  </si>
  <si>
    <t>12(r2)</t>
  </si>
  <si>
    <t>12TS114 (r2) ROI2 Pl 6 #12 rim (Amp 6 #11 rim)</t>
  </si>
  <si>
    <t>12TS114 (r2) ROI1 Pl 7 #14 rim (Amp 7 #13 rim)</t>
  </si>
  <si>
    <t>16(r2)</t>
  </si>
  <si>
    <t>12TS114 (r2) ROI1 Pl 8 #16 rim (Amp 8 #15 rim)</t>
  </si>
  <si>
    <t>12TS114 (r2) ROI5left Pl 9 #18 rim (Amp 9 #17 rim)</t>
  </si>
  <si>
    <t>12TS114 (r2) ROI8 Pl 10 #20 rim (Amp 10 #19 rim)</t>
  </si>
  <si>
    <t>22(r2)</t>
  </si>
  <si>
    <t>12TS114 (r2) ROI7 Pl 1 #22 matrix (Amp 1 #21 core)</t>
  </si>
  <si>
    <t>24(r2)</t>
  </si>
  <si>
    <t>12TS114 (r2) ROI2up Pl11 #24 rim (no Amp pair)</t>
  </si>
  <si>
    <t>25(r2)</t>
  </si>
  <si>
    <t>12TS114 (r2) ROI2up Pl11 #25matrix (no Amp pair)</t>
  </si>
  <si>
    <t>12TS111 ROI 1 Pl 1 #49 (Amp 1 #48)</t>
  </si>
  <si>
    <t>12TS111 ROI 2 Pl 2 #51 (Amp 2 #50)</t>
  </si>
  <si>
    <t>12TS111 ROI 3 Pl 3 #53 (Amp 3 #52)</t>
  </si>
  <si>
    <t>12TS111 ROI 4 Pl 4 #55 (Amp 4 #54)</t>
  </si>
  <si>
    <t>12TS111 ROI 4 Pl 5 #57 (Amp 5 #56)</t>
  </si>
  <si>
    <t>12TS111 ROI 4 Pl 6 #59 (Amp 6 #58)</t>
  </si>
  <si>
    <t>12TS111 ROI 5 Pl 7 #63 (Amp 7 #62)</t>
  </si>
  <si>
    <t>12TS111 (r2) ROI6 Pl1 #02 (Amp1 #01)</t>
  </si>
  <si>
    <t>12TS111 (r2) ROI1a Pl2 #04 (Amp2 #03)</t>
  </si>
  <si>
    <t>12TS111 (r2) ROI1a Pl3 #06 (Amp3 #05)</t>
  </si>
  <si>
    <t>12TS111 (r2) ROI4 Pl4 #08 (Amp4 #07)</t>
  </si>
  <si>
    <t>12TS111 (r2) ROI4 Pl5 #10 (Amp5 #09)</t>
  </si>
  <si>
    <t>12TS111 (r2) ROI4 Pl6 #12 (Amp6 #11)</t>
  </si>
  <si>
    <t>12TS111 (r2) ROI4 Pl7 RIM #16 (Amp7 RIM #14)</t>
  </si>
  <si>
    <t>12TS111 (r2) ROI4 Pl7 MATRIX #17 (Amp7 CORE #13)</t>
  </si>
  <si>
    <t>12TS111 (r2) ROI3 Pl8 RIM #19 (Amp8 RIM #18)</t>
  </si>
  <si>
    <t>12TS111 (r2) ROI3 Pl9 RIM #21 (Amp9 RIM #20)</t>
  </si>
  <si>
    <t>RI</t>
  </si>
  <si>
    <t>12TS111 (r2) ROI4 Pl7 RIMCLUSION #15</t>
  </si>
  <si>
    <t>12TS47 ROI 1 Pl 1 #2 (Amp 1 #3)</t>
  </si>
  <si>
    <t>12TS47 ROI 1 Pl 2 #5 (Amp 2 #4)</t>
  </si>
  <si>
    <t>12TS47 ROI 1 Pl 3 #14 (Amp 4 #13)</t>
  </si>
  <si>
    <t>12TS47 ROI 2 Pl 4 #19 (Amp 6 #17) triple junction CPx Pl</t>
  </si>
  <si>
    <t>12TS47 ROI 2 Pl 5 #21 (Amp 7 #20)</t>
  </si>
  <si>
    <t>12TS59 ROI 1 Pl 1 #2 (Amp 1 #1)</t>
  </si>
  <si>
    <t>12TS59 ROI 1 Pl 2 #4 (Amp 2 #3)</t>
  </si>
  <si>
    <t>12TS59 ROI 1 Pl 3 #6 (Amp 3 #5)</t>
  </si>
  <si>
    <t>12TS59 ROI 1 Pl 4 #8 (Amp 4 #7)</t>
  </si>
  <si>
    <t>12TS59 ROI 2 Pl 5 #11 (Amp 5 #10)</t>
  </si>
  <si>
    <t>12TS59 ROI 2 Pl 6 #13 (Amp 6 #12)</t>
  </si>
  <si>
    <t>12TS59 ROI 3 Pl 7 #16 (Amp 7 #15)</t>
  </si>
  <si>
    <t>12TS59 ROI 3 Pl 8 #18 (Amp 8 #17)</t>
  </si>
  <si>
    <t>Ab66</t>
  </si>
  <si>
    <t>Ab70</t>
  </si>
  <si>
    <t>Ab72</t>
  </si>
  <si>
    <t>Ab73</t>
  </si>
  <si>
    <t>Ab68</t>
  </si>
  <si>
    <t>Ab55</t>
  </si>
  <si>
    <t>Ab60</t>
  </si>
  <si>
    <t>Ab52</t>
  </si>
  <si>
    <t>Ab64</t>
  </si>
  <si>
    <t>Ab50</t>
  </si>
  <si>
    <t>Ab49</t>
  </si>
  <si>
    <t>Ab53</t>
  </si>
  <si>
    <t>Ab58</t>
  </si>
  <si>
    <t>Ab47</t>
  </si>
  <si>
    <t>Ab56</t>
  </si>
  <si>
    <t>Ab54</t>
  </si>
  <si>
    <t>Ab48</t>
  </si>
  <si>
    <t>Ab45</t>
  </si>
  <si>
    <t>Ab44</t>
  </si>
  <si>
    <t>Ab69</t>
  </si>
  <si>
    <t>Ab61</t>
  </si>
  <si>
    <t>Ab59</t>
  </si>
  <si>
    <t>Ab62</t>
  </si>
  <si>
    <t>Ab67</t>
  </si>
  <si>
    <t>Ab39</t>
  </si>
  <si>
    <t>Ab43</t>
  </si>
  <si>
    <t>Ab42</t>
  </si>
  <si>
    <t>Ab81</t>
  </si>
  <si>
    <t>Ab80</t>
  </si>
  <si>
    <t>Ab78</t>
  </si>
  <si>
    <t>Ab79</t>
  </si>
  <si>
    <t>12TS62 ROI 1 GASP Pl 1 #2 (Grt 1 #1)</t>
  </si>
  <si>
    <t>12TS62 ROI 1 GASP Pl 2 #4 (Grt 2 #3)</t>
  </si>
  <si>
    <t>12TS62 ROI 1 GASP Pl 3 #6 (Grt 3 #5)</t>
  </si>
  <si>
    <t>12TS62 ROI 2 GASP Pl 4 #14 (Grt 4 #13)</t>
  </si>
  <si>
    <t>12TS62 ROI 3 GASP Pl 5 #21 (Grt 5 #20)</t>
  </si>
  <si>
    <t>12TS62 (r3) ROI2 Pl notrim 35</t>
  </si>
  <si>
    <t>12TS62 (r3) ROI3 Pl notrim 36</t>
  </si>
  <si>
    <t>12TS62 (r3) ROI3 Pl notrim,matrix-ish 37</t>
  </si>
  <si>
    <t>12TS62 (r3) ROI1 Pl notrim 38</t>
  </si>
  <si>
    <t>12TS62 (r3) ROI1 Pl matrix 39</t>
  </si>
  <si>
    <t>35(r3)</t>
  </si>
  <si>
    <t>36(r3)</t>
  </si>
  <si>
    <t>37(r3)</t>
  </si>
  <si>
    <t>38(r3)</t>
  </si>
  <si>
    <t>39(r3)</t>
  </si>
  <si>
    <t>Ab71</t>
  </si>
  <si>
    <t>Ab74</t>
  </si>
  <si>
    <t>Ab75</t>
  </si>
  <si>
    <t>µ (non-retrogressive)</t>
  </si>
  <si>
    <t>1σ (non-retrogressive)</t>
  </si>
  <si>
    <t>µ (retrogressive)</t>
  </si>
  <si>
    <t>1σ (retrogressive)</t>
  </si>
  <si>
    <t>PLAGIOCLASE</t>
  </si>
  <si>
    <t>AMPHIBOLE</t>
  </si>
  <si>
    <t>GARNET</t>
  </si>
  <si>
    <t>mineral group</t>
  </si>
  <si>
    <t>txt</t>
  </si>
  <si>
    <t>12TS030-01G</t>
  </si>
  <si>
    <t>12TS030-02G</t>
  </si>
  <si>
    <t>12TS030-03G</t>
  </si>
  <si>
    <t>12TS030-04G</t>
  </si>
  <si>
    <t>12TS030-05G</t>
  </si>
  <si>
    <t>12TS030-06G</t>
  </si>
  <si>
    <t>12TS030-07G</t>
  </si>
  <si>
    <t>12TS030-08G</t>
  </si>
  <si>
    <t>12TS030-09G</t>
  </si>
  <si>
    <t>12TS030-10G</t>
  </si>
  <si>
    <t>12TS030-11G</t>
  </si>
  <si>
    <t>12TS030-12G</t>
  </si>
  <si>
    <t>12TS030-13G</t>
  </si>
  <si>
    <t>12TS030-14G</t>
  </si>
  <si>
    <t>12TS030-15G</t>
  </si>
  <si>
    <t>12TS030-16G</t>
  </si>
  <si>
    <t>12TS030-17G</t>
  </si>
  <si>
    <t>12TS030-18G</t>
  </si>
  <si>
    <t>12TS030-19G</t>
  </si>
  <si>
    <t>12TS030-20G</t>
  </si>
  <si>
    <t>12TS030-21G</t>
  </si>
  <si>
    <t>12TS030-22G</t>
  </si>
  <si>
    <t>12TS030-23G</t>
  </si>
  <si>
    <t>12TS030-24G</t>
  </si>
  <si>
    <t>12TS30(r2) ROI5 line 1</t>
  </si>
  <si>
    <t>12TS30(r2) ROI5 Grt Transect 1</t>
  </si>
  <si>
    <t>12TS30(r2) ROI5 Grt Transect 2</t>
  </si>
  <si>
    <t>12TS30(r2) ROI5 Grt Transect 3</t>
  </si>
  <si>
    <t>12TS30(r2) ROI5 Grt Transect 4</t>
  </si>
  <si>
    <t>12TS30(r2) ROI5 Grt Transect 5</t>
  </si>
  <si>
    <t>12TS30(r2) ROI5 Grt Transect 6</t>
  </si>
  <si>
    <t>12TS30(r2) ROI5 Grt Transect 7</t>
  </si>
  <si>
    <t>12TS30(r2) ROI5 Grt Transect 8</t>
  </si>
  <si>
    <t>12TS30(r2) ROI5 Grt Transect 9</t>
  </si>
  <si>
    <t>12TS30(r2) ROI5 Grt Transect 10</t>
  </si>
  <si>
    <t>12TS30(r2) ROI5 Grt Transect 11</t>
  </si>
  <si>
    <t>12TS30(r2) ROI5 Grt Transect 12</t>
  </si>
  <si>
    <t>12TS30(r2) ROI5 Grt Transect 13</t>
  </si>
  <si>
    <t>12TS30(r2) ROI5 Grt Transect 14</t>
  </si>
  <si>
    <t>12TS30(r2) ROI5 Grt Transect 15</t>
  </si>
  <si>
    <t>12TS30(r2) ROI5 Grt Transect 16</t>
  </si>
  <si>
    <t>12TS30(r2) ROI5 Grt Transect 17</t>
  </si>
  <si>
    <t>12TS30(r2) ROI5 Grt Transect 18</t>
  </si>
  <si>
    <t>12TS30(r2) ROI5 Grt Transect 19</t>
  </si>
  <si>
    <t>12TS30(r2) ROI5 Grt Transect 20</t>
  </si>
  <si>
    <t>12TS30(r2) ROI5 Grt core</t>
  </si>
  <si>
    <t>12TS30(r2) ROI5 Grt halfway</t>
  </si>
  <si>
    <t>12TS30(r2) ROI6 Grt Transect 1</t>
  </si>
  <si>
    <t>12TS30(r2) ROI6 Grt Transect 2</t>
  </si>
  <si>
    <t>12TS30(r2) ROI6 Grt Transect 3</t>
  </si>
  <si>
    <t>12TS30(r2) ROI6 Grt Transect 4</t>
  </si>
  <si>
    <t>12TS30(r2) ROI6 Grt Transect 5</t>
  </si>
  <si>
    <t>12TS30(r2) ROI6 Grt Transect 6</t>
  </si>
  <si>
    <t>12TS30(r2) ROI6 Grt Transect 7</t>
  </si>
  <si>
    <t>12TS30(r2) ROI6 Grt Transect 8</t>
  </si>
  <si>
    <t>12TS30(r2) ROI6 Grt Transect 9</t>
  </si>
  <si>
    <t>12TS30(r2) ROI6 Grt Transect 10</t>
  </si>
  <si>
    <t>12TS30(r2) ROI6 Grt Transect 11</t>
  </si>
  <si>
    <t>12TS30(r2) ROI6 Grt Transect 12</t>
  </si>
  <si>
    <t>12TS30(r2) ROI6 Grt Transect 13</t>
  </si>
  <si>
    <t>12TS30(r2) ROI6 Grt Transect 14</t>
  </si>
  <si>
    <t>12TS30(r2) ROI6 Grt Transect 15</t>
  </si>
  <si>
    <t>12TS30(r2) ROI6 Grt Transect 16</t>
  </si>
  <si>
    <t>12TS30(r2) ROI6 Grt Transect 17</t>
  </si>
  <si>
    <t>12TS30(r2) ROI6 Grt Transect 18</t>
  </si>
  <si>
    <t>12TS30(r2) ROI6 Grt Transect 19</t>
  </si>
  <si>
    <t>12TS30(r2) ROI6 Grt Transect 20</t>
  </si>
  <si>
    <t>12TS30(r2) ROI6 Grt Transect 21</t>
  </si>
  <si>
    <t>12TS30(r2) ROI6 Grt Transect 22</t>
  </si>
  <si>
    <t>12TS30(r2) ROI6 Grt Transect 23</t>
  </si>
  <si>
    <t>12TS30(r2) ROI6 Grt Transect 24</t>
  </si>
  <si>
    <t>12TS30(r2) ROI6 Grt core</t>
  </si>
  <si>
    <t>12TS30(r2) ROI3 Grt rim</t>
  </si>
  <si>
    <t>12TS30(r2) ROI3 Grt core</t>
  </si>
  <si>
    <t>12TS30(r2) ROI1 Grt core</t>
  </si>
  <si>
    <t>12TS30(r2) ROI2 Grt core</t>
  </si>
  <si>
    <t>12TS30(r2) ROI4 Grt core</t>
  </si>
  <si>
    <t>1/1(r2)</t>
  </si>
  <si>
    <t>1/2(r2)</t>
  </si>
  <si>
    <t>1/3(r2)</t>
  </si>
  <si>
    <t>1/4(r2)</t>
  </si>
  <si>
    <t>1/5(r2)</t>
  </si>
  <si>
    <t>1/6(r2)</t>
  </si>
  <si>
    <t>1/7(r2)</t>
  </si>
  <si>
    <t>1/8(r2)</t>
  </si>
  <si>
    <t>1/9(r2)</t>
  </si>
  <si>
    <t>1/10(r2)</t>
  </si>
  <si>
    <t>1/11(r2)</t>
  </si>
  <si>
    <t>1/12(r2)</t>
  </si>
  <si>
    <t>1/13(r2)</t>
  </si>
  <si>
    <t>1/14(r2)</t>
  </si>
  <si>
    <t>1/15(r2)</t>
  </si>
  <si>
    <t>23(r2)</t>
  </si>
  <si>
    <t>26(r2)</t>
  </si>
  <si>
    <t>29(r2)</t>
  </si>
  <si>
    <t>30(r2)</t>
  </si>
  <si>
    <t>31(r2)</t>
  </si>
  <si>
    <t>32(r2)</t>
  </si>
  <si>
    <t>33(r2)</t>
  </si>
  <si>
    <t>34(r2)</t>
  </si>
  <si>
    <t>35(r2)</t>
  </si>
  <si>
    <t>36(r2)</t>
  </si>
  <si>
    <t>37(r2)</t>
  </si>
  <si>
    <t>38(r2)</t>
  </si>
  <si>
    <t>39(r2)</t>
  </si>
  <si>
    <t>40(r2)</t>
  </si>
  <si>
    <t>41(r2)</t>
  </si>
  <si>
    <t>42(r2)</t>
  </si>
  <si>
    <t>43(r2)</t>
  </si>
  <si>
    <t>44(r2)</t>
  </si>
  <si>
    <t>45(r2)</t>
  </si>
  <si>
    <t>46(r2)</t>
  </si>
  <si>
    <t>47(r2)</t>
  </si>
  <si>
    <t>48(r2)</t>
  </si>
  <si>
    <t>49(r2)</t>
  </si>
  <si>
    <t>50(r2)</t>
  </si>
  <si>
    <t>51(r2)</t>
  </si>
  <si>
    <t>52(r2)</t>
  </si>
  <si>
    <t>53(r2)</t>
  </si>
  <si>
    <t>56(r2)</t>
  </si>
  <si>
    <t>57(r2)</t>
  </si>
  <si>
    <t>58(r2)</t>
  </si>
  <si>
    <t>59(r2)</t>
  </si>
  <si>
    <t>60(r2)</t>
  </si>
  <si>
    <t>Alm77Prp14Sps6Grs4</t>
  </si>
  <si>
    <t>Alm77Prp13Sps6Grs4</t>
  </si>
  <si>
    <t>Alm78Prp12Sps6Grs4</t>
  </si>
  <si>
    <t>Alm75Prp16Sps4Grs5</t>
  </si>
  <si>
    <t>Alm77Prp13Sps5Grs4</t>
  </si>
  <si>
    <t>Alm76Prp16Sps5Grs4</t>
  </si>
  <si>
    <t>Alm75Prp15Sps6Grs4</t>
  </si>
  <si>
    <t>Alm74Prp17Sps5Grs4</t>
  </si>
  <si>
    <t>Alm75Prp16Sps6Grs4</t>
  </si>
  <si>
    <t>Alm74Prp14Sps7Grs5</t>
  </si>
  <si>
    <t>Alm73Prp19Sps4Grs4</t>
  </si>
  <si>
    <t>Alm74Prp16Sps5Grs5</t>
  </si>
  <si>
    <t>Alm74Prp18Sps3Grs4</t>
  </si>
  <si>
    <t>Alm76Prp13Sps7Grs4</t>
  </si>
  <si>
    <t>Alm76Prp15Sps6Grs4</t>
  </si>
  <si>
    <t>Alm76Prp15Sps5Grs4</t>
  </si>
  <si>
    <t>Alm76Prp15Sps5Grs3</t>
  </si>
  <si>
    <t>Alm78Prp13Sps5Grs4</t>
  </si>
  <si>
    <t>Alm75Prp17Sps5Grs4</t>
  </si>
  <si>
    <t>Alm76Prp13Sps6Grs4</t>
  </si>
  <si>
    <t>Alm74Prp16Sps4Grs5</t>
  </si>
  <si>
    <t>Alm75Prp16Sps5Grs4</t>
  </si>
  <si>
    <t>Alm69Prp23Sps3Grs4</t>
  </si>
  <si>
    <t>Alm71Prp22Sps3Grs4</t>
  </si>
  <si>
    <t>Alm71Prp22Sps2Grs4</t>
  </si>
  <si>
    <t>Alm70Prp23Sps3Grs4</t>
  </si>
  <si>
    <t>Alm70Prp23Sps2Grs4</t>
  </si>
  <si>
    <t>Alm70Prp24Sps2Grs4</t>
  </si>
  <si>
    <t>Alm69Prp24Sps2Grs5</t>
  </si>
  <si>
    <t>Alm75Prp17Sps4Grs4</t>
  </si>
  <si>
    <t>Alm74Prp18Sps4Grs4</t>
  </si>
  <si>
    <t>Alm73Prp18Sps4Grs4</t>
  </si>
  <si>
    <t>Alm73Prp20Sps4Grs4</t>
  </si>
  <si>
    <t>Alm73Prp20Sps3Grs4</t>
  </si>
  <si>
    <t>Alm72Prp20Sps4Grs4</t>
  </si>
  <si>
    <t>Alm72Prp20Sps3Grs4</t>
  </si>
  <si>
    <t>Alm72Prp21Sps3Grs4</t>
  </si>
  <si>
    <t>Alm74Prp17Sps4Grs5</t>
  </si>
  <si>
    <t>Alm74Prp19Sps3Grs4</t>
  </si>
  <si>
    <t>Alm73Prp19Sps3Grs4</t>
  </si>
  <si>
    <t>Alm72Prp21Sps2Grs4</t>
  </si>
  <si>
    <t>Alm70Prp23Sps2Grs5</t>
  </si>
  <si>
    <t>Alm69Prp24Sps2Grs4</t>
  </si>
  <si>
    <t>Alm68Prp24Sps3Grs5</t>
  </si>
  <si>
    <t>Alm73Prp19Sps4Grs5</t>
  </si>
  <si>
    <t>Alm69Prp23Sps3Grs5</t>
  </si>
  <si>
    <t>Alm68Prp24Sps2Grs5</t>
  </si>
  <si>
    <t>Alm68Prp23Sps3Grs6</t>
  </si>
  <si>
    <t>Alm67Prp25Sps3Grs5</t>
  </si>
  <si>
    <t>TS</t>
  </si>
  <si>
    <t>1σ (cores)</t>
  </si>
  <si>
    <t>µ (cores)</t>
  </si>
  <si>
    <t>12TS034-01G</t>
  </si>
  <si>
    <t>12TS034-02G</t>
  </si>
  <si>
    <t>12TS034-03G</t>
  </si>
  <si>
    <t>12TS034-04G</t>
  </si>
  <si>
    <t>12TS034-05G</t>
  </si>
  <si>
    <t>12TS034-06G</t>
  </si>
  <si>
    <t>12TS034-07G</t>
  </si>
  <si>
    <t>12TS034-08G</t>
  </si>
  <si>
    <t>12TS034-09G</t>
  </si>
  <si>
    <t>12TS034-10G</t>
  </si>
  <si>
    <t>12TS034-11G</t>
  </si>
  <si>
    <t>12TS034-12G</t>
  </si>
  <si>
    <t>12TS034-13G</t>
  </si>
  <si>
    <t>12TS034-16G</t>
  </si>
  <si>
    <t>12TS034-17G</t>
  </si>
  <si>
    <t>12TS034-18G</t>
  </si>
  <si>
    <t>12TS034-19G</t>
  </si>
  <si>
    <t>12TS034-20G</t>
  </si>
  <si>
    <t>12TS034-21G</t>
  </si>
  <si>
    <t>12TS034-22G</t>
  </si>
  <si>
    <t>12TS034-23G</t>
  </si>
  <si>
    <t>12TS34(r2) ROI1 Grt core</t>
  </si>
  <si>
    <t>12TS34(r2) ROI4 Grt core</t>
  </si>
  <si>
    <t>12TS34(r2) ROI3 Grt a core</t>
  </si>
  <si>
    <t>12TS34(r2) ROI3 Grt b core</t>
  </si>
  <si>
    <t>75(r2)</t>
  </si>
  <si>
    <t>78(r2)</t>
  </si>
  <si>
    <t>81(r2)</t>
  </si>
  <si>
    <t>82(r2)</t>
  </si>
  <si>
    <t>Alm68Prp11Sps18Grs3</t>
  </si>
  <si>
    <t>Alm68Prp11Sps19Grs3</t>
  </si>
  <si>
    <t>Alm69Prp13Sps15Grs3</t>
  </si>
  <si>
    <t>Alm67Prp11Sps19Grs3</t>
  </si>
  <si>
    <t>Alm68Prp12Sps18Grs3</t>
  </si>
  <si>
    <t>Alm68Prp12Sps17Grs3</t>
  </si>
  <si>
    <t>Alm66Prp10Sps21Grs3</t>
  </si>
  <si>
    <t>Alm70Prp13Sps14Grs3</t>
  </si>
  <si>
    <t>Alm66Prp9Sps22Grs3</t>
  </si>
  <si>
    <t>Alm67Prp10Sps21Grs3</t>
  </si>
  <si>
    <t>Alm68Prp11Sps17Grs3</t>
  </si>
  <si>
    <t>Alm69Prp14Sps14Grs3</t>
  </si>
  <si>
    <t>Alm70Prp16Sps11Grs3</t>
  </si>
  <si>
    <t>Alm70Prp15Sps12Grs3</t>
  </si>
  <si>
    <t>Alm70Prp14Sps14Grs3</t>
  </si>
  <si>
    <t>Alm70Prp15Sps13Grs3</t>
  </si>
  <si>
    <t>12TS62 ROI 1 GASP Grt 1 #1 (Pl 1 #2)</t>
  </si>
  <si>
    <t>12TS62 ROI 1 GASP Grt 2 #3 (Pl 2 #4)</t>
  </si>
  <si>
    <t>12TS62 ROI 1 GASP Grt 3 #5 (Pl 3 #6)</t>
  </si>
  <si>
    <t>12TS62 ROI 1 GARB Grt 1 #7 (Bt 1 #8)</t>
  </si>
  <si>
    <t>12TS62 ROI 1 GARB Grt 2 #9 (Bt 2 #10)</t>
  </si>
  <si>
    <t>12TS62 ROI 1 GARB Grt 3 #11 (Bt 3 #12)</t>
  </si>
  <si>
    <t>12TS62 ROI 2 GASP Grt 4 #13 (Pl 4 #14)</t>
  </si>
  <si>
    <t>12TS62 ROI 2 GARB Grt 4 #15 (Bt 4 #16)</t>
  </si>
  <si>
    <t>12TS62 ROI 3 GASP Grt 5 #20 (Pl 5 #21)</t>
  </si>
  <si>
    <t>12TS62 ROI 3 GARB Grt 5 #22 (Bt 5 #23)</t>
  </si>
  <si>
    <t>12TS62 ROI 3 GARB Grt 6 #24 (Bt 6 #25)</t>
  </si>
  <si>
    <t>12TS62 ROI1+2 Grt transect 1</t>
  </si>
  <si>
    <t>12TS62 ROI1+2 Grt transect 2</t>
  </si>
  <si>
    <t>12TS62 ROI1+2 Grt transect 3</t>
  </si>
  <si>
    <t>12TS62 ROI1+2 Grt transect 4</t>
  </si>
  <si>
    <t>12TS62 ROI1+2 Grt transect 5</t>
  </si>
  <si>
    <t>12TS62 ROI1+2 Grt transect 6</t>
  </si>
  <si>
    <t>12TS62 ROI1+2 Grt transect 7</t>
  </si>
  <si>
    <t>12TS62 ROI1+2 Grt transect 8</t>
  </si>
  <si>
    <t>12TS62 ROI1+2 Grt transect 9</t>
  </si>
  <si>
    <t>12TS62 ROI1+2 Grt transect 10</t>
  </si>
  <si>
    <t>12TS62 ROI1+2 Grt transect 11</t>
  </si>
  <si>
    <t>12TS62 ROI1+2 Grt transect 12</t>
  </si>
  <si>
    <t>12TS62 ROI1+2 Grt transect 13</t>
  </si>
  <si>
    <t>12TS62 ROI1+2 Grt transect 14</t>
  </si>
  <si>
    <t>12TS62 ROI1+2 Grt transect 15</t>
  </si>
  <si>
    <t>12TS62 ROI1+2 Grt transect 16</t>
  </si>
  <si>
    <t>12TS62 ROI1+2 Grt transect 17</t>
  </si>
  <si>
    <t>12TS62 ROI1+2 Grt diagsect 1</t>
  </si>
  <si>
    <t>12TS62 ROI1+2 Grt diagsect 2</t>
  </si>
  <si>
    <t>12TS62 ROI1+2 Grt diagsect 3</t>
  </si>
  <si>
    <t>12TS62 ROI1+2 Grt diagsect 4</t>
  </si>
  <si>
    <t>12TS62 ROI1+2 Grt diagsect 5</t>
  </si>
  <si>
    <t>12TS62 ROI1+2 Grt diagsect 6</t>
  </si>
  <si>
    <t>12TS62 ROI1+2 Grt diagsect 7</t>
  </si>
  <si>
    <t>12TS62 ROI1+2 Grt diagsect 8</t>
  </si>
  <si>
    <t>12TS62 ROI1+2 Grt diagsect 9</t>
  </si>
  <si>
    <t>12TS62(r2) ROI1 Grt1 core</t>
  </si>
  <si>
    <t>12TS62(r2) ROI3 Grt2 core</t>
  </si>
  <si>
    <t>12TS62(r2) ROI1 rimscan</t>
  </si>
  <si>
    <t>Alm74Prp14Sps10Grs3</t>
  </si>
  <si>
    <t>Alm72Prp15Sps10Grs3</t>
  </si>
  <si>
    <t>Alm74Prp11Sps12Grs3</t>
  </si>
  <si>
    <t>Alm72Prp13Sps11Grs3</t>
  </si>
  <si>
    <t>Alm69Prp17Sps11Grs3</t>
  </si>
  <si>
    <t>Alm71Prp16Sps10Grs3</t>
  </si>
  <si>
    <t>Alm72Prp14Sps11Grs3</t>
  </si>
  <si>
    <t>Alm73Prp14Sps10Grs3</t>
  </si>
  <si>
    <t>Alm72Prp16Sps9Grs3</t>
  </si>
  <si>
    <t>Alm73Prp14Sps11Grs3</t>
  </si>
  <si>
    <t>Alm74Prp12Sps12Grs3</t>
  </si>
  <si>
    <t>Alm70Prp17Sps10Grs3</t>
  </si>
  <si>
    <t>Alm68Prp18Sps11Grs3</t>
  </si>
  <si>
    <t>Alm66Prp18Sps12Grs3</t>
  </si>
  <si>
    <t>Alm66Prp18Sps13Grs3</t>
  </si>
  <si>
    <t>Alm67Prp17Sps13Grs3</t>
  </si>
  <si>
    <t>Alm68Prp17Sps12Grs3</t>
  </si>
  <si>
    <t>Alm69Prp18Sps10Grs3</t>
  </si>
  <si>
    <t>Alm73Prp11Sps13Grs3</t>
  </si>
  <si>
    <t>Alm68Prp18Sps12Grs3</t>
  </si>
  <si>
    <t>Alm67Prp18Sps12Grs3</t>
  </si>
  <si>
    <t>Alm72Prp16Sps10Grs3</t>
  </si>
  <si>
    <t>Alm69Prp17Sps10Grs3</t>
  </si>
  <si>
    <t>Alm73Prp13Sps11Grs3</t>
  </si>
  <si>
    <t>Alm74Prp12Sps11Grs3</t>
  </si>
  <si>
    <t>Alm73Prp12Sps12Grs3</t>
  </si>
  <si>
    <t>39/1(r2)</t>
  </si>
  <si>
    <t>39/2(r2)</t>
  </si>
  <si>
    <t>39/3(r2)</t>
  </si>
  <si>
    <t>39/4(r2)</t>
  </si>
  <si>
    <t>39/5(r2)</t>
  </si>
  <si>
    <t>39/6(r2)</t>
  </si>
  <si>
    <t>39/7(r2)</t>
  </si>
  <si>
    <t>39/8(r2)</t>
  </si>
  <si>
    <t>39/9(r2)</t>
  </si>
  <si>
    <t>39/10(r2)</t>
  </si>
  <si>
    <t>39/11(r2)</t>
  </si>
  <si>
    <t>39/12(r2)</t>
  </si>
  <si>
    <t>39/13(r2)</t>
  </si>
  <si>
    <t>39/14(r2)</t>
  </si>
  <si>
    <t>39/15(r2)</t>
  </si>
  <si>
    <t>39/16(r2)</t>
  </si>
  <si>
    <t>39/17(r2)</t>
  </si>
  <si>
    <t>39/18(r2)</t>
  </si>
  <si>
    <t>39/19(r2)</t>
  </si>
  <si>
    <t>39/20(r2)</t>
  </si>
  <si>
    <t>39/21(r2)</t>
  </si>
  <si>
    <t>39/22(r2)</t>
  </si>
  <si>
    <t>39/23(r2)</t>
  </si>
  <si>
    <t>39/24(r2)</t>
  </si>
  <si>
    <t>39/25(r2)</t>
  </si>
  <si>
    <t>39/26(r2)</t>
  </si>
  <si>
    <t>39/27(r2)</t>
  </si>
  <si>
    <t>39/28(r2)</t>
  </si>
  <si>
    <t>39/29(r2)</t>
  </si>
  <si>
    <t>39/30(r2)</t>
  </si>
  <si>
    <t>µ (mantles)</t>
  </si>
  <si>
    <t>1σ (mantles)</t>
  </si>
  <si>
    <t>12TS073-01G</t>
  </si>
  <si>
    <t>12TS073-02G</t>
  </si>
  <si>
    <t>12TS073-03G</t>
  </si>
  <si>
    <t>12TS073-04G</t>
  </si>
  <si>
    <t>12TS073-05G</t>
  </si>
  <si>
    <t>12TS073-06G</t>
  </si>
  <si>
    <t>12TS073-07G</t>
  </si>
  <si>
    <t>12TS073-08G</t>
  </si>
  <si>
    <t>12TS073-09G</t>
  </si>
  <si>
    <t>12TS073-10G</t>
  </si>
  <si>
    <t>12TS073-11G</t>
  </si>
  <si>
    <t>12TS073-12G</t>
  </si>
  <si>
    <t>12TS073-13G</t>
  </si>
  <si>
    <t>12TS073-14G</t>
  </si>
  <si>
    <t>12TS073-15G</t>
  </si>
  <si>
    <t>12TS073-16G</t>
  </si>
  <si>
    <t>12TS073-17G</t>
  </si>
  <si>
    <t>12TS73(r2) ROI1 Grt1 core</t>
  </si>
  <si>
    <t>12TS73(r2) ROI1 Grt1 rim</t>
  </si>
  <si>
    <t>12TS73(r2) ROI1 Grt2 core</t>
  </si>
  <si>
    <t>12TS73(r2) ROI1 Grt2 rim</t>
  </si>
  <si>
    <t>12TS73(r2) ROI3 Grt1 core</t>
  </si>
  <si>
    <t>12TS73(r2) ROI3 Grt1 rim</t>
  </si>
  <si>
    <t>12TS73(r2) ROI4 Grt rim1</t>
  </si>
  <si>
    <t>12TS73(r2) ROI4 Grt rim2</t>
  </si>
  <si>
    <t>12TS73(r2) ROI4 Grt rim3</t>
  </si>
  <si>
    <t>12TS73(r2) ROI4 Grt core1</t>
  </si>
  <si>
    <t>12TS73(r2) ROI4 Grt core2</t>
  </si>
  <si>
    <t>27(r2)</t>
  </si>
  <si>
    <t>Alm76Prp11Sps10Grs3</t>
  </si>
  <si>
    <t>Alm78Prp9Sps11Grs3</t>
  </si>
  <si>
    <t>Alm79Prp7Sps10Grs3</t>
  </si>
  <si>
    <t>Alm78Prp9Sps10Grs3</t>
  </si>
  <si>
    <t>Alm79Prp8Sps9Grs3</t>
  </si>
  <si>
    <t>Alm77Prp10Sps10Grs3</t>
  </si>
  <si>
    <t>Alm76Prp10Sps11Grs3</t>
  </si>
  <si>
    <t>Alm75Prp11Sps10Grs3</t>
  </si>
  <si>
    <t>Alm77Prp11Sps9Grs3</t>
  </si>
  <si>
    <t>Alm77Prp9Sps11Grs3</t>
  </si>
  <si>
    <t>Alm77Prp9Sps10Grs3</t>
  </si>
  <si>
    <t>Alm76Prp12Sps8Grs3</t>
  </si>
  <si>
    <t>Alm79Prp9Sps9Grs3</t>
  </si>
  <si>
    <t>Alm77Prp11Sps10Grs3</t>
  </si>
  <si>
    <t>Alm73Prp17Sps7Grs3</t>
  </si>
  <si>
    <t>Alm74Prp13Sps10Grs3</t>
  </si>
  <si>
    <t>Alm74Prp16Sps7Grs3</t>
  </si>
  <si>
    <t>Alm75Prp11Sps11Grs3</t>
  </si>
  <si>
    <t>Alm75Prp12Sps10Grs3</t>
  </si>
  <si>
    <t>Alm73Prp18Sps6Grs3</t>
  </si>
  <si>
    <t>BIOTITE</t>
  </si>
  <si>
    <t>12TS030-01B</t>
  </si>
  <si>
    <t>12TS030-02B</t>
  </si>
  <si>
    <t>12TS030-03B</t>
  </si>
  <si>
    <t>12TS030-04B</t>
  </si>
  <si>
    <t>12TS030-05B</t>
  </si>
  <si>
    <t>12TS030-06B</t>
  </si>
  <si>
    <t>12TS030-07B</t>
  </si>
  <si>
    <t>12TS030-08B</t>
  </si>
  <si>
    <t>12TS030-09B</t>
  </si>
  <si>
    <t>12TS030-10B</t>
  </si>
  <si>
    <t>12TS030-11B</t>
  </si>
  <si>
    <t>12TS030-12B</t>
  </si>
  <si>
    <t>12TS030-13B</t>
  </si>
  <si>
    <t>12TS030-14B</t>
  </si>
  <si>
    <t>12TS030-15B</t>
  </si>
  <si>
    <t>12TS030-16B</t>
  </si>
  <si>
    <t>12TS030-17B</t>
  </si>
  <si>
    <t>12TS030-18B</t>
  </si>
  <si>
    <t>12TS030-19B</t>
  </si>
  <si>
    <t>12TS030-20B</t>
  </si>
  <si>
    <t>12TS030-21B</t>
  </si>
  <si>
    <t>12TS030-22B</t>
  </si>
  <si>
    <t>12TS030-23B</t>
  </si>
  <si>
    <t>12TS030-24B</t>
  </si>
  <si>
    <t>12TS30(r2) ROI5 Bt rim</t>
  </si>
  <si>
    <t>12TS30(r2) ROI5 Bt away</t>
  </si>
  <si>
    <t>12TS30(r2) ROI5 Bt matrix</t>
  </si>
  <si>
    <t>12TS30(r2) ROI6 Bt rim</t>
  </si>
  <si>
    <t>12TS30(r2) ROI6 Bt away</t>
  </si>
  <si>
    <t>12TS30(r2) ROI3 Bt rim</t>
  </si>
  <si>
    <t>12TS30(r2) ROI3 Bt away</t>
  </si>
  <si>
    <t>28(r2)</t>
  </si>
  <si>
    <t>54(r2)</t>
  </si>
  <si>
    <t>55(r2)</t>
  </si>
  <si>
    <t>µ (matrix)</t>
  </si>
  <si>
    <t>1σ (matrix)</t>
  </si>
  <si>
    <t>12TS034-01B</t>
  </si>
  <si>
    <t>12TS034-02B</t>
  </si>
  <si>
    <t>12TS034-03B</t>
  </si>
  <si>
    <t>12TS034-04B</t>
  </si>
  <si>
    <t>12TS034-05B</t>
  </si>
  <si>
    <t>12TS034-06B</t>
  </si>
  <si>
    <t>12TS034-07B</t>
  </si>
  <si>
    <t>12TS034-08B</t>
  </si>
  <si>
    <t>12TS034-09B</t>
  </si>
  <si>
    <t>12TS034-10B</t>
  </si>
  <si>
    <t>12TS034-11B</t>
  </si>
  <si>
    <t>12TS034-12B</t>
  </si>
  <si>
    <t>12TS034-13B</t>
  </si>
  <si>
    <t>12TS034-15B</t>
  </si>
  <si>
    <t>12TS034-16B</t>
  </si>
  <si>
    <t>12TS034-17B</t>
  </si>
  <si>
    <t>12TS034-14B</t>
  </si>
  <si>
    <t>12TS034-18B</t>
  </si>
  <si>
    <t>12TS034-19B</t>
  </si>
  <si>
    <t>12TS034-20B</t>
  </si>
  <si>
    <t>12TS034-21B</t>
  </si>
  <si>
    <t>12TS034-22B</t>
  </si>
  <si>
    <t>12TS034-23B</t>
  </si>
  <si>
    <t>76(r2)</t>
  </si>
  <si>
    <t>12TS34(r2) ROI1 Bt rim</t>
  </si>
  <si>
    <t>77(r2)</t>
  </si>
  <si>
    <t>12TS34(r2) ROI1 Bt away</t>
  </si>
  <si>
    <t>79(r2)</t>
  </si>
  <si>
    <t>12TS34(r2) ROI4 Bt rim</t>
  </si>
  <si>
    <t>80(r2)</t>
  </si>
  <si>
    <t>12TS34(r2) ROI4 Bt away</t>
  </si>
  <si>
    <t>83(r2)</t>
  </si>
  <si>
    <t>12TS34(r2) ROI3 Bt rim</t>
  </si>
  <si>
    <t>84(r2)</t>
  </si>
  <si>
    <t>12TS34(r2) ROI3 Bt away</t>
  </si>
  <si>
    <t>12TS62 ROI 1 GARB Bt 1 #8 (Grt 1 #7)</t>
  </si>
  <si>
    <t>12TS62 ROI 1 GARB Bt 2 #10 (Grt 2 #9)</t>
  </si>
  <si>
    <t>12TS62 ROI 1 GARB Bt 3 #12 (Grt 3 #11)</t>
  </si>
  <si>
    <t>12TS62 ROI 2 GARB Bt 4 #16 (Grt 4 #15)</t>
  </si>
  <si>
    <t>12TS62 ROI 3 GARB Bt 5 #23 (Grt 5 #22)</t>
  </si>
  <si>
    <t>12TS62 ROI 3 GARB Bt 6 #25 (Grt 6 #24)</t>
  </si>
  <si>
    <t>12TS62(r2) ROI1 Bt1 away</t>
  </si>
  <si>
    <t>12TS62(r2) ROI1 Bt2 away</t>
  </si>
  <si>
    <t>12TS62(r2) ROI1 Bt3 faraway</t>
  </si>
  <si>
    <t>12TS62(r2) ROI3 Bt4 away</t>
  </si>
  <si>
    <t>12TS62(r2) ROI3 Bt5 away</t>
  </si>
  <si>
    <t>12TS073-01B</t>
  </si>
  <si>
    <t>12TS073-02B</t>
  </si>
  <si>
    <t>12TS073-03B</t>
  </si>
  <si>
    <t>12TS073-04B</t>
  </si>
  <si>
    <t>12TS073-05B</t>
  </si>
  <si>
    <t>12TS073-06B</t>
  </si>
  <si>
    <t>12TS073-07B</t>
  </si>
  <si>
    <t>12TS073-08B</t>
  </si>
  <si>
    <t>12TS073-09B</t>
  </si>
  <si>
    <t>12TS073-10B</t>
  </si>
  <si>
    <t>12TS073-11B</t>
  </si>
  <si>
    <t>12TS073-12B</t>
  </si>
  <si>
    <t>12TS073-13B</t>
  </si>
  <si>
    <t>12TS073-14B</t>
  </si>
  <si>
    <t>12TS073-15B</t>
  </si>
  <si>
    <t>12TS073-16B</t>
  </si>
  <si>
    <t>12TS073-17B</t>
  </si>
  <si>
    <t>12TS73(r2) ROI1 Bt1 rim</t>
  </si>
  <si>
    <t>12TS73(r2) ROI1 Bt2 matrix</t>
  </si>
  <si>
    <t>12TS73(r2) ROI1 Bt3 rim</t>
  </si>
  <si>
    <t>12TS73(r2) ROI1 Bt4 matrix</t>
  </si>
  <si>
    <t>12TS73(r2) ROI1 Bt5 away</t>
  </si>
  <si>
    <t>12TS73(r2) ROI3 Bt1 rim</t>
  </si>
  <si>
    <t>12TS73(r2) ROI3 Bt1 away</t>
  </si>
  <si>
    <t>12TS73(r2) ROI4 Bt rim1</t>
  </si>
  <si>
    <t>12TS73(r2) ROI4 Bt rim2</t>
  </si>
  <si>
    <t>12TS73(r2) ROI4 Bt matrix</t>
  </si>
  <si>
    <t>CLINOPYROXENE</t>
  </si>
  <si>
    <t>SPINEL</t>
  </si>
  <si>
    <r>
      <t>Hc</t>
    </r>
    <r>
      <rPr>
        <vertAlign val="subscript"/>
        <sz val="11"/>
        <color theme="1"/>
        <rFont val="Calibri"/>
        <family val="2"/>
        <scheme val="minor"/>
      </rPr>
      <t>84</t>
    </r>
    <r>
      <rPr>
        <sz val="11"/>
        <color theme="1"/>
        <rFont val="Calibri"/>
        <family val="2"/>
        <scheme val="minor"/>
      </rPr>
      <t>Spl</t>
    </r>
    <r>
      <rPr>
        <vertAlign val="subscript"/>
        <sz val="11"/>
        <color theme="1"/>
        <rFont val="Calibri"/>
        <family val="2"/>
        <scheme val="minor"/>
      </rPr>
      <t>16</t>
    </r>
  </si>
  <si>
    <t>12TS62 (ROI4/5?) Hc 1</t>
  </si>
  <si>
    <t>12TS62(r2) ROI5 Hc1</t>
  </si>
  <si>
    <t>12TS62(r2) ROI4 Hc2</t>
  </si>
  <si>
    <t>12TS62(r2) ROI4 Hc3</t>
  </si>
  <si>
    <t>12TS62(r2) ROI4 Hc4</t>
  </si>
  <si>
    <r>
      <t>Hc</t>
    </r>
    <r>
      <rPr>
        <vertAlign val="subscript"/>
        <sz val="11"/>
        <color theme="1"/>
        <rFont val="Calibri"/>
        <family val="2"/>
        <scheme val="minor"/>
      </rPr>
      <t>83</t>
    </r>
    <r>
      <rPr>
        <sz val="11"/>
        <color theme="1"/>
        <rFont val="Calibri"/>
        <family val="2"/>
        <scheme val="minor"/>
      </rPr>
      <t>Spl</t>
    </r>
    <r>
      <rPr>
        <vertAlign val="subscript"/>
        <sz val="11"/>
        <color theme="1"/>
        <rFont val="Calibri"/>
        <family val="2"/>
        <scheme val="minor"/>
      </rPr>
      <t>17</t>
    </r>
  </si>
  <si>
    <t>12TS62(r2) ROI4 Hc5</t>
  </si>
  <si>
    <r>
      <t>Ilm</t>
    </r>
    <r>
      <rPr>
        <vertAlign val="subscript"/>
        <sz val="11"/>
        <color theme="1"/>
        <rFont val="Calibri"/>
        <family val="2"/>
        <scheme val="minor"/>
      </rPr>
      <t>88</t>
    </r>
    <r>
      <rPr>
        <sz val="11"/>
        <color theme="1"/>
        <rFont val="Calibri"/>
        <family val="2"/>
        <scheme val="minor"/>
      </rPr>
      <t>Pph</t>
    </r>
    <r>
      <rPr>
        <vertAlign val="subscript"/>
        <sz val="11"/>
        <color theme="1"/>
        <rFont val="Calibri"/>
        <family val="2"/>
        <scheme val="minor"/>
      </rPr>
      <t>12</t>
    </r>
  </si>
  <si>
    <t>12TS62(r2) ROI5 Ilm1</t>
  </si>
  <si>
    <r>
      <t>Ilm</t>
    </r>
    <r>
      <rPr>
        <vertAlign val="subscript"/>
        <sz val="11"/>
        <color theme="1"/>
        <rFont val="Calibri"/>
        <family val="2"/>
        <scheme val="minor"/>
      </rPr>
      <t>87</t>
    </r>
    <r>
      <rPr>
        <sz val="11"/>
        <color theme="1"/>
        <rFont val="Calibri"/>
        <family val="2"/>
        <scheme val="minor"/>
      </rPr>
      <t>Pph</t>
    </r>
    <r>
      <rPr>
        <vertAlign val="subscript"/>
        <sz val="11"/>
        <color theme="1"/>
        <rFont val="Calibri"/>
        <family val="2"/>
        <scheme val="minor"/>
      </rPr>
      <t>13</t>
    </r>
  </si>
  <si>
    <t>12TS62(r2) ROI5 Ilm2</t>
  </si>
  <si>
    <t>12TS62(r2) ROI4 Ilm3</t>
  </si>
  <si>
    <t>Spl</t>
  </si>
  <si>
    <t>ILMENITE</t>
  </si>
  <si>
    <r>
      <t>Hd</t>
    </r>
    <r>
      <rPr>
        <vertAlign val="subscript"/>
        <sz val="11"/>
        <color theme="1"/>
        <rFont val="Calibri"/>
        <family val="2"/>
        <scheme val="minor"/>
      </rPr>
      <t>87</t>
    </r>
    <r>
      <rPr>
        <sz val="11"/>
        <color theme="1"/>
        <rFont val="Calibri"/>
        <family val="2"/>
        <scheme val="minor"/>
      </rPr>
      <t>Di</t>
    </r>
    <r>
      <rPr>
        <vertAlign val="subscript"/>
        <sz val="11"/>
        <color theme="1"/>
        <rFont val="Calibri"/>
        <family val="2"/>
        <scheme val="minor"/>
      </rPr>
      <t>13</t>
    </r>
  </si>
  <si>
    <t>12TS47 ROI 1 CPx 1</t>
  </si>
  <si>
    <r>
      <t>Hd</t>
    </r>
    <r>
      <rPr>
        <vertAlign val="subscript"/>
        <sz val="11"/>
        <color theme="1"/>
        <rFont val="Calibri"/>
        <family val="2"/>
        <scheme val="minor"/>
      </rPr>
      <t>88</t>
    </r>
    <r>
      <rPr>
        <sz val="11"/>
        <color theme="1"/>
        <rFont val="Calibri"/>
        <family val="2"/>
        <scheme val="minor"/>
      </rPr>
      <t>Di</t>
    </r>
    <r>
      <rPr>
        <vertAlign val="subscript"/>
        <sz val="11"/>
        <color theme="1"/>
        <rFont val="Calibri"/>
        <family val="2"/>
        <scheme val="minor"/>
      </rPr>
      <t>12</t>
    </r>
  </si>
  <si>
    <t>12TS47 ROI 1 CPx 2</t>
  </si>
  <si>
    <r>
      <t>Hd</t>
    </r>
    <r>
      <rPr>
        <vertAlign val="subscript"/>
        <sz val="11"/>
        <color theme="1"/>
        <rFont val="Calibri"/>
        <family val="2"/>
        <scheme val="minor"/>
      </rPr>
      <t>90</t>
    </r>
    <r>
      <rPr>
        <sz val="11"/>
        <color theme="1"/>
        <rFont val="Calibri"/>
        <family val="2"/>
        <scheme val="minor"/>
      </rPr>
      <t>Di</t>
    </r>
    <r>
      <rPr>
        <vertAlign val="subscript"/>
        <sz val="11"/>
        <color theme="1"/>
        <rFont val="Calibri"/>
        <family val="2"/>
        <scheme val="minor"/>
      </rPr>
      <t>10</t>
    </r>
  </si>
  <si>
    <t>12TS47 ROI 1 CPx 3</t>
  </si>
  <si>
    <r>
      <t>Hd</t>
    </r>
    <r>
      <rPr>
        <vertAlign val="subscript"/>
        <sz val="11"/>
        <color theme="1"/>
        <rFont val="Calibri"/>
        <family val="2"/>
        <scheme val="minor"/>
      </rPr>
      <t>86</t>
    </r>
    <r>
      <rPr>
        <sz val="11"/>
        <color theme="1"/>
        <rFont val="Calibri"/>
        <family val="2"/>
        <scheme val="minor"/>
      </rPr>
      <t>Di</t>
    </r>
    <r>
      <rPr>
        <vertAlign val="subscript"/>
        <sz val="11"/>
        <color theme="1"/>
        <rFont val="Calibri"/>
        <family val="2"/>
        <scheme val="minor"/>
      </rPr>
      <t>14</t>
    </r>
  </si>
  <si>
    <t>12TS47 ROI 2 CPx 4 tiple junction Amp Pl</t>
  </si>
  <si>
    <r>
      <t>Hd</t>
    </r>
    <r>
      <rPr>
        <vertAlign val="subscript"/>
        <sz val="11"/>
        <color theme="1"/>
        <rFont val="Calibri"/>
        <family val="2"/>
        <scheme val="minor"/>
      </rPr>
      <t>74</t>
    </r>
    <r>
      <rPr>
        <sz val="11"/>
        <color theme="1"/>
        <rFont val="Calibri"/>
        <family val="2"/>
        <scheme val="minor"/>
      </rPr>
      <t>Di</t>
    </r>
    <r>
      <rPr>
        <vertAlign val="subscript"/>
        <sz val="11"/>
        <color theme="1"/>
        <rFont val="Calibri"/>
        <family val="2"/>
        <scheme val="minor"/>
      </rPr>
      <t>26</t>
    </r>
  </si>
  <si>
    <t>12TS59 ROI 4 CPx (MysteryPhase Clear HiRelief)</t>
  </si>
  <si>
    <t>Hd</t>
  </si>
  <si>
    <t>13TS17 ROI8 CPx2 12</t>
  </si>
  <si>
    <r>
      <t>Hd</t>
    </r>
    <r>
      <rPr>
        <vertAlign val="subscript"/>
        <sz val="11"/>
        <color theme="1"/>
        <rFont val="Calibri"/>
        <family val="2"/>
        <scheme val="minor"/>
      </rPr>
      <t>97</t>
    </r>
    <r>
      <rPr>
        <sz val="11"/>
        <color theme="1"/>
        <rFont val="Calibri"/>
        <family val="2"/>
        <scheme val="minor"/>
      </rPr>
      <t>Di</t>
    </r>
    <r>
      <rPr>
        <vertAlign val="subscript"/>
        <sz val="11"/>
        <color theme="1"/>
        <rFont val="Calibri"/>
        <family val="2"/>
        <scheme val="minor"/>
      </rPr>
      <t>03</t>
    </r>
  </si>
  <si>
    <t>13TS17 ROI1 CPx 25</t>
  </si>
  <si>
    <r>
      <t>Hd</t>
    </r>
    <r>
      <rPr>
        <vertAlign val="subscript"/>
        <sz val="11"/>
        <color theme="1"/>
        <rFont val="Calibri"/>
        <family val="2"/>
        <scheme val="minor"/>
      </rPr>
      <t>98</t>
    </r>
    <r>
      <rPr>
        <sz val="11"/>
        <color theme="1"/>
        <rFont val="Calibri"/>
        <family val="2"/>
        <scheme val="minor"/>
      </rPr>
      <t>Di</t>
    </r>
    <r>
      <rPr>
        <vertAlign val="subscript"/>
        <sz val="11"/>
        <color theme="1"/>
        <rFont val="Calibri"/>
        <family val="2"/>
        <scheme val="minor"/>
      </rPr>
      <t>02</t>
    </r>
  </si>
  <si>
    <t>13TS17 ROI1 CPx 28</t>
  </si>
  <si>
    <t>13TS17 ROI3 CPx 23</t>
  </si>
  <si>
    <t>TITANITE</t>
  </si>
  <si>
    <t>12TS114-ROI6-Ttn1 hiZcore</t>
  </si>
  <si>
    <t>12TS114-ROI6-Ttn2 loZrim</t>
  </si>
  <si>
    <t>12TS114-ROI2-Ttn3 hiZband armored by Amp</t>
  </si>
  <si>
    <t>12TS114-ROI2-Ttn3 loZpatch armored by Amp</t>
  </si>
  <si>
    <t>12TS114-ROI2-Ttn4 hiZpatch</t>
  </si>
  <si>
    <t>12TS114-ROI2-Ttn4 loZrim</t>
  </si>
  <si>
    <t>12TS47 nearROI 1 Ttn 1</t>
  </si>
  <si>
    <t>12TS47 nearROI 1 Ttn 2</t>
  </si>
  <si>
    <t>Th</t>
  </si>
  <si>
    <t>La</t>
  </si>
  <si>
    <t>Ce</t>
  </si>
  <si>
    <t>Nd</t>
  </si>
  <si>
    <t>Pr</t>
  </si>
  <si>
    <t>Nb</t>
  </si>
  <si>
    <t>Sm</t>
  </si>
  <si>
    <t>Gd</t>
  </si>
  <si>
    <t>13TS17 ROI5upright Phl1 09</t>
  </si>
  <si>
    <t>13TS17 ROI8 Phl2 15</t>
  </si>
  <si>
    <t>13TS17 ROI8 Phl3 18</t>
  </si>
  <si>
    <t>13TS17 ROI1 Phl3 29</t>
  </si>
  <si>
    <t>Ann34Phl66</t>
  </si>
  <si>
    <t>Ann35Phl65</t>
  </si>
  <si>
    <r>
      <t>SiO</t>
    </r>
    <r>
      <rPr>
        <b/>
        <vertAlign val="subscript"/>
        <sz val="10"/>
        <rFont val="Calibri"/>
        <family val="2"/>
        <scheme val="minor"/>
      </rPr>
      <t>2</t>
    </r>
  </si>
  <si>
    <r>
      <t>TiO</t>
    </r>
    <r>
      <rPr>
        <b/>
        <vertAlign val="subscript"/>
        <sz val="10"/>
        <rFont val="Calibri"/>
        <family val="2"/>
        <scheme val="minor"/>
      </rPr>
      <t>2</t>
    </r>
  </si>
  <si>
    <r>
      <t>Al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O</t>
    </r>
    <r>
      <rPr>
        <b/>
        <vertAlign val="subscript"/>
        <sz val="10"/>
        <rFont val="Calibri"/>
        <family val="2"/>
        <scheme val="minor"/>
      </rPr>
      <t>3</t>
    </r>
  </si>
  <si>
    <t>(A) Ca</t>
  </si>
  <si>
    <t>(A) Mg</t>
  </si>
  <si>
    <t>(A) Mn</t>
  </si>
  <si>
    <t>(A) Ti</t>
  </si>
  <si>
    <t>(A) P</t>
  </si>
  <si>
    <t>(A) Ni</t>
  </si>
  <si>
    <t>(A) Zr</t>
  </si>
  <si>
    <t>(6)Zr</t>
  </si>
  <si>
    <t>(6)Zn</t>
  </si>
  <si>
    <t>(6)V</t>
  </si>
  <si>
    <t>(8)Mg</t>
  </si>
  <si>
    <t>(8)Mn</t>
  </si>
  <si>
    <t>(8)Ca</t>
  </si>
  <si>
    <t>(8)Na</t>
  </si>
  <si>
    <t>(8)K</t>
  </si>
  <si>
    <t>(8)Sr</t>
  </si>
  <si>
    <t>(8)Sc</t>
  </si>
  <si>
    <t>(8)Ni</t>
  </si>
  <si>
    <t>(8)Co</t>
  </si>
  <si>
    <t>(8)Y</t>
  </si>
  <si>
    <t>(T)S</t>
  </si>
  <si>
    <t>(T)P</t>
  </si>
  <si>
    <t>(6)Mg</t>
  </si>
  <si>
    <t>(6)Mn</t>
  </si>
  <si>
    <t>(6)Ni</t>
  </si>
  <si>
    <t>vacancy</t>
  </si>
  <si>
    <t>(12)Ca</t>
  </si>
  <si>
    <t>(12)Na</t>
  </si>
  <si>
    <t>(12)K</t>
  </si>
  <si>
    <t>(12)Ba</t>
  </si>
  <si>
    <t>(12)Sr</t>
  </si>
  <si>
    <t>Σ(12)</t>
  </si>
  <si>
    <t>(7) Na</t>
  </si>
  <si>
    <t>(7) Ca</t>
  </si>
  <si>
    <t>(7) Mn</t>
  </si>
  <si>
    <t>(7) Y</t>
  </si>
  <si>
    <t>(7) Nb</t>
  </si>
  <si>
    <t>Σ(7)</t>
  </si>
  <si>
    <t>(X) O</t>
  </si>
  <si>
    <r>
      <t>(T) Fe</t>
    </r>
    <r>
      <rPr>
        <b/>
        <vertAlign val="superscript"/>
        <sz val="11"/>
        <color theme="1"/>
        <rFont val="Calibri"/>
        <family val="2"/>
        <scheme val="minor"/>
      </rPr>
      <t>3+</t>
    </r>
  </si>
  <si>
    <r>
      <t>(6) Fe</t>
    </r>
    <r>
      <rPr>
        <b/>
        <vertAlign val="superscript"/>
        <sz val="11"/>
        <color theme="1"/>
        <rFont val="Calibri"/>
        <family val="2"/>
        <scheme val="minor"/>
      </rPr>
      <t>2+</t>
    </r>
  </si>
  <si>
    <r>
      <t>(6) Fe</t>
    </r>
    <r>
      <rPr>
        <b/>
        <vertAlign val="superscript"/>
        <sz val="11"/>
        <color theme="1"/>
        <rFont val="Calibri"/>
        <family val="2"/>
        <scheme val="minor"/>
      </rPr>
      <t>3+</t>
    </r>
  </si>
  <si>
    <r>
      <t>(8) Fe</t>
    </r>
    <r>
      <rPr>
        <b/>
        <vertAlign val="superscript"/>
        <sz val="11"/>
        <color theme="1"/>
        <rFont val="Calibri"/>
        <family val="2"/>
        <scheme val="minor"/>
      </rPr>
      <t>2+</t>
    </r>
  </si>
  <si>
    <r>
      <t>(6)Fe</t>
    </r>
    <r>
      <rPr>
        <b/>
        <vertAlign val="superscript"/>
        <sz val="11"/>
        <color theme="1"/>
        <rFont val="Calibri"/>
        <family val="2"/>
        <scheme val="minor"/>
      </rPr>
      <t>2+</t>
    </r>
  </si>
  <si>
    <r>
      <t>(8)Fe</t>
    </r>
    <r>
      <rPr>
        <b/>
        <vertAlign val="superscript"/>
        <sz val="11"/>
        <color theme="1"/>
        <rFont val="Calibri"/>
        <family val="2"/>
        <scheme val="minor"/>
      </rPr>
      <t>2+</t>
    </r>
  </si>
  <si>
    <r>
      <t>Na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O</t>
    </r>
  </si>
  <si>
    <r>
      <t>K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O</t>
    </r>
  </si>
  <si>
    <t>Fe#</t>
  </si>
  <si>
    <t>Amp (Ca)</t>
  </si>
  <si>
    <t>Amp (Na)</t>
  </si>
  <si>
    <t>Amp (Na-Ca)</t>
  </si>
  <si>
    <t>Ab</t>
  </si>
  <si>
    <t>An</t>
  </si>
  <si>
    <t>Or</t>
  </si>
  <si>
    <t>13TS17 ROI5upright Ab1 08</t>
  </si>
  <si>
    <t>13TS17 ROI8 Pl2 19</t>
  </si>
  <si>
    <t>Ab99</t>
  </si>
  <si>
    <t>13TS17 ROI5 ?Ttn1 04</t>
  </si>
  <si>
    <t>13TS17 ROI8 Ttn2 16</t>
  </si>
  <si>
    <t>SUBTOTAL</t>
  </si>
  <si>
    <t>EPIDOTE</t>
  </si>
  <si>
    <t>13TS17 ROI8 Ep1 14</t>
  </si>
  <si>
    <t>13TS17 ROI8 Ep2 17</t>
  </si>
  <si>
    <t>13TS17 ROI3 Ep3 23</t>
  </si>
  <si>
    <t>13TS17 ROI5 Ep 05</t>
  </si>
  <si>
    <t>13TS17 ROI5 Ep 07</t>
  </si>
  <si>
    <t>13TS17 ROI1 Ep 27</t>
  </si>
  <si>
    <t>13TS17 ROI1 Ep (NOT bluAmp4) 26</t>
  </si>
  <si>
    <t>13TS17 ROI2 Ep (NOT Act) 32</t>
  </si>
  <si>
    <r>
      <t>Fe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O</t>
    </r>
    <r>
      <rPr>
        <b/>
        <vertAlign val="subscript"/>
        <sz val="10"/>
        <rFont val="Calibri"/>
        <family val="2"/>
        <scheme val="minor"/>
      </rPr>
      <t>3</t>
    </r>
  </si>
  <si>
    <r>
      <t>H</t>
    </r>
    <r>
      <rPr>
        <b/>
        <vertAlign val="sub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O</t>
    </r>
  </si>
  <si>
    <t>O=F-Cl</t>
  </si>
  <si>
    <t>13TS17 (Ep)</t>
  </si>
  <si>
    <t>Alm</t>
  </si>
  <si>
    <t>Prp</t>
  </si>
  <si>
    <t>Sps</t>
  </si>
  <si>
    <t>Grs</t>
  </si>
  <si>
    <t>(X)F</t>
  </si>
  <si>
    <t>(X)Cl</t>
  </si>
  <si>
    <t>(X)OH</t>
  </si>
  <si>
    <t>Si (T)</t>
  </si>
  <si>
    <t>Al (T)</t>
  </si>
  <si>
    <t>P(T)</t>
  </si>
  <si>
    <t>S (T)</t>
  </si>
  <si>
    <t>∑T</t>
  </si>
  <si>
    <t>excess VI</t>
  </si>
  <si>
    <t>Mn2 (M3)</t>
  </si>
  <si>
    <t>Fe2 (M3)</t>
  </si>
  <si>
    <t>Zn (M3)</t>
  </si>
  <si>
    <t>Mg (M3)</t>
  </si>
  <si>
    <t>Ni (M3)</t>
  </si>
  <si>
    <t>Sc (M3)</t>
  </si>
  <si>
    <t>Mn3 (M3)</t>
  </si>
  <si>
    <t>Fe3 (M3)</t>
  </si>
  <si>
    <t>V (M3)</t>
  </si>
  <si>
    <t>Cr (M3)</t>
  </si>
  <si>
    <t>Ti (M3)</t>
  </si>
  <si>
    <t>Al (M3)</t>
  </si>
  <si>
    <t>∑(M3)</t>
  </si>
  <si>
    <t>Al (M2)</t>
  </si>
  <si>
    <t>Fe3 (M2)</t>
  </si>
  <si>
    <t>∑(M2)</t>
  </si>
  <si>
    <t>Mn2 (M1)</t>
  </si>
  <si>
    <t>Fe2 (M1)</t>
  </si>
  <si>
    <t>Zn (M1)</t>
  </si>
  <si>
    <t>Mg (M1)</t>
  </si>
  <si>
    <t>Ni (M1)</t>
  </si>
  <si>
    <t>Sc (M1)</t>
  </si>
  <si>
    <t>Mn3 (M1)</t>
  </si>
  <si>
    <t>Fe3 (M1)</t>
  </si>
  <si>
    <t>V (M1)</t>
  </si>
  <si>
    <t>Cr (M1)</t>
  </si>
  <si>
    <t>Ti (M1)</t>
  </si>
  <si>
    <t>Ga (M1)</t>
  </si>
  <si>
    <t>Al (M1)</t>
  </si>
  <si>
    <t>∑ (M1)</t>
  </si>
  <si>
    <t>Mn2 (A1)</t>
  </si>
  <si>
    <t>Fe2 (A1)</t>
  </si>
  <si>
    <t>Zn (A1)</t>
  </si>
  <si>
    <t>Mg (A1)</t>
  </si>
  <si>
    <t>Ca (A1)</t>
  </si>
  <si>
    <t>Na (A1)</t>
  </si>
  <si>
    <t>Sr (A1)</t>
  </si>
  <si>
    <t>∑ (A1)</t>
  </si>
  <si>
    <t>Ca (A2)</t>
  </si>
  <si>
    <t>La (A2)</t>
  </si>
  <si>
    <t>Ce (A2)</t>
  </si>
  <si>
    <t>Pr (A2)</t>
  </si>
  <si>
    <t>Nd (A2)</t>
  </si>
  <si>
    <t>Sm (A2)</t>
  </si>
  <si>
    <t>Eu (A2)</t>
  </si>
  <si>
    <t>Gd (A2)</t>
  </si>
  <si>
    <t>Y (A2)</t>
  </si>
  <si>
    <t>Th (A2)</t>
  </si>
  <si>
    <t>U (A2)</t>
  </si>
  <si>
    <t>K (A2)</t>
  </si>
  <si>
    <t>Ba (A2)</t>
  </si>
  <si>
    <t>Sr (A2)</t>
  </si>
  <si>
    <t>Pb (A2)</t>
  </si>
  <si>
    <t>other REE (A2)</t>
  </si>
  <si>
    <t>∑ (A2)</t>
  </si>
  <si>
    <t>F (O4)</t>
  </si>
  <si>
    <t>Cl (O4)</t>
  </si>
  <si>
    <t>O (O4)</t>
  </si>
  <si>
    <t>∑ (O4)</t>
  </si>
  <si>
    <t>OH (O10)</t>
  </si>
  <si>
    <r>
      <t>12TS09 (rims: Fhb</t>
    </r>
    <r>
      <rPr>
        <b/>
        <sz val="11"/>
        <color theme="1"/>
        <rFont val="Calibri"/>
        <family val="2"/>
      </rPr>
      <t>–</t>
    </r>
    <r>
      <rPr>
        <b/>
        <sz val="11"/>
        <color theme="1"/>
        <rFont val="Calibri"/>
        <family val="2"/>
        <scheme val="minor"/>
      </rPr>
      <t>Fts)</t>
    </r>
  </si>
  <si>
    <t>12TS09 (incl: Fhb–Fts)</t>
  </si>
  <si>
    <t>12TS111 (fresh: Mhb–Ts/Prg)</t>
  </si>
  <si>
    <t>12TS114 (all: Fts–Fhb/Fprg)</t>
  </si>
  <si>
    <t>12TS47 (all: Act–Mhb)</t>
  </si>
  <si>
    <t>12TS59 (all: Mhb/Ed)</t>
  </si>
  <si>
    <t>12TS94 (all: Act)</t>
  </si>
  <si>
    <t>13TS17 (sodic &amp; sodic-calcic: Mrbk/Wnc–Brs)</t>
  </si>
  <si>
    <t>13TS17 (calcic: Act–Mhb)</t>
  </si>
  <si>
    <r>
      <t>12TS09 (rims: Ab</t>
    </r>
    <r>
      <rPr>
        <b/>
        <vertAlign val="subscript"/>
        <sz val="11"/>
        <color theme="1"/>
        <rFont val="Calibri"/>
        <family val="2"/>
        <scheme val="minor"/>
      </rPr>
      <t>70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30</t>
    </r>
    <r>
      <rPr>
        <b/>
        <sz val="11"/>
        <color theme="1"/>
        <rFont val="Calibri"/>
        <family val="2"/>
        <scheme val="minor"/>
      </rPr>
      <t>Or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</si>
  <si>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12TS09 (incl: Ab</t>
    </r>
    <r>
      <rPr>
        <b/>
        <vertAlign val="subscript"/>
        <sz val="11"/>
        <color theme="1"/>
        <rFont val="Calibri"/>
        <family val="2"/>
        <scheme val="minor"/>
      </rPr>
      <t>59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40</t>
    </r>
    <r>
      <rPr>
        <b/>
        <sz val="11"/>
        <color theme="1"/>
        <rFont val="Calibri"/>
        <family val="2"/>
        <scheme val="minor"/>
      </rPr>
      <t>Or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</si>
  <si>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12TS111 (fresh Amp contact: Ab</t>
    </r>
    <r>
      <rPr>
        <b/>
        <vertAlign val="subscript"/>
        <sz val="11"/>
        <color theme="1"/>
        <rFont val="Calibri"/>
        <family val="2"/>
        <scheme val="minor"/>
      </rPr>
      <t>52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47</t>
    </r>
    <r>
      <rPr>
        <b/>
        <sz val="11"/>
        <color theme="1"/>
        <rFont val="Calibri"/>
        <family val="2"/>
        <scheme val="minor"/>
      </rPr>
      <t>Or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</si>
  <si>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12TS111 (retrogr. Amp contact: Ab</t>
    </r>
    <r>
      <rPr>
        <b/>
        <vertAlign val="subscript"/>
        <sz val="11"/>
        <color theme="1"/>
        <rFont val="Calibri"/>
        <family val="2"/>
        <scheme val="minor"/>
      </rPr>
      <t>55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44</t>
    </r>
    <r>
      <rPr>
        <b/>
        <sz val="11"/>
        <color theme="1"/>
        <rFont val="Calibri"/>
        <family val="2"/>
        <scheme val="minor"/>
      </rPr>
      <t>Or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</si>
  <si>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12TS114 (all: Ab</t>
    </r>
    <r>
      <rPr>
        <b/>
        <vertAlign val="subscript"/>
        <sz val="11"/>
        <color theme="1"/>
        <rFont val="Calibri"/>
        <family val="2"/>
        <scheme val="minor"/>
      </rPr>
      <t>60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39</t>
    </r>
    <r>
      <rPr>
        <b/>
        <sz val="11"/>
        <color theme="1"/>
        <rFont val="Calibri"/>
        <family val="2"/>
        <scheme val="minor"/>
      </rPr>
      <t>Or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</si>
  <si>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12TS47 (all: Ab</t>
    </r>
    <r>
      <rPr>
        <b/>
        <vertAlign val="subscript"/>
        <sz val="11"/>
        <color theme="1"/>
        <rFont val="Calibri"/>
        <family val="2"/>
        <scheme val="minor"/>
      </rPr>
      <t>44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56</t>
    </r>
    <r>
      <rPr>
        <b/>
        <sz val="11"/>
        <color theme="1"/>
        <rFont val="Calibri"/>
        <family val="2"/>
        <scheme val="minor"/>
      </rPr>
      <t>)</t>
    </r>
  </si>
  <si>
    <r>
      <t>12TS59 (all: Ab</t>
    </r>
    <r>
      <rPr>
        <b/>
        <vertAlign val="subscript"/>
        <sz val="11"/>
        <color theme="1"/>
        <rFont val="Calibri"/>
        <family val="2"/>
        <scheme val="minor"/>
      </rPr>
      <t>80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18</t>
    </r>
    <r>
      <rPr>
        <b/>
        <sz val="11"/>
        <color theme="1"/>
        <rFont val="Calibri"/>
        <family val="2"/>
        <scheme val="minor"/>
      </rPr>
      <t>Or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</si>
  <si>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13TS17 (matrix: Ab</t>
    </r>
    <r>
      <rPr>
        <b/>
        <vertAlign val="subscript"/>
        <sz val="11"/>
        <color theme="1"/>
        <rFont val="Calibri"/>
        <family val="2"/>
        <scheme val="minor"/>
      </rPr>
      <t>99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</si>
  <si>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12TS30 (rims: Alm</t>
    </r>
    <r>
      <rPr>
        <b/>
        <vertAlign val="subscript"/>
        <sz val="11"/>
        <color theme="1"/>
        <rFont val="Calibri"/>
        <family val="2"/>
        <scheme val="minor"/>
      </rPr>
      <t>75</t>
    </r>
    <r>
      <rPr>
        <b/>
        <sz val="11"/>
        <color theme="1"/>
        <rFont val="Calibri"/>
        <family val="2"/>
        <scheme val="minor"/>
      </rPr>
      <t>Prp</t>
    </r>
    <r>
      <rPr>
        <b/>
        <vertAlign val="subscript"/>
        <sz val="11"/>
        <color theme="1"/>
        <rFont val="Calibri"/>
        <family val="2"/>
        <scheme val="minor"/>
      </rPr>
      <t>17</t>
    </r>
    <r>
      <rPr>
        <b/>
        <sz val="11"/>
        <color theme="1"/>
        <rFont val="Calibri"/>
        <family val="2"/>
        <scheme val="minor"/>
      </rPr>
      <t>Sps</t>
    </r>
    <r>
      <rPr>
        <b/>
        <vertAlign val="subscript"/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>Grs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, Fe</t>
    </r>
    <r>
      <rPr>
        <b/>
        <vertAlign val="subscript"/>
        <sz val="11"/>
        <color theme="1"/>
        <rFont val="Calibri"/>
        <family val="2"/>
        <scheme val="minor"/>
      </rPr>
      <t>82</t>
    </r>
    <r>
      <rPr>
        <b/>
        <sz val="11"/>
        <color theme="1"/>
        <rFont val="Calibri"/>
        <family val="2"/>
        <scheme val="minor"/>
      </rPr>
      <t>)</t>
    </r>
  </si>
  <si>
    <r>
      <t>12TS34 (cores: Alm</t>
    </r>
    <r>
      <rPr>
        <b/>
        <vertAlign val="subscript"/>
        <sz val="11"/>
        <color theme="1"/>
        <rFont val="Calibri"/>
        <family val="2"/>
        <scheme val="minor"/>
      </rPr>
      <t>70</t>
    </r>
    <r>
      <rPr>
        <b/>
        <sz val="11"/>
        <color theme="1"/>
        <rFont val="Calibri"/>
        <family val="2"/>
        <scheme val="minor"/>
      </rPr>
      <t>Prp</t>
    </r>
    <r>
      <rPr>
        <b/>
        <vertAlign val="subscript"/>
        <sz val="11"/>
        <color theme="1"/>
        <rFont val="Calibri"/>
        <family val="2"/>
        <scheme val="minor"/>
      </rPr>
      <t>15</t>
    </r>
    <r>
      <rPr>
        <b/>
        <sz val="11"/>
        <color theme="1"/>
        <rFont val="Calibri"/>
        <family val="2"/>
        <scheme val="minor"/>
      </rPr>
      <t>Sps</t>
    </r>
    <r>
      <rPr>
        <b/>
        <vertAlign val="subscript"/>
        <sz val="11"/>
        <color theme="1"/>
        <rFont val="Calibri"/>
        <family val="2"/>
        <scheme val="minor"/>
      </rPr>
      <t>13</t>
    </r>
    <r>
      <rPr>
        <b/>
        <sz val="11"/>
        <color theme="1"/>
        <rFont val="Calibri"/>
        <family val="2"/>
        <scheme val="minor"/>
      </rPr>
      <t>Grs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, Fe</t>
    </r>
    <r>
      <rPr>
        <b/>
        <vertAlign val="subscript"/>
        <sz val="11"/>
        <color theme="1"/>
        <rFont val="Calibri"/>
        <family val="2"/>
        <scheme val="minor"/>
      </rPr>
      <t>83</t>
    </r>
    <r>
      <rPr>
        <b/>
        <sz val="11"/>
        <color theme="1"/>
        <rFont val="Calibri"/>
        <family val="2"/>
        <scheme val="minor"/>
      </rPr>
      <t>)</t>
    </r>
  </si>
  <si>
    <r>
      <t>12TS34 (rims: Alm</t>
    </r>
    <r>
      <rPr>
        <b/>
        <vertAlign val="subscript"/>
        <sz val="11"/>
        <color theme="1"/>
        <rFont val="Calibri"/>
        <family val="2"/>
        <scheme val="minor"/>
      </rPr>
      <t>67</t>
    </r>
    <r>
      <rPr>
        <b/>
        <sz val="11"/>
        <color theme="1"/>
        <rFont val="Calibri"/>
        <family val="2"/>
        <scheme val="minor"/>
      </rPr>
      <t>Prp</t>
    </r>
    <r>
      <rPr>
        <b/>
        <vertAlign val="subscript"/>
        <sz val="11"/>
        <color theme="1"/>
        <rFont val="Calibri"/>
        <family val="2"/>
        <scheme val="minor"/>
      </rPr>
      <t>11</t>
    </r>
    <r>
      <rPr>
        <b/>
        <sz val="11"/>
        <color theme="1"/>
        <rFont val="Calibri"/>
        <family val="2"/>
        <scheme val="minor"/>
      </rPr>
      <t>Sps</t>
    </r>
    <r>
      <rPr>
        <b/>
        <vertAlign val="subscript"/>
        <sz val="11"/>
        <color theme="1"/>
        <rFont val="Calibri"/>
        <family val="2"/>
        <scheme val="minor"/>
      </rPr>
      <t>19</t>
    </r>
    <r>
      <rPr>
        <b/>
        <sz val="11"/>
        <color theme="1"/>
        <rFont val="Calibri"/>
        <family val="2"/>
        <scheme val="minor"/>
      </rPr>
      <t>Grs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, Fe</t>
    </r>
    <r>
      <rPr>
        <b/>
        <vertAlign val="subscript"/>
        <sz val="11"/>
        <color theme="1"/>
        <rFont val="Calibri"/>
        <family val="2"/>
        <scheme val="minor"/>
      </rPr>
      <t>86</t>
    </r>
    <r>
      <rPr>
        <b/>
        <sz val="11"/>
        <color theme="1"/>
        <rFont val="Calibri"/>
        <family val="2"/>
        <scheme val="minor"/>
      </rPr>
      <t>)</t>
    </r>
  </si>
  <si>
    <r>
      <t>12TS62 (rims: Alm</t>
    </r>
    <r>
      <rPr>
        <b/>
        <vertAlign val="subscript"/>
        <sz val="11"/>
        <color theme="1"/>
        <rFont val="Calibri"/>
        <family val="2"/>
        <scheme val="minor"/>
      </rPr>
      <t>73</t>
    </r>
    <r>
      <rPr>
        <b/>
        <sz val="11"/>
        <color theme="1"/>
        <rFont val="Calibri"/>
        <family val="2"/>
        <scheme val="minor"/>
      </rPr>
      <t>Prp</t>
    </r>
    <r>
      <rPr>
        <b/>
        <vertAlign val="subscript"/>
        <sz val="11"/>
        <color theme="1"/>
        <rFont val="Calibri"/>
        <family val="2"/>
        <scheme val="minor"/>
      </rPr>
      <t>13</t>
    </r>
    <r>
      <rPr>
        <b/>
        <sz val="11"/>
        <color theme="1"/>
        <rFont val="Calibri"/>
        <family val="2"/>
        <scheme val="minor"/>
      </rPr>
      <t>Sps</t>
    </r>
    <r>
      <rPr>
        <b/>
        <vertAlign val="subscript"/>
        <sz val="11"/>
        <color theme="1"/>
        <rFont val="Calibri"/>
        <family val="2"/>
        <scheme val="minor"/>
      </rPr>
      <t>11</t>
    </r>
    <r>
      <rPr>
        <b/>
        <sz val="11"/>
        <color theme="1"/>
        <rFont val="Calibri"/>
        <family val="2"/>
        <scheme val="minor"/>
      </rPr>
      <t>Grs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, Fe</t>
    </r>
    <r>
      <rPr>
        <b/>
        <vertAlign val="subscript"/>
        <sz val="11"/>
        <color theme="1"/>
        <rFont val="Calibri"/>
        <family val="2"/>
        <scheme val="minor"/>
      </rPr>
      <t>85</t>
    </r>
    <r>
      <rPr>
        <b/>
        <sz val="11"/>
        <color theme="1"/>
        <rFont val="Calibri"/>
        <family val="2"/>
        <scheme val="minor"/>
      </rPr>
      <t>)</t>
    </r>
  </si>
  <si>
    <r>
      <t>12TS73 (rims: Alm</t>
    </r>
    <r>
      <rPr>
        <b/>
        <vertAlign val="subscript"/>
        <sz val="11"/>
        <color theme="1"/>
        <rFont val="Calibri"/>
        <family val="2"/>
        <scheme val="minor"/>
      </rPr>
      <t>77</t>
    </r>
    <r>
      <rPr>
        <b/>
        <sz val="11"/>
        <color theme="1"/>
        <rFont val="Calibri"/>
        <family val="2"/>
        <scheme val="minor"/>
      </rPr>
      <t>Prp</t>
    </r>
    <r>
      <rPr>
        <b/>
        <vertAlign val="subscript"/>
        <sz val="11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>Sps</t>
    </r>
    <r>
      <rPr>
        <b/>
        <vertAlign val="subscript"/>
        <sz val="11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>Grs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, Fe</t>
    </r>
    <r>
      <rPr>
        <b/>
        <vertAlign val="subscript"/>
        <sz val="11"/>
        <color theme="1"/>
        <rFont val="Calibri"/>
        <family val="2"/>
        <scheme val="minor"/>
      </rPr>
      <t>88</t>
    </r>
    <r>
      <rPr>
        <b/>
        <sz val="11"/>
        <color theme="1"/>
        <rFont val="Calibri"/>
        <family val="2"/>
        <scheme val="minor"/>
      </rPr>
      <t>)</t>
    </r>
  </si>
  <si>
    <r>
      <t>12TS47 (CPx: Hd</t>
    </r>
    <r>
      <rPr>
        <b/>
        <vertAlign val="subscript"/>
        <sz val="11"/>
        <color theme="1"/>
        <rFont val="Calibri"/>
        <family val="2"/>
        <scheme val="minor"/>
      </rPr>
      <t>88</t>
    </r>
    <r>
      <rPr>
        <b/>
        <sz val="11"/>
        <color theme="1"/>
        <rFont val="Calibri"/>
        <family val="2"/>
        <scheme val="minor"/>
      </rPr>
      <t>Di</t>
    </r>
    <r>
      <rPr>
        <b/>
        <vertAlign val="subscript"/>
        <sz val="11"/>
        <color theme="1"/>
        <rFont val="Calibri"/>
        <family val="2"/>
        <scheme val="minor"/>
      </rPr>
      <t>12</t>
    </r>
    <r>
      <rPr>
        <b/>
        <sz val="11"/>
        <color theme="1"/>
        <rFont val="Calibri"/>
        <family val="2"/>
        <scheme val="minor"/>
      </rPr>
      <t>)</t>
    </r>
  </si>
  <si>
    <r>
      <t>12TS59 (CPx: Hd</t>
    </r>
    <r>
      <rPr>
        <b/>
        <vertAlign val="subscript"/>
        <sz val="11"/>
        <color theme="1"/>
        <rFont val="Calibri"/>
        <family val="2"/>
        <scheme val="minor"/>
      </rPr>
      <t>74</t>
    </r>
    <r>
      <rPr>
        <b/>
        <sz val="11"/>
        <color theme="1"/>
        <rFont val="Calibri"/>
        <family val="2"/>
        <scheme val="minor"/>
      </rPr>
      <t>Di</t>
    </r>
    <r>
      <rPr>
        <b/>
        <vertAlign val="subscript"/>
        <sz val="11"/>
        <color theme="1"/>
        <rFont val="Calibri"/>
        <family val="2"/>
        <scheme val="minor"/>
      </rPr>
      <t>26</t>
    </r>
    <r>
      <rPr>
        <b/>
        <sz val="11"/>
        <color theme="1"/>
        <rFont val="Calibri"/>
        <family val="2"/>
        <scheme val="minor"/>
      </rPr>
      <t>)</t>
    </r>
  </si>
  <si>
    <r>
      <t>13TS17 (CPx: Hd</t>
    </r>
    <r>
      <rPr>
        <b/>
        <vertAlign val="subscript"/>
        <sz val="11"/>
        <color theme="1"/>
        <rFont val="Calibri"/>
        <family val="2"/>
        <scheme val="minor"/>
      </rPr>
      <t>98</t>
    </r>
    <r>
      <rPr>
        <b/>
        <sz val="11"/>
        <color theme="1"/>
        <rFont val="Calibri"/>
        <family val="2"/>
        <scheme val="minor"/>
      </rPr>
      <t>Di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</si>
  <si>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12TS62 (Spl: Hc</t>
    </r>
    <r>
      <rPr>
        <b/>
        <vertAlign val="subscript"/>
        <sz val="11"/>
        <color theme="1"/>
        <rFont val="Calibri"/>
        <family val="2"/>
        <scheme val="minor"/>
      </rPr>
      <t>83</t>
    </r>
    <r>
      <rPr>
        <b/>
        <sz val="11"/>
        <color theme="1"/>
        <rFont val="Calibri"/>
        <family val="2"/>
        <scheme val="minor"/>
      </rPr>
      <t>Spl</t>
    </r>
    <r>
      <rPr>
        <b/>
        <vertAlign val="subscript"/>
        <sz val="11"/>
        <color theme="1"/>
        <rFont val="Calibri"/>
        <family val="2"/>
        <scheme val="minor"/>
      </rPr>
      <t>17</t>
    </r>
    <r>
      <rPr>
        <b/>
        <sz val="11"/>
        <color theme="1"/>
        <rFont val="Calibri"/>
        <family val="2"/>
        <scheme val="minor"/>
      </rPr>
      <t>)</t>
    </r>
  </si>
  <si>
    <r>
      <t>12TS62 (Ilm: Ilm</t>
    </r>
    <r>
      <rPr>
        <b/>
        <vertAlign val="subscript"/>
        <sz val="11"/>
        <color theme="1"/>
        <rFont val="Calibri"/>
        <family val="2"/>
        <scheme val="minor"/>
      </rPr>
      <t>88</t>
    </r>
    <r>
      <rPr>
        <b/>
        <sz val="11"/>
        <color theme="1"/>
        <rFont val="Calibri"/>
        <family val="2"/>
        <scheme val="minor"/>
      </rPr>
      <t>Pph</t>
    </r>
    <r>
      <rPr>
        <b/>
        <vertAlign val="subscript"/>
        <sz val="11"/>
        <color theme="1"/>
        <rFont val="Calibri"/>
        <family val="2"/>
        <scheme val="minor"/>
      </rPr>
      <t>12</t>
    </r>
    <r>
      <rPr>
        <b/>
        <sz val="11"/>
        <color theme="1"/>
        <rFont val="Calibri"/>
        <family val="2"/>
        <scheme val="minor"/>
      </rPr>
      <t>)</t>
    </r>
  </si>
  <si>
    <t>± 2σ</t>
  </si>
  <si>
    <t>12TS111 (altered: Mhb)</t>
  </si>
  <si>
    <t>Gissar Amp + Bt granite</t>
  </si>
  <si>
    <t>Garm Grt + Bt granodiorite</t>
  </si>
  <si>
    <t>Garm Amp + Bt granite</t>
  </si>
  <si>
    <t>Garm Bt + Ms granite</t>
  </si>
  <si>
    <t>thermometer</t>
  </si>
  <si>
    <t>Amp-Pl</t>
  </si>
  <si>
    <t>barometer</t>
  </si>
  <si>
    <t>Al in Hbl</t>
  </si>
  <si>
    <t>IG</t>
  </si>
  <si>
    <t>MMC</t>
  </si>
  <si>
    <t>Amp-Pl rim pairs</t>
  </si>
  <si>
    <t>Amp-Pl inclusion pairs</t>
  </si>
  <si>
    <t>Amp-Pl core pair</t>
  </si>
  <si>
    <t>thermometer context</t>
  </si>
  <si>
    <t>barometer context</t>
  </si>
  <si>
    <t>Amp core</t>
  </si>
  <si>
    <t>matrix Ttn</t>
  </si>
  <si>
    <r>
      <t>12TS62 (rims: Ab</t>
    </r>
    <r>
      <rPr>
        <b/>
        <vertAlign val="subscript"/>
        <sz val="11"/>
        <color theme="1"/>
        <rFont val="Calibri"/>
        <family val="2"/>
        <scheme val="minor"/>
      </rPr>
      <t>69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28</t>
    </r>
    <r>
      <rPr>
        <b/>
        <sz val="11"/>
        <color theme="1"/>
        <rFont val="Calibri"/>
        <family val="2"/>
        <scheme val="minor"/>
      </rPr>
      <t>Or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</si>
  <si>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Garm amphibolite-facies paragneiss</t>
  </si>
  <si>
    <t>Garm granulite-facies paragneiss</t>
  </si>
  <si>
    <t>FeO*</t>
  </si>
  <si>
    <t>Sum</t>
  </si>
  <si>
    <t>XAb</t>
  </si>
  <si>
    <t>X An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</si>
  <si>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Ed–Tr</t>
    </r>
  </si>
  <si>
    <r>
      <t>P</t>
    </r>
    <r>
      <rPr>
        <b/>
        <vertAlign val="subscript"/>
        <sz val="11"/>
        <color theme="1"/>
        <rFont val="Calibri"/>
        <family val="2"/>
        <scheme val="minor"/>
      </rPr>
      <t>Ed–Tr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</si>
  <si>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>Ed–Ri</t>
    </r>
  </si>
  <si>
    <t>MEAN</t>
  </si>
  <si>
    <t>±2σ</t>
  </si>
  <si>
    <r>
      <t>P</t>
    </r>
    <r>
      <rPr>
        <b/>
        <vertAlign val="subscript"/>
        <sz val="11"/>
        <color theme="1"/>
        <rFont val="Calibri"/>
        <family val="2"/>
        <scheme val="minor"/>
      </rPr>
      <t>Ed–Ri</t>
    </r>
  </si>
  <si>
    <t>12TS111 ROI 4 Amp 5 #56 (Pl 5 #57)</t>
  </si>
  <si>
    <t>12TS111 (r2) ROI6 Amp1 #01 (Pl1 #02)</t>
  </si>
  <si>
    <t>12TS111 (r2) ROI4 Amp6 #11 (Pl6 #12)</t>
  </si>
  <si>
    <t>12TS111 (r2) ROI4 Amp7 RIM #14 (Pl7 RIM #16)</t>
  </si>
  <si>
    <t>12TS111 (r2) ROI3 Amp8 RIM #18 (Pl8 RIM #19)</t>
  </si>
  <si>
    <t>12TS111-rim pair</t>
  </si>
  <si>
    <t>12TS111-alt rim pair</t>
  </si>
  <si>
    <t>12TS09-inclusion pair</t>
  </si>
  <si>
    <t>12TS09-rim pair</t>
  </si>
  <si>
    <r>
      <t>SiO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</si>
  <si>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TiO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</si>
  <si>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Al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</si>
  <si>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Na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</si>
  <si>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K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</si>
  <si>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t>12TS47 ROI 2 Amp 6 #17 (Pl 4 #19 + Px 3 #18)</t>
  </si>
  <si>
    <t>6.0*</t>
  </si>
  <si>
    <t>n/a</t>
  </si>
  <si>
    <t>ΣFe</t>
  </si>
  <si>
    <t>Mg</t>
  </si>
  <si>
    <t>Ca</t>
  </si>
  <si>
    <t>Mn</t>
  </si>
  <si>
    <t>GrtC_avgFe</t>
  </si>
  <si>
    <t>GrtC_minFe</t>
  </si>
  <si>
    <t>GrtC_maxFe</t>
  </si>
  <si>
    <r>
      <t>12TS62 (Grt pressure-shadow cores: Ab</t>
    </r>
    <r>
      <rPr>
        <b/>
        <vertAlign val="subscript"/>
        <sz val="11"/>
        <color theme="1"/>
        <rFont val="Calibri"/>
        <family val="2"/>
        <scheme val="minor"/>
      </rPr>
      <t>71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26</t>
    </r>
    <r>
      <rPr>
        <b/>
        <sz val="11"/>
        <color theme="1"/>
        <rFont val="Calibri"/>
        <family val="2"/>
        <scheme val="minor"/>
      </rPr>
      <t>Or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</si>
  <si>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12TS62 (matrix cores: Ab</t>
    </r>
    <r>
      <rPr>
        <b/>
        <vertAlign val="subscript"/>
        <sz val="11"/>
        <color theme="1"/>
        <rFont val="Calibri"/>
        <family val="2"/>
        <scheme val="minor"/>
      </rPr>
      <t>74</t>
    </r>
    <r>
      <rPr>
        <b/>
        <sz val="11"/>
        <color theme="1"/>
        <rFont val="Calibri"/>
        <family val="2"/>
        <scheme val="minor"/>
      </rPr>
      <t>An</t>
    </r>
    <r>
      <rPr>
        <b/>
        <vertAlign val="subscript"/>
        <sz val="11"/>
        <color theme="1"/>
        <rFont val="Calibri"/>
        <family val="2"/>
        <scheme val="minor"/>
      </rPr>
      <t>22</t>
    </r>
    <r>
      <rPr>
        <b/>
        <sz val="11"/>
        <color theme="1"/>
        <rFont val="Calibri"/>
        <family val="2"/>
        <scheme val="minor"/>
      </rPr>
      <t>Or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</si>
  <si>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12TS30 (cores: Alm</t>
    </r>
    <r>
      <rPr>
        <b/>
        <vertAlign val="subscript"/>
        <sz val="11"/>
        <color theme="1"/>
        <rFont val="Calibri"/>
        <family val="2"/>
        <scheme val="minor"/>
      </rPr>
      <t>69</t>
    </r>
    <r>
      <rPr>
        <b/>
        <sz val="11"/>
        <color theme="1"/>
        <rFont val="Calibri"/>
        <family val="2"/>
        <scheme val="minor"/>
      </rPr>
      <t>Prp</t>
    </r>
    <r>
      <rPr>
        <b/>
        <vertAlign val="subscript"/>
        <sz val="11"/>
        <color theme="1"/>
        <rFont val="Calibri"/>
        <family val="2"/>
        <scheme val="minor"/>
      </rPr>
      <t>24</t>
    </r>
    <r>
      <rPr>
        <b/>
        <sz val="11"/>
        <color theme="1"/>
        <rFont val="Calibri"/>
        <family val="2"/>
        <scheme val="minor"/>
      </rPr>
      <t>Sps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Grs</t>
    </r>
    <r>
      <rPr>
        <b/>
        <vertAlign val="subscript"/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>, Fe</t>
    </r>
    <r>
      <rPr>
        <b/>
        <vertAlign val="subscript"/>
        <sz val="11"/>
        <color theme="1"/>
        <rFont val="Calibri"/>
        <family val="2"/>
        <scheme val="minor"/>
      </rPr>
      <t>74</t>
    </r>
    <r>
      <rPr>
        <b/>
        <sz val="11"/>
        <color theme="1"/>
        <rFont val="Calibri"/>
        <family val="2"/>
        <scheme val="minor"/>
      </rPr>
      <t>)</t>
    </r>
  </si>
  <si>
    <r>
      <t>12TS62 (cores: Alm</t>
    </r>
    <r>
      <rPr>
        <b/>
        <vertAlign val="subscript"/>
        <sz val="11"/>
        <color theme="1"/>
        <rFont val="Calibri"/>
        <family val="2"/>
        <scheme val="minor"/>
      </rPr>
      <t>67</t>
    </r>
    <r>
      <rPr>
        <b/>
        <sz val="11"/>
        <color theme="1"/>
        <rFont val="Calibri"/>
        <family val="2"/>
        <scheme val="minor"/>
      </rPr>
      <t>Prp</t>
    </r>
    <r>
      <rPr>
        <b/>
        <vertAlign val="subscript"/>
        <sz val="11"/>
        <color theme="1"/>
        <rFont val="Calibri"/>
        <family val="2"/>
        <scheme val="minor"/>
      </rPr>
      <t>18</t>
    </r>
    <r>
      <rPr>
        <b/>
        <sz val="11"/>
        <color theme="1"/>
        <rFont val="Calibri"/>
        <family val="2"/>
        <scheme val="minor"/>
      </rPr>
      <t>Sps</t>
    </r>
    <r>
      <rPr>
        <b/>
        <vertAlign val="subscript"/>
        <sz val="11"/>
        <color theme="1"/>
        <rFont val="Calibri"/>
        <family val="2"/>
        <scheme val="minor"/>
      </rPr>
      <t>12</t>
    </r>
    <r>
      <rPr>
        <b/>
        <sz val="11"/>
        <color theme="1"/>
        <rFont val="Calibri"/>
        <family val="2"/>
        <scheme val="minor"/>
      </rPr>
      <t>Grs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, Fe</t>
    </r>
    <r>
      <rPr>
        <b/>
        <vertAlign val="subscript"/>
        <sz val="11"/>
        <color theme="1"/>
        <rFont val="Calibri"/>
        <family val="2"/>
        <scheme val="minor"/>
      </rPr>
      <t>79</t>
    </r>
    <r>
      <rPr>
        <b/>
        <sz val="11"/>
        <color theme="1"/>
        <rFont val="Calibri"/>
        <family val="2"/>
        <scheme val="minor"/>
      </rPr>
      <t>)</t>
    </r>
  </si>
  <si>
    <r>
      <t>12TS62 (mantles: Alm</t>
    </r>
    <r>
      <rPr>
        <b/>
        <vertAlign val="subscript"/>
        <sz val="11"/>
        <color theme="1"/>
        <rFont val="Calibri"/>
        <family val="2"/>
        <scheme val="minor"/>
      </rPr>
      <t>71</t>
    </r>
    <r>
      <rPr>
        <b/>
        <sz val="11"/>
        <color theme="1"/>
        <rFont val="Calibri"/>
        <family val="2"/>
        <scheme val="minor"/>
      </rPr>
      <t>Prp</t>
    </r>
    <r>
      <rPr>
        <b/>
        <vertAlign val="subscript"/>
        <sz val="11"/>
        <color theme="1"/>
        <rFont val="Calibri"/>
        <family val="2"/>
        <scheme val="minor"/>
      </rPr>
      <t>16</t>
    </r>
    <r>
      <rPr>
        <b/>
        <sz val="11"/>
        <color theme="1"/>
        <rFont val="Calibri"/>
        <family val="2"/>
        <scheme val="minor"/>
      </rPr>
      <t>Sps</t>
    </r>
    <r>
      <rPr>
        <b/>
        <vertAlign val="subscript"/>
        <sz val="11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>Grs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, Fe</t>
    </r>
    <r>
      <rPr>
        <b/>
        <vertAlign val="subscript"/>
        <sz val="11"/>
        <color theme="1"/>
        <rFont val="Calibri"/>
        <family val="2"/>
        <scheme val="minor"/>
      </rPr>
      <t>81</t>
    </r>
    <r>
      <rPr>
        <b/>
        <sz val="11"/>
        <color theme="1"/>
        <rFont val="Calibri"/>
        <family val="2"/>
        <scheme val="minor"/>
      </rPr>
      <t>)</t>
    </r>
  </si>
  <si>
    <r>
      <t>12TS73 (cores: Alm</t>
    </r>
    <r>
      <rPr>
        <b/>
        <vertAlign val="subscript"/>
        <sz val="11"/>
        <color theme="1"/>
        <rFont val="Calibri"/>
        <family val="2"/>
        <scheme val="minor"/>
      </rPr>
      <t>73</t>
    </r>
    <r>
      <rPr>
        <b/>
        <sz val="11"/>
        <color theme="1"/>
        <rFont val="Calibri"/>
        <family val="2"/>
        <scheme val="minor"/>
      </rPr>
      <t>Prp</t>
    </r>
    <r>
      <rPr>
        <b/>
        <vertAlign val="subscript"/>
        <sz val="11"/>
        <color theme="1"/>
        <rFont val="Calibri"/>
        <family val="2"/>
        <scheme val="minor"/>
      </rPr>
      <t>17</t>
    </r>
    <r>
      <rPr>
        <b/>
        <sz val="11"/>
        <color theme="1"/>
        <rFont val="Calibri"/>
        <family val="2"/>
        <scheme val="minor"/>
      </rPr>
      <t>Sps</t>
    </r>
    <r>
      <rPr>
        <b/>
        <vertAlign val="subscript"/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>Grs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, Fe</t>
    </r>
    <r>
      <rPr>
        <b/>
        <vertAlign val="subscript"/>
        <sz val="11"/>
        <color theme="1"/>
        <rFont val="Calibri"/>
        <family val="2"/>
        <scheme val="minor"/>
      </rPr>
      <t>81</t>
    </r>
    <r>
      <rPr>
        <b/>
        <sz val="11"/>
        <color theme="1"/>
        <rFont val="Calibri"/>
        <family val="2"/>
        <scheme val="minor"/>
      </rPr>
      <t>)</t>
    </r>
  </si>
  <si>
    <r>
      <t>12TS30 (Grt contact: Fe</t>
    </r>
    <r>
      <rPr>
        <b/>
        <vertAlign val="subscript"/>
        <sz val="11"/>
        <color theme="1"/>
        <rFont val="Calibri"/>
        <family val="2"/>
        <scheme val="minor"/>
      </rPr>
      <t>48</t>
    </r>
    <r>
      <rPr>
        <b/>
        <sz val="11"/>
        <color theme="1"/>
        <rFont val="Calibri"/>
        <family val="2"/>
        <scheme val="minor"/>
      </rPr>
      <t>)</t>
    </r>
  </si>
  <si>
    <r>
      <t>12TS30 (matrix: Fe</t>
    </r>
    <r>
      <rPr>
        <b/>
        <vertAlign val="subscript"/>
        <sz val="11"/>
        <color theme="1"/>
        <rFont val="Calibri"/>
        <family val="2"/>
        <scheme val="minor"/>
      </rPr>
      <t>49</t>
    </r>
    <r>
      <rPr>
        <b/>
        <sz val="11"/>
        <color theme="1"/>
        <rFont val="Calibri"/>
        <family val="2"/>
        <scheme val="minor"/>
      </rPr>
      <t>)</t>
    </r>
  </si>
  <si>
    <r>
      <t>12TS34 (Grt contact: Fe</t>
    </r>
    <r>
      <rPr>
        <b/>
        <vertAlign val="subscript"/>
        <sz val="11"/>
        <color theme="1"/>
        <rFont val="Calibri"/>
        <family val="2"/>
        <scheme val="minor"/>
      </rPr>
      <t>49</t>
    </r>
    <r>
      <rPr>
        <b/>
        <sz val="11"/>
        <color theme="1"/>
        <rFont val="Calibri"/>
        <family val="2"/>
        <scheme val="minor"/>
      </rPr>
      <t>)</t>
    </r>
  </si>
  <si>
    <r>
      <t>12TS34 (matrix: Fe</t>
    </r>
    <r>
      <rPr>
        <b/>
        <vertAlign val="subscript"/>
        <sz val="11"/>
        <color theme="1"/>
        <rFont val="Calibri"/>
        <family val="2"/>
        <scheme val="minor"/>
      </rPr>
      <t>50</t>
    </r>
    <r>
      <rPr>
        <b/>
        <sz val="11"/>
        <color theme="1"/>
        <rFont val="Calibri"/>
        <family val="2"/>
        <scheme val="minor"/>
      </rPr>
      <t>)</t>
    </r>
  </si>
  <si>
    <r>
      <t>12TS62 (Grt contact: Fe</t>
    </r>
    <r>
      <rPr>
        <b/>
        <vertAlign val="subscript"/>
        <sz val="11"/>
        <color theme="1"/>
        <rFont val="Calibri"/>
        <family val="2"/>
        <scheme val="minor"/>
      </rPr>
      <t>54</t>
    </r>
    <r>
      <rPr>
        <b/>
        <sz val="11"/>
        <color theme="1"/>
        <rFont val="Calibri"/>
        <family val="2"/>
        <scheme val="minor"/>
      </rPr>
      <t>)</t>
    </r>
  </si>
  <si>
    <r>
      <t>12TS62 (matrix: Fe</t>
    </r>
    <r>
      <rPr>
        <b/>
        <vertAlign val="subscript"/>
        <sz val="11"/>
        <color theme="1"/>
        <rFont val="Calibri"/>
        <family val="2"/>
        <scheme val="minor"/>
      </rPr>
      <t>57</t>
    </r>
    <r>
      <rPr>
        <b/>
        <sz val="11"/>
        <color theme="1"/>
        <rFont val="Calibri"/>
        <family val="2"/>
        <scheme val="minor"/>
      </rPr>
      <t>)</t>
    </r>
  </si>
  <si>
    <r>
      <t>12TS73 (Grt contact: Fe</t>
    </r>
    <r>
      <rPr>
        <b/>
        <vertAlign val="subscript"/>
        <sz val="11"/>
        <color theme="1"/>
        <rFont val="Calibri"/>
        <family val="2"/>
        <scheme val="minor"/>
      </rPr>
      <t>48</t>
    </r>
    <r>
      <rPr>
        <b/>
        <sz val="11"/>
        <color theme="1"/>
        <rFont val="Calibri"/>
        <family val="2"/>
        <scheme val="minor"/>
      </rPr>
      <t>)</t>
    </r>
  </si>
  <si>
    <r>
      <t>12TS73 (matrix: Fe</t>
    </r>
    <r>
      <rPr>
        <b/>
        <vertAlign val="subscript"/>
        <sz val="11"/>
        <color theme="1"/>
        <rFont val="Calibri"/>
        <family val="2"/>
        <scheme val="minor"/>
      </rPr>
      <t>50</t>
    </r>
    <r>
      <rPr>
        <b/>
        <sz val="11"/>
        <color theme="1"/>
        <rFont val="Calibri"/>
        <family val="2"/>
        <scheme val="minor"/>
      </rPr>
      <t>)</t>
    </r>
  </si>
  <si>
    <r>
      <t>13TS17 (matrix: Fe</t>
    </r>
    <r>
      <rPr>
        <b/>
        <vertAlign val="subscript"/>
        <sz val="11"/>
        <color theme="1"/>
        <rFont val="Calibri"/>
        <family val="2"/>
        <scheme val="minor"/>
      </rPr>
      <t>34</t>
    </r>
    <r>
      <rPr>
        <b/>
        <sz val="11"/>
        <color theme="1"/>
        <rFont val="Calibri"/>
        <family val="2"/>
        <scheme val="minor"/>
      </rPr>
      <t>)</t>
    </r>
  </si>
  <si>
    <t>Unit</t>
  </si>
  <si>
    <t>MDA</t>
  </si>
  <si>
    <t>type</t>
  </si>
  <si>
    <t>YC1σ</t>
  </si>
  <si>
    <t>541±15</t>
  </si>
  <si>
    <t>535±11</t>
  </si>
  <si>
    <t>573±11</t>
  </si>
  <si>
    <t>YC2σ</t>
  </si>
  <si>
    <t>715±43</t>
  </si>
  <si>
    <t>688±40</t>
  </si>
  <si>
    <t>561±5</t>
  </si>
  <si>
    <t>granitoid crystallization</t>
  </si>
  <si>
    <t>Garm Grt + Bt paragneiss</t>
  </si>
  <si>
    <t>common</t>
  </si>
  <si>
    <t>207Pb</t>
  </si>
  <si>
    <t>internal</t>
  </si>
  <si>
    <t>Sample Name-Analysis #</t>
  </si>
  <si>
    <t>±2σ (abs)</t>
  </si>
  <si>
    <t>age</t>
  </si>
  <si>
    <t>±2σ (Ma)</t>
  </si>
  <si>
    <t>Order</t>
  </si>
  <si>
    <t>Volts Hf</t>
  </si>
  <si>
    <r>
      <t>176</t>
    </r>
    <r>
      <rPr>
        <b/>
        <sz val="10"/>
        <rFont val="Arial"/>
        <family val="2"/>
      </rPr>
      <t>Hf/</t>
    </r>
    <r>
      <rPr>
        <b/>
        <vertAlign val="superscript"/>
        <sz val="10"/>
        <rFont val="Arial"/>
        <family val="2"/>
      </rPr>
      <t>177</t>
    </r>
    <r>
      <rPr>
        <b/>
        <sz val="10"/>
        <rFont val="Arial"/>
        <family val="2"/>
      </rPr>
      <t>Hf</t>
    </r>
  </si>
  <si>
    <r>
      <t>± (1</t>
    </r>
    <r>
      <rPr>
        <b/>
        <sz val="10"/>
        <rFont val="Symbol"/>
        <family val="1"/>
        <charset val="2"/>
      </rPr>
      <t>s</t>
    </r>
    <r>
      <rPr>
        <b/>
        <sz val="10"/>
        <rFont val="Arial"/>
        <family val="2"/>
      </rPr>
      <t>)</t>
    </r>
  </si>
  <si>
    <r>
      <t>176</t>
    </r>
    <r>
      <rPr>
        <b/>
        <sz val="10"/>
        <rFont val="Arial"/>
        <family val="2"/>
      </rPr>
      <t>Lu/</t>
    </r>
    <r>
      <rPr>
        <b/>
        <vertAlign val="superscript"/>
        <sz val="10"/>
        <rFont val="Arial"/>
        <family val="2"/>
      </rPr>
      <t>177</t>
    </r>
    <r>
      <rPr>
        <b/>
        <sz val="10"/>
        <rFont val="Arial"/>
        <family val="2"/>
      </rPr>
      <t>Hf</t>
    </r>
  </si>
  <si>
    <t>12TS96-01-01</t>
  </si>
  <si>
    <t>12TS96-02-06</t>
  </si>
  <si>
    <t>12TS96-03-16</t>
  </si>
  <si>
    <t>12TS96-04-07</t>
  </si>
  <si>
    <t>12TS96-05-20</t>
  </si>
  <si>
    <t>12TS96-06-19</t>
  </si>
  <si>
    <t>12TS96-07-08</t>
  </si>
  <si>
    <t>12TS96-08-09</t>
  </si>
  <si>
    <t>12TS96-09-13</t>
  </si>
  <si>
    <t>12TS96-10-02</t>
  </si>
  <si>
    <t>12TS111-2</t>
  </si>
  <si>
    <t>12TS111-5</t>
  </si>
  <si>
    <t>12TS111-10</t>
  </si>
  <si>
    <t>12TS111-15</t>
  </si>
  <si>
    <t>12TS111-17</t>
  </si>
  <si>
    <t>12TS111-8</t>
  </si>
  <si>
    <t>12TS111-16</t>
  </si>
  <si>
    <t>12TS111-3</t>
  </si>
  <si>
    <t>12TS111-18</t>
  </si>
  <si>
    <t>12TS111-11</t>
  </si>
  <si>
    <t>12TS111-19</t>
  </si>
  <si>
    <t>12TS94_01-45</t>
  </si>
  <si>
    <t>12TS94_04-43</t>
  </si>
  <si>
    <t>12TS94_05-35</t>
  </si>
  <si>
    <t>12TS94_06-60</t>
  </si>
  <si>
    <t>12TS94_07-20</t>
  </si>
  <si>
    <t>12TS94_08-06</t>
  </si>
  <si>
    <t>12TS94_09-54</t>
  </si>
  <si>
    <t>12TS94_10-08</t>
  </si>
  <si>
    <t>12TS94_11-50</t>
  </si>
  <si>
    <t>12TS94_12-33</t>
  </si>
  <si>
    <t>12TS94_13-16</t>
  </si>
  <si>
    <t>12TS94_14-55</t>
  </si>
  <si>
    <t>12TS94_15-19</t>
  </si>
  <si>
    <t>12TS94_16-81</t>
  </si>
  <si>
    <t>12TS94_17-07</t>
  </si>
  <si>
    <t>12TS55-01-28</t>
  </si>
  <si>
    <t>12TS55-02-09</t>
  </si>
  <si>
    <t>12TS55-03-97</t>
  </si>
  <si>
    <t>12TS55-04-60</t>
  </si>
  <si>
    <t>12TS55-07-55</t>
  </si>
  <si>
    <t>12TS55-08-12</t>
  </si>
  <si>
    <t>12TS55-09-41</t>
  </si>
  <si>
    <t>12TS55-10-10</t>
  </si>
  <si>
    <t>12TS55-12-43</t>
  </si>
  <si>
    <t>12TS55-15-84</t>
  </si>
  <si>
    <t>12TS55-16-54</t>
  </si>
  <si>
    <t>12TS55-17-47</t>
  </si>
  <si>
    <t>12TS55-18-45</t>
  </si>
  <si>
    <t>12TS55-19-01</t>
  </si>
  <si>
    <t>12TS55-20-15</t>
  </si>
  <si>
    <t>12TS55-21-08</t>
  </si>
  <si>
    <t>12TS55-11-11</t>
  </si>
  <si>
    <t>12TS57_38-72</t>
  </si>
  <si>
    <t>12TS57_39-74</t>
  </si>
  <si>
    <t>12TS57_40-92</t>
  </si>
  <si>
    <t>12TS57_01-69</t>
  </si>
  <si>
    <t>12TS57_02-26</t>
  </si>
  <si>
    <t>12TS57_03-48</t>
  </si>
  <si>
    <t>12TS57_04-27</t>
  </si>
  <si>
    <t>12TS57_05-24</t>
  </si>
  <si>
    <t>12TS57_06-32</t>
  </si>
  <si>
    <t>12TS57_07-98</t>
  </si>
  <si>
    <t>12TS57_08-73</t>
  </si>
  <si>
    <t>12TS57_09-85</t>
  </si>
  <si>
    <t>12TS57_10-44</t>
  </si>
  <si>
    <t>12TS57_11-84</t>
  </si>
  <si>
    <t>12TS57_12-50</t>
  </si>
  <si>
    <t>12TS57_13-63</t>
  </si>
  <si>
    <t>12TS57_14-75</t>
  </si>
  <si>
    <t>12TS57_15-70</t>
  </si>
  <si>
    <t>12TS57_16-91</t>
  </si>
  <si>
    <t>12TS57_17-64</t>
  </si>
  <si>
    <t>12TS57_18-41</t>
  </si>
  <si>
    <t>12TS57_41-56</t>
  </si>
  <si>
    <t>12TS57_42-39</t>
  </si>
  <si>
    <t>12TS57_43-54</t>
  </si>
  <si>
    <t>12TS57_44-31</t>
  </si>
  <si>
    <t>12TS57_45-68</t>
  </si>
  <si>
    <t>12TS57_19-99</t>
  </si>
  <si>
    <t>12TS57_20-20</t>
  </si>
  <si>
    <t>12TS57_21-13</t>
  </si>
  <si>
    <t>12TS57_22-29</t>
  </si>
  <si>
    <t>12TS57_23-23</t>
  </si>
  <si>
    <t>12TS57_24-94</t>
  </si>
  <si>
    <t>12TS57_25-09</t>
  </si>
  <si>
    <t>12TS57_26-18</t>
  </si>
  <si>
    <t>12TS57_27-03</t>
  </si>
  <si>
    <t>12TS57_28-62</t>
  </si>
  <si>
    <t>12TS57_29-93</t>
  </si>
  <si>
    <t>12TS57_30-30</t>
  </si>
  <si>
    <t>12TS57_31-12</t>
  </si>
  <si>
    <t>12TS57_32-90</t>
  </si>
  <si>
    <t>12TS57_33-17</t>
  </si>
  <si>
    <t>12TS57_34-55</t>
  </si>
  <si>
    <t>12TS57_35-83</t>
  </si>
  <si>
    <t>12TS57_36-88</t>
  </si>
  <si>
    <t>12TS57_37-47</t>
  </si>
  <si>
    <r>
      <t>(</t>
    </r>
    <r>
      <rPr>
        <b/>
        <vertAlign val="superscript"/>
        <sz val="10"/>
        <rFont val="Arial"/>
        <family val="2"/>
      </rPr>
      <t>176</t>
    </r>
    <r>
      <rPr>
        <b/>
        <sz val="10"/>
        <rFont val="Arial"/>
        <family val="2"/>
      </rPr>
      <t>Yb+</t>
    </r>
    <r>
      <rPr>
        <b/>
        <vertAlign val="superscript"/>
        <sz val="10"/>
        <rFont val="Arial"/>
        <family val="2"/>
      </rPr>
      <t>176</t>
    </r>
    <r>
      <rPr>
        <b/>
        <sz val="10"/>
        <rFont val="Arial"/>
        <family val="2"/>
      </rPr>
      <t xml:space="preserve">Lu) / </t>
    </r>
    <r>
      <rPr>
        <b/>
        <vertAlign val="superscript"/>
        <sz val="10"/>
        <rFont val="Arial"/>
        <family val="2"/>
      </rPr>
      <t>176</t>
    </r>
    <r>
      <rPr>
        <b/>
        <sz val="10"/>
        <rFont val="Arial"/>
        <family val="2"/>
      </rPr>
      <t>Hf (%)</t>
    </r>
  </si>
  <si>
    <t>ε-Hf (0)</t>
  </si>
  <si>
    <r>
      <t>ε-Hf (0) ± (1</t>
    </r>
    <r>
      <rPr>
        <b/>
        <sz val="10"/>
        <rFont val="Symbol"/>
        <family val="1"/>
        <charset val="2"/>
      </rPr>
      <t>s</t>
    </r>
    <r>
      <rPr>
        <b/>
        <sz val="10"/>
        <rFont val="Arial"/>
        <family val="2"/>
      </rPr>
      <t>)</t>
    </r>
  </si>
  <si>
    <t>U-Pb Age (Ma)</t>
  </si>
  <si>
    <t>±1σ</t>
  </si>
  <si>
    <t>12TS107RS-01-46</t>
  </si>
  <si>
    <t>12TS107RS-02-72</t>
  </si>
  <si>
    <t>12TS107RS-03-92</t>
  </si>
  <si>
    <t>12TS107RS-04-38</t>
  </si>
  <si>
    <t>12TS107RS-05-79</t>
  </si>
  <si>
    <t>12TS107RS-06-87</t>
  </si>
  <si>
    <t>12TS107RS-07-32</t>
  </si>
  <si>
    <t>12TS107RS-08-77</t>
  </si>
  <si>
    <t>12TS107RS-09-70</t>
  </si>
  <si>
    <t>12TS107RS-10-08</t>
  </si>
  <si>
    <t>12TS107RS-11-89</t>
  </si>
  <si>
    <t>12TS107RS-12-80</t>
  </si>
  <si>
    <t>12TS107RS-13-28</t>
  </si>
  <si>
    <t>12TS107RS-14-56</t>
  </si>
  <si>
    <t>12TS107RS-15-35</t>
  </si>
  <si>
    <t>12TS107RS-16-20</t>
  </si>
  <si>
    <t>12TS107RS-18-96</t>
  </si>
  <si>
    <t>12TS107RS-17-74</t>
  </si>
  <si>
    <t>12TS107RS-19-69</t>
  </si>
  <si>
    <t>12TS107RS-20-06</t>
  </si>
  <si>
    <t>Garm Bt Qz monzonite</t>
  </si>
  <si>
    <t>Gissar Amp + Bt Qz diorite</t>
  </si>
  <si>
    <t>Garm Grt Qz syenite</t>
  </si>
  <si>
    <t>Garm Bt + Cal + Ne + Ccn + Nsn syenite</t>
  </si>
  <si>
    <t>Garm Amp + Bt + Ep Qz monzonite</t>
  </si>
  <si>
    <t>DZ</t>
  </si>
  <si>
    <t>stage</t>
  </si>
  <si>
    <t>12TS30 + 12TS111</t>
  </si>
  <si>
    <t>ε-Hf(t)</t>
  </si>
  <si>
    <r>
      <t>176</t>
    </r>
    <r>
      <rPr>
        <b/>
        <sz val="10"/>
        <rFont val="Arial"/>
        <family val="2"/>
      </rPr>
      <t>Hf</t>
    </r>
    <r>
      <rPr>
        <b/>
        <vertAlign val="superscript"/>
        <sz val="10"/>
        <rFont val="Arial"/>
        <family val="2"/>
      </rPr>
      <t>/177</t>
    </r>
    <r>
      <rPr>
        <b/>
        <sz val="10"/>
        <rFont val="Arial"/>
        <family val="2"/>
      </rPr>
      <t>Hf(t)</t>
    </r>
  </si>
  <si>
    <t>Rock Name</t>
  </si>
  <si>
    <t>Age Interpretation</t>
  </si>
  <si>
    <t>12TS38 ttn run1 LASS 25um, 4:43:51 PM (17.6 sec)</t>
  </si>
  <si>
    <t>12TS38 ttn run1 LASS 25um, 4:57:23 PM (18 sec)</t>
  </si>
  <si>
    <t>12TS38 ttn run1 LASS 25um, 5:23:09 PM (18.4 sec)</t>
  </si>
  <si>
    <t>12TS38 ttn run1 LASS 25um, 5:23:48 PM (19.6 sec)</t>
  </si>
  <si>
    <t>12TS38 ttn run1 LASS 25um, 5:20:24 PM (17.6 sec)</t>
  </si>
  <si>
    <t>12TS38 ttn run1 LASS 25um, 5:13:35 PM (17.6 sec)</t>
  </si>
  <si>
    <t>12TS38 ttn run1 LASS 25um, 4:42:30 PM (18.4 sec)</t>
  </si>
  <si>
    <t>12TS38 ttn run1 LASS 25um, 5:17:04 PM (18.4 sec)</t>
  </si>
  <si>
    <t>12TS38 ttn run1 LASS 25um, 4:58:02 PM (17.6 sec)</t>
  </si>
  <si>
    <t>12TS38 ttn run1 LASS 25um, 4:56:43 PM (18 sec)</t>
  </si>
  <si>
    <t>12TS38 ttn run1 LASS 25um, 5:17:44 PM (18.8 sec)</t>
  </si>
  <si>
    <t>12TS38 ttn run1 LASS 25um, 4:44:31 PM (18 sec)</t>
  </si>
  <si>
    <t>12TS38 ttn run1 LASS 25um, 5:11:35 PM (18.4 sec)</t>
  </si>
  <si>
    <t>12TS38 ttn run1 LASS 25um, 5:18:24 PM (18.4 sec)</t>
  </si>
  <si>
    <t>12TS38 ttn run1 LASS 25um, 5:25:49 PM (18.8 sec)</t>
  </si>
  <si>
    <t>12TS38 ttn run1 LASS 25um, 4:55:23 PM (18.4 sec)</t>
  </si>
  <si>
    <t>12TS38 ttn run1 LASS 25um, 4:41:50 PM (21.2 sec)</t>
  </si>
  <si>
    <t>12TS38 ttn run1 LASS 25um, 4:51:16 PM (17.6 sec)</t>
  </si>
  <si>
    <t>12TS38 ttn run1 LASS 25um, 5:12:55 PM (18.4 sec)</t>
  </si>
  <si>
    <t>12TS38 ttn run1 LASS 25um, 5:12:15 PM (18 sec)</t>
  </si>
  <si>
    <t>12TS38 ttn run1 LASS 25um, 5:25:10 PM (18.4 sec)</t>
  </si>
  <si>
    <t>12TS38 ttn run1 LASS 25um, 4:51:56 PM (17.6 sec)</t>
  </si>
  <si>
    <t>12TS38 ttn run1 LASS 25um, 4:56:03 PM (18 sec)</t>
  </si>
  <si>
    <t>12TS38 ttn run1 LASS 25um, 4:54:43 PM (17.2 sec)</t>
  </si>
  <si>
    <t>12TS38 ttn run1 LASS 25um, 5:10:55 PM (17.6 sec)</t>
  </si>
  <si>
    <t>12TS38 ttn run1 LASS 25um, 4:50:36 PM (18 sec)</t>
  </si>
  <si>
    <t>12TS38 ttn run1 LASS 25um, 5:10:15 PM (18 sec)</t>
  </si>
  <si>
    <t>12TS38 ttn run1 LASS 25um, 5:24:30 PM (18 sec)</t>
  </si>
  <si>
    <t>12TS38 ttn run1 LASS 25um, 4:45:10 PM (17.6 sec)</t>
  </si>
  <si>
    <t>12TS38 ttn run1 LASS 25um, 5:19:44 PM (18 sec)</t>
  </si>
  <si>
    <t>12TS38 ttn run1 LASS 25um, 5:16:24 PM (18 sec)</t>
  </si>
  <si>
    <t>12TS38 ttn run1 LASS 25um, 5:02:08 PM (8.8 sec)</t>
  </si>
  <si>
    <t>12TS38 ttn run1 LASS 25um, 5:19:04 PM (22 sec)</t>
  </si>
  <si>
    <t>12TS38 ttn run1 LASS 25um, 4:49:16 PM (18.4 sec)</t>
  </si>
  <si>
    <t>12TS38 ttn run1 LASS 25um, 4:47:56 PM (18 sec)</t>
  </si>
  <si>
    <t>12TS38 ttn run1 LASS 25um, 4:58:42 PM (22 sec)</t>
  </si>
  <si>
    <t>12TS38 ttn run1 LASS 25um, 4:48:36 PM (17.2 sec)</t>
  </si>
  <si>
    <t>12TS38 ttn run1 LASS 25um, 4:59:22 PM (17.6 sec)</t>
  </si>
  <si>
    <t>12TS38 ttn run1 LASS 25um, 4:43:10 PM (17.6 sec)</t>
  </si>
  <si>
    <t>12TS38 ttn run1 LASS 25um, 4:49:56 PM (21.6 sec)</t>
  </si>
  <si>
    <t>5, 3</t>
  </si>
  <si>
    <t>Timestamp</t>
  </si>
  <si>
    <t xml:space="preserve"> Comment</t>
  </si>
  <si>
    <t xml:space="preserve"> X</t>
  </si>
  <si>
    <t xml:space="preserve"> Y</t>
  </si>
  <si>
    <t>Source file</t>
  </si>
  <si>
    <t>DateTime</t>
  </si>
  <si>
    <t>Date</t>
  </si>
  <si>
    <t>Time</t>
  </si>
  <si>
    <t>Duration(s)</t>
  </si>
  <si>
    <t>Comments</t>
  </si>
  <si>
    <t>U ppm</t>
  </si>
  <si>
    <t>Th ppm</t>
  </si>
  <si>
    <t>2s</t>
  </si>
  <si>
    <t>rho</t>
  </si>
  <si>
    <t>Final207_235</t>
  </si>
  <si>
    <t>Final207_235_Int2SE</t>
  </si>
  <si>
    <t>Final206_238</t>
  </si>
  <si>
    <t>Final206_238_Int2SE</t>
  </si>
  <si>
    <t>ErrorCorrelation_6_38vs7_35</t>
  </si>
  <si>
    <t>Final238_206</t>
  </si>
  <si>
    <t>Final238_206_Int2SE</t>
  </si>
  <si>
    <t>Final207_206</t>
  </si>
  <si>
    <t>Final207_206_Int2SE</t>
  </si>
  <si>
    <t>ErrorCorrelation_38_6vs7_6</t>
  </si>
  <si>
    <t>Final208_232</t>
  </si>
  <si>
    <t>Final208_232_Int2SE</t>
  </si>
  <si>
    <t>Final206_208</t>
  </si>
  <si>
    <t>Final206_208_Int2SE</t>
  </si>
  <si>
    <t>FinalAge207_235</t>
  </si>
  <si>
    <t>FinalAge207_235_Int2SE</t>
  </si>
  <si>
    <t>FinalAge206_238</t>
  </si>
  <si>
    <t>FinalAge206_238_Int2SE</t>
  </si>
  <si>
    <t>FinalAge208_232</t>
  </si>
  <si>
    <t>FinalAge208_232_Int2SE</t>
  </si>
  <si>
    <t>FinalAge207_206</t>
  </si>
  <si>
    <t>FinalAge207_206_Int2SE</t>
  </si>
  <si>
    <t>U238_ExH_CPS</t>
  </si>
  <si>
    <t>U238_ExH_CPS_Int2SE</t>
  </si>
  <si>
    <t>Th232_H2_CPS</t>
  </si>
  <si>
    <t>Th232_H2_CPS_Int2SE</t>
  </si>
  <si>
    <t>Pb208_IC0_CPS</t>
  </si>
  <si>
    <t>Pb208_IC0_CPS_Int2SE</t>
  </si>
  <si>
    <t>Pb207_IC1_CPS</t>
  </si>
  <si>
    <t>Pb207_IC1_CPS_Int2SE</t>
  </si>
  <si>
    <t>Pb206_IC2_CPS</t>
  </si>
  <si>
    <t>Pb206_IC2_CPS_Int2SE</t>
  </si>
  <si>
    <t>Pb204_IC3_CPS</t>
  </si>
  <si>
    <t>Pb204_IC3_CPS_Int2SE</t>
  </si>
  <si>
    <t>P31_CPS</t>
  </si>
  <si>
    <t>P31_CPS_Int2SE</t>
  </si>
  <si>
    <t>Si_ppm_m28</t>
  </si>
  <si>
    <t>Si_ppm_m28_Int2SE</t>
  </si>
  <si>
    <t>Ca_ppm_m44</t>
  </si>
  <si>
    <t>Ca_ppm_m44_Int2SE</t>
  </si>
  <si>
    <t>Sr_ppm_m88</t>
  </si>
  <si>
    <t>Sr_ppm_m88_Int2SE</t>
  </si>
  <si>
    <t>Y_ppm_m89</t>
  </si>
  <si>
    <t>Y_ppm_m89_Int2SE</t>
  </si>
  <si>
    <t>La_ppm_m139</t>
  </si>
  <si>
    <t>La_ppm_m139_Int2SE</t>
  </si>
  <si>
    <t>Ce_ppm_m140</t>
  </si>
  <si>
    <t>Ce_ppm_m140_Int2SE</t>
  </si>
  <si>
    <t>Pr_ppm_m141</t>
  </si>
  <si>
    <t>Pr_ppm_m141_Int2SE</t>
  </si>
  <si>
    <t>Nd_ppm_m146</t>
  </si>
  <si>
    <t>Nd_ppm_m146_Int2SE</t>
  </si>
  <si>
    <t>Sm_ppm_m147</t>
  </si>
  <si>
    <t>Sm_ppm_m147_Int2SE</t>
  </si>
  <si>
    <t>Eu_ppm_m153</t>
  </si>
  <si>
    <t>Eu_ppm_m153_Int2SE</t>
  </si>
  <si>
    <t>Gd_ppm_m157</t>
  </si>
  <si>
    <t>Gd_ppm_m157_Int2SE</t>
  </si>
  <si>
    <t>Tb_ppm_m159</t>
  </si>
  <si>
    <t>Tb_ppm_m159_Int2SE</t>
  </si>
  <si>
    <t>Dy_ppm_m163</t>
  </si>
  <si>
    <t>Dy_ppm_m163_Int2SE</t>
  </si>
  <si>
    <t>Ho_ppm_m165</t>
  </si>
  <si>
    <t>Ho_ppm_m165_Int2SE</t>
  </si>
  <si>
    <t>Er_ppm_m166</t>
  </si>
  <si>
    <t>Er_ppm_m166_Int2SE</t>
  </si>
  <si>
    <t>Tm_ppm_m169</t>
  </si>
  <si>
    <t>Tm_ppm_m169_Int2SE</t>
  </si>
  <si>
    <t>Yb_ppm_m172</t>
  </si>
  <si>
    <t>Yb_ppm_m172_Int2SE</t>
  </si>
  <si>
    <t>Lu_ppm_m175</t>
  </si>
  <si>
    <t>Lu_ppm_m175_Int2SE</t>
  </si>
  <si>
    <t>Th_ppm_m232</t>
  </si>
  <si>
    <t>Th_ppm_m232_Int2SE</t>
  </si>
  <si>
    <t>U_ppm_m238</t>
  </si>
  <si>
    <t>U_ppm_m238_Int2SE</t>
  </si>
  <si>
    <t>Eu</t>
  </si>
  <si>
    <t>Tb</t>
  </si>
  <si>
    <t>Dy</t>
  </si>
  <si>
    <t>Ho</t>
  </si>
  <si>
    <t>Er</t>
  </si>
  <si>
    <t>Tm</t>
  </si>
  <si>
    <t>Yb</t>
  </si>
  <si>
    <t>Lu</t>
  </si>
  <si>
    <t>Lu/Dy</t>
  </si>
  <si>
    <t>Eu/Eu*</t>
  </si>
  <si>
    <t>Output_1_122</t>
  </si>
  <si>
    <t>JW run2 8um 3Hz 100% 3mJ</t>
  </si>
  <si>
    <t>06/06/2016 (2) 21:28:35.25</t>
  </si>
  <si>
    <t>06/06/2016 (2)</t>
  </si>
  <si>
    <t>TS62-9</t>
  </si>
  <si>
    <t>JW run 2.d</t>
  </si>
  <si>
    <t>07/06/2016 (3) 00:22:15.69</t>
  </si>
  <si>
    <t>07/06/2016 (3)</t>
  </si>
  <si>
    <t>TS62-19</t>
  </si>
  <si>
    <t>Output_1_134</t>
  </si>
  <si>
    <t>06/06/2016 (2) 21:38:27.64</t>
  </si>
  <si>
    <t>07/06/2016 (3) 00:32:08.08</t>
  </si>
  <si>
    <t>TS62-18</t>
  </si>
  <si>
    <t>Output_1_133</t>
  </si>
  <si>
    <t>06/06/2016 (2) 21:37:39.54</t>
  </si>
  <si>
    <t>07/06/2016 (3) 00:31:19.97</t>
  </si>
  <si>
    <t>TS62-27</t>
  </si>
  <si>
    <t>Output_1_144</t>
  </si>
  <si>
    <t>06/06/2016 (2) 21:46:43.47</t>
  </si>
  <si>
    <t>07/06/2016 (3) 00:40:23.91</t>
  </si>
  <si>
    <t>TS62-30</t>
  </si>
  <si>
    <t>Output_1_147</t>
  </si>
  <si>
    <t>06/06/2016 (2) 21:49:08.45</t>
  </si>
  <si>
    <t>07/06/2016 (3) 00:42:48.89</t>
  </si>
  <si>
    <t>TS62-43</t>
  </si>
  <si>
    <t>Output_1_164</t>
  </si>
  <si>
    <t>06/06/2016 (2) 22:03:15.22</t>
  </si>
  <si>
    <t>07/06/2016 (3) 00:56:55.66</t>
  </si>
  <si>
    <t>TS62-10</t>
  </si>
  <si>
    <t>Output_1_123</t>
  </si>
  <si>
    <t>06/06/2016 (2) 21:29:23.61</t>
  </si>
  <si>
    <t>07/06/2016 (3) 00:23:04.04</t>
  </si>
  <si>
    <t>TS62-37</t>
  </si>
  <si>
    <t>Output_1_156</t>
  </si>
  <si>
    <t>06/06/2016 (2) 21:56:34.41</t>
  </si>
  <si>
    <t>07/06/2016 (3) 00:50:14.85</t>
  </si>
  <si>
    <t>Output_1_117</t>
  </si>
  <si>
    <t>06/06/2016 (2) 21:24:19.59</t>
  </si>
  <si>
    <t>TS62-6</t>
  </si>
  <si>
    <t>07/06/2016 (3) 00:18:00.02</t>
  </si>
  <si>
    <t>Output_1_114</t>
  </si>
  <si>
    <t>06/06/2016 (2) 21:21:55.42</t>
  </si>
  <si>
    <t>TS62-3</t>
  </si>
  <si>
    <t>07/06/2016 (3) 00:15:35.86</t>
  </si>
  <si>
    <t>TS62-38</t>
  </si>
  <si>
    <t>Output_1_157</t>
  </si>
  <si>
    <t>06/06/2016 (2) 21:57:22.96</t>
  </si>
  <si>
    <t>07/06/2016 (3) 00:51:03.40</t>
  </si>
  <si>
    <t>TS62-42</t>
  </si>
  <si>
    <t>Output_1_163</t>
  </si>
  <si>
    <t>06/06/2016 (2) 22:02:27.14</t>
  </si>
  <si>
    <t>07/06/2016 (3) 00:56:07.58</t>
  </si>
  <si>
    <t>Output_1_113</t>
  </si>
  <si>
    <t>06/06/2016 (2) 21:21:07.47</t>
  </si>
  <si>
    <t>TS62-2</t>
  </si>
  <si>
    <t>07/06/2016 (3) 00:14:47.90</t>
  </si>
  <si>
    <t>TS62-15</t>
  </si>
  <si>
    <t>Output_1_128</t>
  </si>
  <si>
    <t>06/06/2016 (2) 21:33:24.07</t>
  </si>
  <si>
    <t>07/06/2016 (3) 00:27:04.50</t>
  </si>
  <si>
    <t>TS62-22</t>
  </si>
  <si>
    <t>Output_1_137</t>
  </si>
  <si>
    <t>06/06/2016 (2) 21:40:52.63</t>
  </si>
  <si>
    <t>07/06/2016 (3) 00:34:33.07</t>
  </si>
  <si>
    <t>Output_1_119</t>
  </si>
  <si>
    <t>06/06/2016 (2) 21:25:55.98</t>
  </si>
  <si>
    <t>TS62-8</t>
  </si>
  <si>
    <t>07/06/2016 (3) 00:19:36.42</t>
  </si>
  <si>
    <t>TS62-45</t>
  </si>
  <si>
    <t>Output_1_166</t>
  </si>
  <si>
    <t>06/06/2016 (2) 22:04:51.17</t>
  </si>
  <si>
    <t>07/06/2016 (3) 00:58:31.61</t>
  </si>
  <si>
    <t>TS62-39</t>
  </si>
  <si>
    <t>Output_1_158</t>
  </si>
  <si>
    <t>06/06/2016 (2) 21:58:10.98</t>
  </si>
  <si>
    <t>07/06/2016 (3) 00:51:51.42</t>
  </si>
  <si>
    <t>TS62-21</t>
  </si>
  <si>
    <t>Output_1_136</t>
  </si>
  <si>
    <t>06/06/2016 (2) 21:40:03.98</t>
  </si>
  <si>
    <t>07/06/2016 (3) 00:33:44.42</t>
  </si>
  <si>
    <t>TS62-23</t>
  </si>
  <si>
    <t>Output_1_138</t>
  </si>
  <si>
    <t>06/06/2016 (2) 21:41:40.80</t>
  </si>
  <si>
    <t>07/06/2016 (3) 00:35:21.23</t>
  </si>
  <si>
    <t>TS62-13</t>
  </si>
  <si>
    <t>Output_1_126</t>
  </si>
  <si>
    <t>06/06/2016 (2) 21:31:47.59</t>
  </si>
  <si>
    <t>07/06/2016 (3) 00:25:28.03</t>
  </si>
  <si>
    <t>TS62-25</t>
  </si>
  <si>
    <t>Output_1_142</t>
  </si>
  <si>
    <t>06/06/2016 (2) 21:45:07.38</t>
  </si>
  <si>
    <t>07/06/2016 (3) 00:38:47.82</t>
  </si>
  <si>
    <t>TS62-16</t>
  </si>
  <si>
    <t>Output_1_129</t>
  </si>
  <si>
    <t>06/06/2016 (2) 21:34:12.02</t>
  </si>
  <si>
    <t>07/06/2016 (3) 00:27:52.46</t>
  </si>
  <si>
    <t>TS62-17</t>
  </si>
  <si>
    <t>Output_1_132</t>
  </si>
  <si>
    <t>06/06/2016 (2) 21:36:51.34</t>
  </si>
  <si>
    <t>07/06/2016 (3) 00:30:31.78</t>
  </si>
  <si>
    <t>TS62-20</t>
  </si>
  <si>
    <t>Output_1_135</t>
  </si>
  <si>
    <t>06/06/2016 (2) 21:39:15.72</t>
  </si>
  <si>
    <t>07/06/2016 (3) 00:32:56.16</t>
  </si>
  <si>
    <t>Output_1_116</t>
  </si>
  <si>
    <t>06/06/2016 (2) 21:23:31.52</t>
  </si>
  <si>
    <t>TS62-5</t>
  </si>
  <si>
    <t>07/06/2016 (3) 00:17:11.95</t>
  </si>
  <si>
    <t>TS62-31</t>
  </si>
  <si>
    <t>Output_1_148</t>
  </si>
  <si>
    <t>06/06/2016 (2) 21:49:56.81</t>
  </si>
  <si>
    <t>07/06/2016 (3) 00:43:37.24</t>
  </si>
  <si>
    <t>TS62-40</t>
  </si>
  <si>
    <t>Output_1_159</t>
  </si>
  <si>
    <t>06/06/2016 (2) 21:58:59.09</t>
  </si>
  <si>
    <t>07/06/2016 (3) 00:52:39.52</t>
  </si>
  <si>
    <t>Output_1_112</t>
  </si>
  <si>
    <t>06/06/2016 (2) 21:20:19.50</t>
  </si>
  <si>
    <t>TS62-1</t>
  </si>
  <si>
    <t>07/06/2016 (3) 00:13:59.94</t>
  </si>
  <si>
    <t>TS62-33</t>
  </si>
  <si>
    <t>Output_1_152</t>
  </si>
  <si>
    <t>06/06/2016 (2) 21:53:21.54</t>
  </si>
  <si>
    <t>07/06/2016 (3) 00:47:01.98</t>
  </si>
  <si>
    <t>TS62-41</t>
  </si>
  <si>
    <t>Output_1_162</t>
  </si>
  <si>
    <t>06/06/2016 (2) 22:01:38.94</t>
  </si>
  <si>
    <t>07/06/2016 (3) 00:55:19.38</t>
  </si>
  <si>
    <t>Output_1_115</t>
  </si>
  <si>
    <t>06/06/2016 (2) 21:22:43.54</t>
  </si>
  <si>
    <t>TS62-4</t>
  </si>
  <si>
    <t>07/06/2016 (3) 00:16:23.98</t>
  </si>
  <si>
    <t>TS62-24</t>
  </si>
  <si>
    <t>Output_1_139</t>
  </si>
  <si>
    <t>06/06/2016 (2) 21:42:28.92</t>
  </si>
  <si>
    <t>07/06/2016 (3) 00:36:09.36</t>
  </si>
  <si>
    <t>Output_1_118</t>
  </si>
  <si>
    <t>06/06/2016 (2) 21:25:07.62</t>
  </si>
  <si>
    <t>TS62-7</t>
  </si>
  <si>
    <t>07/06/2016 (3) 00:18:48.06</t>
  </si>
  <si>
    <t>TS62-35</t>
  </si>
  <si>
    <t>Output_1_154</t>
  </si>
  <si>
    <t>06/06/2016 (2) 21:54:57.99</t>
  </si>
  <si>
    <t>07/06/2016 (3) 00:48:38.43</t>
  </si>
  <si>
    <t>TS62-26</t>
  </si>
  <si>
    <t>Output_1_143</t>
  </si>
  <si>
    <t>06/06/2016 (2) 21:45:55.40</t>
  </si>
  <si>
    <t>07/06/2016 (3) 00:39:35.84</t>
  </si>
  <si>
    <t>TS62-44</t>
  </si>
  <si>
    <t>Output_1_165</t>
  </si>
  <si>
    <t>06/06/2016 (2) 22:04:03.23</t>
  </si>
  <si>
    <t>07/06/2016 (3) 00:57:43.67</t>
  </si>
  <si>
    <t>TS62-36</t>
  </si>
  <si>
    <t>Output_1_155</t>
  </si>
  <si>
    <t>06/06/2016 (2) 21:55:46.00</t>
  </si>
  <si>
    <t>07/06/2016 (3) 00:49:26.44</t>
  </si>
  <si>
    <t>TS62-14</t>
  </si>
  <si>
    <t>Output_1_127</t>
  </si>
  <si>
    <t>06/06/2016 (2) 21:32:35.77</t>
  </si>
  <si>
    <t>07/06/2016 (3) 00:26:16.21</t>
  </si>
  <si>
    <t>TS62-32</t>
  </si>
  <si>
    <t>Output_1_149</t>
  </si>
  <si>
    <t>06/06/2016 (2) 21:50:44.83</t>
  </si>
  <si>
    <t>07/06/2016 (3) 00:44:25.27</t>
  </si>
  <si>
    <t>TS62-28</t>
  </si>
  <si>
    <t>Output_1_145</t>
  </si>
  <si>
    <t>06/06/2016 (2) 21:47:31.65</t>
  </si>
  <si>
    <t>07/06/2016 (3) 00:41:12.09</t>
  </si>
  <si>
    <t>TS62-34</t>
  </si>
  <si>
    <t>Output_1_153</t>
  </si>
  <si>
    <t>06/06/2016 (2) 21:54:09.61</t>
  </si>
  <si>
    <t>07/06/2016 (3) 00:47:50.05</t>
  </si>
  <si>
    <t>403±12</t>
  </si>
  <si>
    <t>455±7</t>
  </si>
  <si>
    <t>584±6</t>
  </si>
  <si>
    <t>583±7</t>
  </si>
  <si>
    <t>552±15</t>
  </si>
  <si>
    <t>553±12</t>
  </si>
  <si>
    <t>12TS101*</t>
  </si>
  <si>
    <t>12TS32RS**</t>
  </si>
  <si>
    <t>12TS54RS**</t>
  </si>
  <si>
    <t>13TS29RS**</t>
  </si>
  <si>
    <t>12***</t>
  </si>
  <si>
    <t>MDA1 ± 1σ</t>
  </si>
  <si>
    <t>MDA2 ± 1σ</t>
  </si>
  <si>
    <t>619 ± 11</t>
  </si>
  <si>
    <t>614 ± 12</t>
  </si>
  <si>
    <t>535 ± 11</t>
  </si>
  <si>
    <t>558 ± 8</t>
  </si>
  <si>
    <t>573 ± 11</t>
  </si>
  <si>
    <t>273 ± 6</t>
  </si>
  <si>
    <t>252 ± 7</t>
  </si>
  <si>
    <t>403 ± 12</t>
  </si>
  <si>
    <t>583 ± 7</t>
  </si>
  <si>
    <t>552 ± 15</t>
  </si>
  <si>
    <t>590 ± 9</t>
  </si>
  <si>
    <t>541 ± 15</t>
  </si>
  <si>
    <t>715 ± 43</t>
  </si>
  <si>
    <t>688 ± 40</t>
  </si>
  <si>
    <t>589 ± 19</t>
  </si>
  <si>
    <t>561 ± 5</t>
  </si>
  <si>
    <t>580 ± 8</t>
  </si>
  <si>
    <t>275 ± 6</t>
  </si>
  <si>
    <t>455 ± 7</t>
  </si>
  <si>
    <t>584 ± 6</t>
  </si>
  <si>
    <t>553 ± 12</t>
  </si>
  <si>
    <t>787 ± 13</t>
  </si>
  <si>
    <t>volcanic eruption</t>
  </si>
  <si>
    <t>peak metamorphism</t>
  </si>
  <si>
    <t>protracted metamorphism</t>
  </si>
  <si>
    <t>averaged</t>
  </si>
  <si>
    <t>outlier (negative Hf)</t>
  </si>
  <si>
    <t>outlier (old)</t>
  </si>
  <si>
    <t>outlier (young)</t>
  </si>
  <si>
    <t>averaged (n = 9)</t>
  </si>
  <si>
    <t>averaged (n = 17)</t>
  </si>
  <si>
    <t>averaged (n = 10)</t>
  </si>
  <si>
    <t>averaged (n = 11)</t>
  </si>
  <si>
    <t>averaged (n = 15)</t>
  </si>
  <si>
    <t>averaged (n = 21)</t>
  </si>
  <si>
    <t>outlier (intermediate age)</t>
  </si>
  <si>
    <t>averaged (n = 19)</t>
  </si>
  <si>
    <t>12TS55+12TS57</t>
  </si>
  <si>
    <t>12TS55-05-13</t>
  </si>
  <si>
    <t>12TS55-06-33</t>
  </si>
  <si>
    <t>12TS55-13-30</t>
  </si>
  <si>
    <t>12TS55-14-75</t>
  </si>
  <si>
    <t>averaged(n = 20)</t>
  </si>
  <si>
    <t>1–3</t>
  </si>
  <si>
    <t>2–3</t>
  </si>
  <si>
    <t>319.4–308.8 (10.6)</t>
  </si>
  <si>
    <t>302.3–287.1 (15.2)</t>
  </si>
  <si>
    <t>322.6–270.8 (51.8)</t>
  </si>
  <si>
    <t>288.6–271.7 (16.8)</t>
  </si>
  <si>
    <t>308.4–270.8 (37.7)</t>
  </si>
  <si>
    <t>304.9–271.2 (33.7)</t>
  </si>
  <si>
    <t>463.9–441.8 (22.1)</t>
  </si>
  <si>
    <t>460.9–430.3 (30.6)</t>
  </si>
  <si>
    <t>322.6–272.6 (50.0)</t>
  </si>
  <si>
    <t>299.1–288.1 (11.0)</t>
  </si>
  <si>
    <t>-2.8,+3.3 (6.1)</t>
  </si>
  <si>
    <t>-10.0,-4.6 (5.4)</t>
  </si>
  <si>
    <t>-4.9,+0.1 (5.0)</t>
  </si>
  <si>
    <t>-10.0,+0.1 (10.1)</t>
  </si>
  <si>
    <t>+1.1,+5.9 (4.8)</t>
  </si>
  <si>
    <t>-7.5,+9.4 (16.9)</t>
  </si>
  <si>
    <t>-4.1,+12.6 (16.8)</t>
  </si>
  <si>
    <t>-7.5,+12.6 (20.1)</t>
  </si>
  <si>
    <t>-10.5,+3.1 (13.6)</t>
  </si>
  <si>
    <t>-9.8,+14.3 (24.1)</t>
  </si>
  <si>
    <t>-4.7,-1.6 (3.1)</t>
  </si>
  <si>
    <t>IG comp.</t>
  </si>
  <si>
    <t>DZ comp.</t>
  </si>
  <si>
    <t>544±11</t>
  </si>
  <si>
    <t>544 ± 11</t>
  </si>
  <si>
    <t>prograde metamorphism</t>
  </si>
  <si>
    <t>Pseudosection</t>
  </si>
  <si>
    <t>800–820</t>
  </si>
  <si>
    <t>Garm Bt + Cal + Ne + Ccn syenite</t>
  </si>
  <si>
    <t>13TS17: Epidote normalization</t>
  </si>
  <si>
    <t>Grain</t>
  </si>
  <si>
    <r>
      <t>207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235</t>
    </r>
    <r>
      <rPr>
        <sz val="10"/>
        <rFont val="Arial"/>
        <family val="2"/>
      </rPr>
      <t>U</t>
    </r>
  </si>
  <si>
    <r>
      <t>206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238</t>
    </r>
    <r>
      <rPr>
        <sz val="10"/>
        <rFont val="Arial"/>
        <family val="2"/>
      </rPr>
      <t>U</t>
    </r>
  </si>
  <si>
    <r>
      <t>238</t>
    </r>
    <r>
      <rPr>
        <sz val="10"/>
        <rFont val="Arial"/>
        <family val="2"/>
      </rPr>
      <t>U/</t>
    </r>
    <r>
      <rPr>
        <vertAlign val="superscript"/>
        <sz val="10"/>
        <rFont val="Arial"/>
        <family val="2"/>
      </rPr>
      <t>206</t>
    </r>
    <r>
      <rPr>
        <sz val="10"/>
        <rFont val="Arial"/>
        <family val="2"/>
      </rPr>
      <t>Pb</t>
    </r>
  </si>
  <si>
    <r>
      <t>207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206</t>
    </r>
    <r>
      <rPr>
        <sz val="10"/>
        <rFont val="Arial"/>
        <family val="2"/>
      </rPr>
      <t>Pb</t>
    </r>
  </si>
  <si>
    <r>
      <t>208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232</t>
    </r>
    <r>
      <rPr>
        <sz val="10"/>
        <rFont val="Arial"/>
        <family val="2"/>
      </rPr>
      <t>Th</t>
    </r>
  </si>
  <si>
    <r>
      <t>206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204</t>
    </r>
    <r>
      <rPr>
        <sz val="10"/>
        <rFont val="Arial"/>
        <family val="2"/>
      </rPr>
      <t>Pb</t>
    </r>
  </si>
  <si>
    <t>6/8 Age</t>
  </si>
  <si>
    <t>Yb/Gd</t>
  </si>
  <si>
    <t>12TS62-09</t>
  </si>
  <si>
    <t>M07</t>
  </si>
  <si>
    <t>12TS62-18</t>
  </si>
  <si>
    <t>M15</t>
  </si>
  <si>
    <t>12TS62-27</t>
  </si>
  <si>
    <t>M25</t>
  </si>
  <si>
    <t>12TS62-30</t>
  </si>
  <si>
    <t>M28</t>
  </si>
  <si>
    <t>12TS62-43</t>
  </si>
  <si>
    <t>M42</t>
  </si>
  <si>
    <t>12TS62-10</t>
  </si>
  <si>
    <t>M08</t>
  </si>
  <si>
    <t>12TS62-37</t>
  </si>
  <si>
    <t>M35</t>
  </si>
  <si>
    <t>12TS62-06</t>
  </si>
  <si>
    <t>M04</t>
  </si>
  <si>
    <t>12TS62-03</t>
  </si>
  <si>
    <t>M01</t>
  </si>
  <si>
    <t>12TS62-38</t>
  </si>
  <si>
    <t>M36</t>
  </si>
  <si>
    <t>12TS62-42</t>
  </si>
  <si>
    <t>M41</t>
  </si>
  <si>
    <t>12TS62-02</t>
  </si>
  <si>
    <t>ROI01 M1</t>
  </si>
  <si>
    <t>12TS62-15</t>
  </si>
  <si>
    <t>M12-2</t>
  </si>
  <si>
    <t>12TS62-22</t>
  </si>
  <si>
    <t>M19</t>
  </si>
  <si>
    <t>12TS62-08</t>
  </si>
  <si>
    <t>M06</t>
  </si>
  <si>
    <t>12TS62-45</t>
  </si>
  <si>
    <t>M44</t>
  </si>
  <si>
    <t>12TS62-39</t>
  </si>
  <si>
    <t>M37</t>
  </si>
  <si>
    <t>12TS62-21</t>
  </si>
  <si>
    <t>M18</t>
  </si>
  <si>
    <t>12TS62-23</t>
  </si>
  <si>
    <t>M20</t>
  </si>
  <si>
    <t>12TS62-13</t>
  </si>
  <si>
    <t>M11</t>
  </si>
  <si>
    <t>12TS62-25</t>
  </si>
  <si>
    <t>M22</t>
  </si>
  <si>
    <t>12TS62-16</t>
  </si>
  <si>
    <t>M13</t>
  </si>
  <si>
    <t>12TS62-17</t>
  </si>
  <si>
    <t>M14</t>
  </si>
  <si>
    <t>12TS62-20</t>
  </si>
  <si>
    <t>M17</t>
  </si>
  <si>
    <t>12TS62-05</t>
  </si>
  <si>
    <t>M03</t>
  </si>
  <si>
    <t>12TS62-31</t>
  </si>
  <si>
    <t>M29</t>
  </si>
  <si>
    <t>12TS62-40</t>
  </si>
  <si>
    <t>M38</t>
  </si>
  <si>
    <t>12TS62-01</t>
  </si>
  <si>
    <t>ROI01 GrtM01</t>
  </si>
  <si>
    <t>12TS62-33</t>
  </si>
  <si>
    <t>M31</t>
  </si>
  <si>
    <t>12TS62-41</t>
  </si>
  <si>
    <t>M39</t>
  </si>
  <si>
    <t>12TS62-04</t>
  </si>
  <si>
    <t>M02</t>
  </si>
  <si>
    <t>12TS62-24</t>
  </si>
  <si>
    <t>M21</t>
  </si>
  <si>
    <t>12TS62-07</t>
  </si>
  <si>
    <t>M05</t>
  </si>
  <si>
    <t>12TS62-35</t>
  </si>
  <si>
    <t>M33</t>
  </si>
  <si>
    <t>12TS62-26</t>
  </si>
  <si>
    <t>M24</t>
  </si>
  <si>
    <t>12TS62-44</t>
  </si>
  <si>
    <t>M43</t>
  </si>
  <si>
    <t>12TS62-36</t>
  </si>
  <si>
    <t>M34</t>
  </si>
  <si>
    <t>12TS62-14</t>
  </si>
  <si>
    <t>M12-1</t>
  </si>
  <si>
    <t>12TS62-32</t>
  </si>
  <si>
    <t>M30</t>
  </si>
  <si>
    <t>12TS62-28</t>
  </si>
  <si>
    <t>M26</t>
  </si>
  <si>
    <t>12TS62-34</t>
  </si>
  <si>
    <t>M32</t>
  </si>
  <si>
    <t>12TS62-29</t>
  </si>
  <si>
    <t>M27</t>
  </si>
  <si>
    <t>Output_1_146</t>
  </si>
  <si>
    <t>06/06/2016 (2) 21:48:19.75</t>
  </si>
  <si>
    <t>TS62-29</t>
  </si>
  <si>
    <t>07/06/2016 (3) 00:42:00.19</t>
  </si>
  <si>
    <t>12TS62-11</t>
  </si>
  <si>
    <t>M09</t>
  </si>
  <si>
    <t>Output_1_124</t>
  </si>
  <si>
    <t>06/06/2016 (2) 21:30:11.59</t>
  </si>
  <si>
    <t>TS62-11</t>
  </si>
  <si>
    <t>no value</t>
  </si>
  <si>
    <t>07/06/2016 (3) 00:23:52.03</t>
  </si>
  <si>
    <t>NAN</t>
  </si>
  <si>
    <t>12TS62-12</t>
  </si>
  <si>
    <t>M10</t>
  </si>
  <si>
    <t>Output_1_125</t>
  </si>
  <si>
    <t>06/06/2016 (2) 21:30:59.54</t>
  </si>
  <si>
    <t>TS62-12</t>
  </si>
  <si>
    <t>NaN</t>
  </si>
  <si>
    <t>07/06/2016 (3) 00:24:39.98</t>
  </si>
  <si>
    <t>12TS62-19</t>
  </si>
  <si>
    <t>M16</t>
  </si>
  <si>
    <t>12TS62-46</t>
  </si>
  <si>
    <t>ROI01 X02</t>
  </si>
  <si>
    <t>Output_1_169</t>
  </si>
  <si>
    <t>06/06/2016 (2) 22:07:32.64</t>
  </si>
  <si>
    <t>TS62-46</t>
  </si>
  <si>
    <t>07/06/2016 (3) 01:01:13.08</t>
  </si>
  <si>
    <t>12TS62-47</t>
  </si>
  <si>
    <t>ROI01 X03</t>
  </si>
  <si>
    <t>Output_1_176</t>
  </si>
  <si>
    <t>06/06/2016 (2) 22:13:25.37</t>
  </si>
  <si>
    <t>TS62-47</t>
  </si>
  <si>
    <t>07/06/2016 (3) 01:07:05.81</t>
  </si>
  <si>
    <t>12TS62-48</t>
  </si>
  <si>
    <t>ROI01 X04</t>
  </si>
  <si>
    <t>Output_1_177</t>
  </si>
  <si>
    <t>06/06/2016 (2) 22:14:13.33</t>
  </si>
  <si>
    <t>TS62-48</t>
  </si>
  <si>
    <t>07/06/2016 (3) 01:07:53.77</t>
  </si>
  <si>
    <t>12TS62-49</t>
  </si>
  <si>
    <t>ROI01 XO1-1</t>
  </si>
  <si>
    <t>Output_1_178</t>
  </si>
  <si>
    <t>06/06/2016 (2) 22:15:01.34</t>
  </si>
  <si>
    <t>TS62-49</t>
  </si>
  <si>
    <t>07/06/2016 (3) 01:08:41.78</t>
  </si>
  <si>
    <t>12TS62-50</t>
  </si>
  <si>
    <t>ROI01 XO1-2</t>
  </si>
  <si>
    <t>Output_1_179</t>
  </si>
  <si>
    <t>06/06/2016 (2) 22:15:49.44</t>
  </si>
  <si>
    <t>TS62-50</t>
  </si>
  <si>
    <t>07/06/2016 (3) 01:09:29.88</t>
  </si>
  <si>
    <t>12TS62-51</t>
  </si>
  <si>
    <t>ROI01 XO1-3</t>
  </si>
  <si>
    <t>Output_1_180</t>
  </si>
  <si>
    <t>06/06/2016 (2) 22:16:37.60</t>
  </si>
  <si>
    <t>TS62-51</t>
  </si>
  <si>
    <t>07/06/2016 (3) 01:10:18.04</t>
  </si>
  <si>
    <t>12TS62-52</t>
  </si>
  <si>
    <t>ROI01 XO1-4</t>
  </si>
  <si>
    <t>Output_1_181</t>
  </si>
  <si>
    <t>06/06/2016 (2) 22:17:25.88</t>
  </si>
  <si>
    <t>TS62-52</t>
  </si>
  <si>
    <t>07/06/2016 (3) 01:11:06.32</t>
  </si>
  <si>
    <t>12TS62-53</t>
  </si>
  <si>
    <t>ROI01 XO1-5</t>
  </si>
  <si>
    <t>Output_1_184</t>
  </si>
  <si>
    <t>06/06/2016 (2) 22:20:07.99</t>
  </si>
  <si>
    <t>TS62-53</t>
  </si>
  <si>
    <t>07/06/2016 (3) 01:13:48.44</t>
  </si>
  <si>
    <t>12TS62-54</t>
  </si>
  <si>
    <t>ROI01 XO1-6</t>
  </si>
  <si>
    <t>Output_1_185</t>
  </si>
  <si>
    <t>06/06/2016 (2) 22:20:55.99</t>
  </si>
  <si>
    <t>TS62-54</t>
  </si>
  <si>
    <t>07/06/2016 (3) 01:14:36.42</t>
  </si>
  <si>
    <t>12TS62-55</t>
  </si>
  <si>
    <t>ROI01 XO1-7</t>
  </si>
  <si>
    <t>Output_1_186</t>
  </si>
  <si>
    <t>06/06/2016 (2) 22:21:44.07</t>
  </si>
  <si>
    <t>TS62-55</t>
  </si>
  <si>
    <t>07/06/2016 (3) 01:15:24.51</t>
  </si>
  <si>
    <t>12TS62-56</t>
  </si>
  <si>
    <t>X01-1</t>
  </si>
  <si>
    <t>Output_1_187</t>
  </si>
  <si>
    <t>06/06/2016 (2) 22:22:32.21</t>
  </si>
  <si>
    <t>TS62-56</t>
  </si>
  <si>
    <t>07/06/2016 (3) 01:16:12.64</t>
  </si>
  <si>
    <t>12TS62-57</t>
  </si>
  <si>
    <t>X01-2</t>
  </si>
  <si>
    <t>Output_1_188</t>
  </si>
  <si>
    <t>06/06/2016 (2) 22:23:20.23</t>
  </si>
  <si>
    <t>TS62-57</t>
  </si>
  <si>
    <t>07/06/2016 (3) 01:17:00.67</t>
  </si>
  <si>
    <t>44069-1</t>
  </si>
  <si>
    <t>Output_1_2</t>
  </si>
  <si>
    <t>JW run1 8um 3Hz 100% 3mJ</t>
  </si>
  <si>
    <t>06/06/2016 (2) 17:30:40.45</t>
  </si>
  <si>
    <t>JW run 1.d</t>
  </si>
  <si>
    <t>06/06/2016 (2) 17:30:49.82</t>
  </si>
  <si>
    <t>44069-10</t>
  </si>
  <si>
    <t>Output_1_94</t>
  </si>
  <si>
    <t>06/06/2016 (2) 18:44:51.37</t>
  </si>
  <si>
    <t>06/06/2016 (2) 18:45:00.73</t>
  </si>
  <si>
    <t>44069-11</t>
  </si>
  <si>
    <t>Output_1_104</t>
  </si>
  <si>
    <t>06/06/2016 (2) 18:52:57.90</t>
  </si>
  <si>
    <t>06/06/2016 (2) 18:53:07.26</t>
  </si>
  <si>
    <t>44069-12</t>
  </si>
  <si>
    <t>06/06/2016 (2) 19:01:05.20</t>
  </si>
  <si>
    <t>06/06/2016 (2) 19:01:14.56</t>
  </si>
  <si>
    <t>44069-13</t>
  </si>
  <si>
    <t>06/06/2016 (2) 19:09:11.67</t>
  </si>
  <si>
    <t>06/06/2016 (2) 19:09:21.03</t>
  </si>
  <si>
    <t>44069-14</t>
  </si>
  <si>
    <t>06/06/2016 (2) 19:17:18.21</t>
  </si>
  <si>
    <t>06/06/2016 (2) 19:17:27.58</t>
  </si>
  <si>
    <t>44069-15</t>
  </si>
  <si>
    <t>06/06/2016 (2) 19:25:26.65</t>
  </si>
  <si>
    <t>06/06/2016 (2) 19:25:36.01</t>
  </si>
  <si>
    <t>44069-16</t>
  </si>
  <si>
    <t>06/06/2016 (2) 19:33:33.02</t>
  </si>
  <si>
    <t>06/06/2016 (2) 19:33:42.38</t>
  </si>
  <si>
    <t>44069-17</t>
  </si>
  <si>
    <t>06/06/2016 (2) 19:41:37.57</t>
  </si>
  <si>
    <t>06/06/2016 (2) 19:41:46.93</t>
  </si>
  <si>
    <t>44069-18</t>
  </si>
  <si>
    <t>Output_1_174</t>
  </si>
  <si>
    <t>06/06/2016 (2) 19:49:42.63</t>
  </si>
  <si>
    <t>06/06/2016 (2) 19:49:51.99</t>
  </si>
  <si>
    <t>44069-19</t>
  </si>
  <si>
    <t>06/06/2016 (2) 19:57:47.78</t>
  </si>
  <si>
    <t>06/06/2016 (2) 19:57:57.15</t>
  </si>
  <si>
    <t>44069-2</t>
  </si>
  <si>
    <t>Output_1_13</t>
  </si>
  <si>
    <t>06/06/2016 (2) 17:39:29.70</t>
  </si>
  <si>
    <t>06/06/2016 (2) 17:39:39.07</t>
  </si>
  <si>
    <t>44069-20</t>
  </si>
  <si>
    <t>Output_1_196</t>
  </si>
  <si>
    <t>06/06/2016 (2) 20:07:35.62</t>
  </si>
  <si>
    <t>06/06/2016 (2) 20:07:44.98</t>
  </si>
  <si>
    <t>44069-21</t>
  </si>
  <si>
    <t>Output_1_207</t>
  </si>
  <si>
    <t>06/06/2016 (2) 20:16:28.54</t>
  </si>
  <si>
    <t>06/06/2016 (2) 20:16:37.90</t>
  </si>
  <si>
    <t>44069-22</t>
  </si>
  <si>
    <t>Output_1_217</t>
  </si>
  <si>
    <t>06/06/2016 (2) 20:24:29.17</t>
  </si>
  <si>
    <t>06/06/2016 (2) 20:24:38.54</t>
  </si>
  <si>
    <t>44069-23</t>
  </si>
  <si>
    <t>06/06/2016 (2) 19:48:54.55</t>
  </si>
  <si>
    <t>06/06/2016 (2) 22:42:34.99</t>
  </si>
  <si>
    <t>44069-24</t>
  </si>
  <si>
    <t>Output_1_4</t>
  </si>
  <si>
    <t>06/06/2016 (2) 19:50:30.66</t>
  </si>
  <si>
    <t>06/06/2016 (2) 22:44:11.10</t>
  </si>
  <si>
    <t>44069-25</t>
  </si>
  <si>
    <t>Output_1_14</t>
  </si>
  <si>
    <t>06/06/2016 (2) 19:58:49.63</t>
  </si>
  <si>
    <t>06/06/2016 (2) 22:52:30.07</t>
  </si>
  <si>
    <t>44069-26</t>
  </si>
  <si>
    <t>Output_1_24</t>
  </si>
  <si>
    <t>06/06/2016 (2) 20:07:07.33</t>
  </si>
  <si>
    <t>06/06/2016 (2) 23:00:47.77</t>
  </si>
  <si>
    <t>44069-27</t>
  </si>
  <si>
    <t>Output_1_34</t>
  </si>
  <si>
    <t>06/06/2016 (2) 20:15:25.94</t>
  </si>
  <si>
    <t>06/06/2016 (2) 23:09:06.37</t>
  </si>
  <si>
    <t>44069-28</t>
  </si>
  <si>
    <t>Output_1_44</t>
  </si>
  <si>
    <t>06/06/2016 (2) 20:23:41.61</t>
  </si>
  <si>
    <t>06/06/2016 (2) 23:17:22.05</t>
  </si>
  <si>
    <t>44069-29</t>
  </si>
  <si>
    <t>Output_1_54</t>
  </si>
  <si>
    <t>06/06/2016 (2) 20:31:58.76</t>
  </si>
  <si>
    <t>06/06/2016 (2) 23:25:39.19</t>
  </si>
  <si>
    <t>44069-3</t>
  </si>
  <si>
    <t>Output_1_23</t>
  </si>
  <si>
    <t>06/06/2016 (2) 17:47:33.81</t>
  </si>
  <si>
    <t>06/06/2016 (2) 17:47:43.17</t>
  </si>
  <si>
    <t>44069-30</t>
  </si>
  <si>
    <t>Output_1_64</t>
  </si>
  <si>
    <t>06/06/2016 (2) 20:40:18.48</t>
  </si>
  <si>
    <t>06/06/2016 (2) 23:33:58.91</t>
  </si>
  <si>
    <t>44069-31</t>
  </si>
  <si>
    <t>Output_1_74</t>
  </si>
  <si>
    <t>06/06/2016 (2) 20:48:36.42</t>
  </si>
  <si>
    <t>06/06/2016 (2) 23:42:16.86</t>
  </si>
  <si>
    <t>44069-32</t>
  </si>
  <si>
    <t>Output_1_84</t>
  </si>
  <si>
    <t>06/06/2016 (2) 20:56:54.46</t>
  </si>
  <si>
    <t>06/06/2016 (2) 23:50:34.90</t>
  </si>
  <si>
    <t>44069-33</t>
  </si>
  <si>
    <t>06/06/2016 (2) 21:05:12.04</t>
  </si>
  <si>
    <t>06/06/2016 (2) 23:58:52.48</t>
  </si>
  <si>
    <t>44069-34</t>
  </si>
  <si>
    <t>06/06/2016 (2) 21:13:29.42</t>
  </si>
  <si>
    <t>07/06/2016 (3) 00:07:09.86</t>
  </si>
  <si>
    <t>44069-35</t>
  </si>
  <si>
    <t>Output_1_111</t>
  </si>
  <si>
    <t>06/06/2016 (2) 21:19:23.17</t>
  </si>
  <si>
    <t>07/06/2016 (3) 00:13:03.61</t>
  </si>
  <si>
    <t>44069-36</t>
  </si>
  <si>
    <t>Output_1_121</t>
  </si>
  <si>
    <t>06/06/2016 (2) 21:27:39.31</t>
  </si>
  <si>
    <t>07/06/2016 (3) 00:21:19.75</t>
  </si>
  <si>
    <t>44069-37</t>
  </si>
  <si>
    <t>Output_1_131</t>
  </si>
  <si>
    <t>06/06/2016 (2) 21:35:55.42</t>
  </si>
  <si>
    <t>07/06/2016 (3) 00:29:35.86</t>
  </si>
  <si>
    <t>44069-38</t>
  </si>
  <si>
    <t>Output_1_141</t>
  </si>
  <si>
    <t>06/06/2016 (2) 21:44:12.08</t>
  </si>
  <si>
    <t>07/06/2016 (3) 00:37:52.52</t>
  </si>
  <si>
    <t>44069-39</t>
  </si>
  <si>
    <t>Output_1_151</t>
  </si>
  <si>
    <t>06/06/2016 (2) 21:52:27.38</t>
  </si>
  <si>
    <t>07/06/2016 (3) 00:46:07.82</t>
  </si>
  <si>
    <t>44069-4</t>
  </si>
  <si>
    <t>Output_1_33</t>
  </si>
  <si>
    <t>06/06/2016 (2) 17:55:36.05</t>
  </si>
  <si>
    <t>06/06/2016 (2) 17:55:45.42</t>
  </si>
  <si>
    <t>44069-40</t>
  </si>
  <si>
    <t>Output_1_161</t>
  </si>
  <si>
    <t>06/06/2016 (2) 22:00:42.70</t>
  </si>
  <si>
    <t>07/06/2016 (3) 00:54:23.14</t>
  </si>
  <si>
    <t>44069-41</t>
  </si>
  <si>
    <t>Output_1_168</t>
  </si>
  <si>
    <t>06/06/2016 (2) 22:06:36.61</t>
  </si>
  <si>
    <t>07/06/2016 (3) 01:00:17.05</t>
  </si>
  <si>
    <t>44069-42</t>
  </si>
  <si>
    <t>Output_1_175</t>
  </si>
  <si>
    <t>06/06/2016 (2) 22:12:29.17</t>
  </si>
  <si>
    <t>07/06/2016 (3) 01:06:09.61</t>
  </si>
  <si>
    <t>44069-43</t>
  </si>
  <si>
    <t>Output_1_183</t>
  </si>
  <si>
    <t>06/06/2016 (2) 22:19:11.31</t>
  </si>
  <si>
    <t>07/06/2016 (3) 01:12:51.75</t>
  </si>
  <si>
    <t>44069-44</t>
  </si>
  <si>
    <t>Output_1_190</t>
  </si>
  <si>
    <t>06/06/2016 (2) 22:25:04.89</t>
  </si>
  <si>
    <t>07/06/2016 (3) 01:18:45.33</t>
  </si>
  <si>
    <t>44069-45</t>
  </si>
  <si>
    <t>06/06/2016 (2) 22:29:53.77</t>
  </si>
  <si>
    <t>07/06/2016 (3) 01:23:34.21</t>
  </si>
  <si>
    <t>44069-46</t>
  </si>
  <si>
    <t>Output_1_204</t>
  </si>
  <si>
    <t>06/06/2016 (2) 22:36:19.24</t>
  </si>
  <si>
    <t>07/06/2016 (3) 01:29:59.68</t>
  </si>
  <si>
    <t>44069-5</t>
  </si>
  <si>
    <t>Output_1_43</t>
  </si>
  <si>
    <t>06/06/2016 (2) 18:03:39.67</t>
  </si>
  <si>
    <t>06/06/2016 (2) 18:03:49.04</t>
  </si>
  <si>
    <t>44069-6</t>
  </si>
  <si>
    <t>Output_1_53</t>
  </si>
  <si>
    <t>06/06/2016 (2) 18:11:42.81</t>
  </si>
  <si>
    <t>06/06/2016 (2) 18:11:52.18</t>
  </si>
  <si>
    <t>44069-7</t>
  </si>
  <si>
    <t>Output_1_63</t>
  </si>
  <si>
    <t>06/06/2016 (2) 18:19:47.63</t>
  </si>
  <si>
    <t>06/06/2016 (2) 18:19:56.99</t>
  </si>
  <si>
    <t>44069-8</t>
  </si>
  <si>
    <t>Output_1_73</t>
  </si>
  <si>
    <t>06/06/2016 (2) 18:27:50.70</t>
  </si>
  <si>
    <t>06/06/2016 (2) 18:28:00.06</t>
  </si>
  <si>
    <t>44069-9</t>
  </si>
  <si>
    <t>06/06/2016 (2) 18:36:43.14</t>
  </si>
  <si>
    <t>06/06/2016 (2) 18:36:52.50</t>
  </si>
  <si>
    <t>FC_Mnz-1</t>
  </si>
  <si>
    <t>Output_1_3</t>
  </si>
  <si>
    <t>06/06/2016 (2) 17:31:28.54</t>
  </si>
  <si>
    <t>06/06/2016 (2) 17:31:37.90</t>
  </si>
  <si>
    <t>FC_Mnz-2</t>
  </si>
  <si>
    <t>06/06/2016 (2) 17:32:16.54</t>
  </si>
  <si>
    <t>06/06/2016 (2) 17:32:25.91</t>
  </si>
  <si>
    <t>FC_Mnz-3</t>
  </si>
  <si>
    <t>Output_1_5</t>
  </si>
  <si>
    <t>06/06/2016 (2) 17:33:04.55</t>
  </si>
  <si>
    <t>06/06/2016 (2) 17:33:13.91</t>
  </si>
  <si>
    <t>FC_Mnz-4</t>
  </si>
  <si>
    <t>Output_1_6</t>
  </si>
  <si>
    <t>06/06/2016 (2) 17:33:52.62</t>
  </si>
  <si>
    <t>06/06/2016 (2) 17:34:01.98</t>
  </si>
  <si>
    <t>FC_Mnz-5</t>
  </si>
  <si>
    <t>Output_1_208</t>
  </si>
  <si>
    <t>06/06/2016 (2) 20:17:16.58</t>
  </si>
  <si>
    <t>06/06/2016 (2) 20:17:25.94</t>
  </si>
  <si>
    <t>FC_Mnz-6</t>
  </si>
  <si>
    <t>Output_1_209</t>
  </si>
  <si>
    <t>06/06/2016 (2) 20:18:04.84</t>
  </si>
  <si>
    <t>06/06/2016 (2) 20:18:14.20</t>
  </si>
  <si>
    <t>FC_Mnz-7</t>
  </si>
  <si>
    <t>Output_1_210</t>
  </si>
  <si>
    <t>06/06/2016 (2) 20:18:52.83</t>
  </si>
  <si>
    <t>06/06/2016 (2) 20:19:02.19</t>
  </si>
  <si>
    <t>FC_Mnz-8</t>
  </si>
  <si>
    <t>Output_1_211</t>
  </si>
  <si>
    <t>06/06/2016 (2) 20:19:40.80</t>
  </si>
  <si>
    <t>06/06/2016 (2) 20:19:50.17</t>
  </si>
  <si>
    <t>Output_1_197</t>
  </si>
  <si>
    <t>06/06/2016 (2) 22:30:41.78</t>
  </si>
  <si>
    <t>07/06/2016 (3) 01:24:22.21</t>
  </si>
  <si>
    <t>Output_1_198</t>
  </si>
  <si>
    <t>06/06/2016 (2) 22:31:29.81</t>
  </si>
  <si>
    <t>07/06/2016 (3) 01:25:10.25</t>
  </si>
  <si>
    <t>FC1_x1</t>
  </si>
  <si>
    <t>Output_1_170</t>
  </si>
  <si>
    <t>06/06/2016 (2) 22:08:28.21</t>
  </si>
  <si>
    <t>07/06/2016 (3) 01:02:08.65</t>
  </si>
  <si>
    <t>FC1_x2</t>
  </si>
  <si>
    <t>Output_1_171</t>
  </si>
  <si>
    <t>06/06/2016 (2) 22:09:16.49</t>
  </si>
  <si>
    <t>07/06/2016 (3) 01:02:56.93</t>
  </si>
  <si>
    <t>FC1_x3</t>
  </si>
  <si>
    <t>Output_1_172</t>
  </si>
  <si>
    <t>06/06/2016 (2) 22:10:04.56</t>
  </si>
  <si>
    <t>07/06/2016 (3) 01:03:44.99</t>
  </si>
  <si>
    <t>FC1_x4</t>
  </si>
  <si>
    <t>Output_1_173</t>
  </si>
  <si>
    <t>06/06/2016 (2) 22:10:52.60</t>
  </si>
  <si>
    <t>07/06/2016 (3) 01:04:33.03</t>
  </si>
  <si>
    <t>FC1_x5</t>
  </si>
  <si>
    <t>Output_1_191</t>
  </si>
  <si>
    <t>06/06/2016 (2) 22:25:52.91</t>
  </si>
  <si>
    <t>07/06/2016 (3) 01:19:33.35</t>
  </si>
  <si>
    <t>FC1_x6</t>
  </si>
  <si>
    <t>Output_1_192</t>
  </si>
  <si>
    <t>06/06/2016 (2) 22:26:41.40</t>
  </si>
  <si>
    <t>07/06/2016 (3) 01:20:21.83</t>
  </si>
  <si>
    <t>FC1_x7</t>
  </si>
  <si>
    <t>Output_1_193</t>
  </si>
  <si>
    <t>06/06/2016 (2) 22:27:29.50</t>
  </si>
  <si>
    <t>07/06/2016 (3) 01:21:09.94</t>
  </si>
  <si>
    <t>FC1_x8</t>
  </si>
  <si>
    <t>Output_1_194</t>
  </si>
  <si>
    <t>06/06/2016 (2) 22:28:17.55</t>
  </si>
  <si>
    <t>07/06/2016 (3) 01:21:57.99</t>
  </si>
  <si>
    <t>Stern-1</t>
  </si>
  <si>
    <t>Output_1_1</t>
  </si>
  <si>
    <t>06/06/2016 (2) 17:29:52.36</t>
  </si>
  <si>
    <t>06/06/2016 (2) 17:30:01.73</t>
  </si>
  <si>
    <t>Stern-2</t>
  </si>
  <si>
    <t>Output_1_12</t>
  </si>
  <si>
    <t>06/06/2016 (2) 17:38:41.46</t>
  </si>
  <si>
    <t>06/06/2016 (2) 17:38:50.83</t>
  </si>
  <si>
    <t>Stern-3</t>
  </si>
  <si>
    <t>Output_1_22</t>
  </si>
  <si>
    <t>06/06/2016 (2) 17:46:45.74</t>
  </si>
  <si>
    <t>06/06/2016 (2) 17:46:55.10</t>
  </si>
  <si>
    <t>Stern-4</t>
  </si>
  <si>
    <t>Output_1_32</t>
  </si>
  <si>
    <t>06/06/2016 (2) 17:54:48.03</t>
  </si>
  <si>
    <t>06/06/2016 (2) 17:54:57.40</t>
  </si>
  <si>
    <t>Stern-5</t>
  </si>
  <si>
    <t>Output_1_42</t>
  </si>
  <si>
    <t>06/06/2016 (2) 18:02:51.59</t>
  </si>
  <si>
    <t>06/06/2016 (2) 18:03:00.95</t>
  </si>
  <si>
    <t>Stern-6</t>
  </si>
  <si>
    <t>Output_1_52</t>
  </si>
  <si>
    <t>06/06/2016 (2) 18:10:54.73</t>
  </si>
  <si>
    <t>06/06/2016 (2) 18:11:04.09</t>
  </si>
  <si>
    <t>Stern-7</t>
  </si>
  <si>
    <t>Output_1_62</t>
  </si>
  <si>
    <t>06/06/2016 (2) 18:18:59.63</t>
  </si>
  <si>
    <t>06/06/2016 (2) 18:19:08.99</t>
  </si>
  <si>
    <t>Stern-8</t>
  </si>
  <si>
    <t>Output_1_72</t>
  </si>
  <si>
    <t>06/06/2016 (2) 18:27:02.71</t>
  </si>
  <si>
    <t>06/06/2016 (2) 18:27:12.07</t>
  </si>
  <si>
    <t>Stern-9</t>
  </si>
  <si>
    <t>Output_1_83</t>
  </si>
  <si>
    <t>06/06/2016 (2) 18:35:55.13</t>
  </si>
  <si>
    <t>06/06/2016 (2) 18:36:04.50</t>
  </si>
  <si>
    <t>Stern-10</t>
  </si>
  <si>
    <t>Output_1_93</t>
  </si>
  <si>
    <t>06/06/2016 (2) 18:44:03.31</t>
  </si>
  <si>
    <t>06/06/2016 (2) 18:44:12.68</t>
  </si>
  <si>
    <t>Stern-11</t>
  </si>
  <si>
    <t>Output_1_103</t>
  </si>
  <si>
    <t>06/06/2016 (2) 18:52:09.80</t>
  </si>
  <si>
    <t>06/06/2016 (2) 18:52:19.16</t>
  </si>
  <si>
    <t>Stern-12</t>
  </si>
  <si>
    <t>06/06/2016 (2) 19:00:16.79</t>
  </si>
  <si>
    <t>06/06/2016 (2) 19:00:26.16</t>
  </si>
  <si>
    <t>Stern-13</t>
  </si>
  <si>
    <t>06/06/2016 (2) 19:08:23.58</t>
  </si>
  <si>
    <t>06/06/2016 (2) 19:08:32.94</t>
  </si>
  <si>
    <t>Stern-14</t>
  </si>
  <si>
    <t>06/06/2016 (2) 19:16:30.21</t>
  </si>
  <si>
    <t>06/06/2016 (2) 19:16:39.57</t>
  </si>
  <si>
    <t>Stern-15</t>
  </si>
  <si>
    <t>06/06/2016 (2) 19:24:38.66</t>
  </si>
  <si>
    <t>06/06/2016 (2) 19:24:48.02</t>
  </si>
  <si>
    <t>Stern-16</t>
  </si>
  <si>
    <t>06/06/2016 (2) 19:32:44.69</t>
  </si>
  <si>
    <t>06/06/2016 (2) 19:32:54.06</t>
  </si>
  <si>
    <t>Stern-17</t>
  </si>
  <si>
    <t>06/06/2016 (2) 19:40:49.53</t>
  </si>
  <si>
    <t>06/06/2016 (2) 19:40:58.89</t>
  </si>
  <si>
    <t>Stern-18</t>
  </si>
  <si>
    <t>06/06/2016 (2) 19:48:54.25</t>
  </si>
  <si>
    <t>06/06/2016 (2) 19:49:03.62</t>
  </si>
  <si>
    <t>Stern-19</t>
  </si>
  <si>
    <t>06/06/2016 (2) 19:56:59.62</t>
  </si>
  <si>
    <t>06/06/2016 (2) 19:57:08.98</t>
  </si>
  <si>
    <t>Stern-20</t>
  </si>
  <si>
    <t>Output_1_195</t>
  </si>
  <si>
    <t>06/06/2016 (2) 20:06:47.42</t>
  </si>
  <si>
    <t>06/06/2016 (2) 20:06:56.78</t>
  </si>
  <si>
    <t>Stern-21</t>
  </si>
  <si>
    <t>Output_1_206</t>
  </si>
  <si>
    <t>06/06/2016 (2) 20:15:40.36</t>
  </si>
  <si>
    <t>06/06/2016 (2) 20:15:49.72</t>
  </si>
  <si>
    <t>Stern-22</t>
  </si>
  <si>
    <t>Output_1_216</t>
  </si>
  <si>
    <t>06/06/2016 (2) 20:23:41.17</t>
  </si>
  <si>
    <t>06/06/2016 (2) 20:23:50.53</t>
  </si>
  <si>
    <t>Stern-23</t>
  </si>
  <si>
    <t>06/06/2016 (2) 19:48:06.47</t>
  </si>
  <si>
    <t>06/06/2016 (2) 22:41:46.91</t>
  </si>
  <si>
    <t>Stern-24</t>
  </si>
  <si>
    <t>06/06/2016 (2) 19:49:42.67</t>
  </si>
  <si>
    <t>06/06/2016 (2) 22:43:23.11</t>
  </si>
  <si>
    <t>Stern-25</t>
  </si>
  <si>
    <t>06/06/2016 (2) 19:58:01.13</t>
  </si>
  <si>
    <t>06/06/2016 (2) 22:51:41.57</t>
  </si>
  <si>
    <t>Stern-26</t>
  </si>
  <si>
    <t>06/06/2016 (2) 20:06:19.28</t>
  </si>
  <si>
    <t>06/06/2016 (2) 22:59:59.72</t>
  </si>
  <si>
    <t>Stern-27</t>
  </si>
  <si>
    <t>06/06/2016 (2) 20:14:37.90</t>
  </si>
  <si>
    <t>06/06/2016 (2) 23:08:18.34</t>
  </si>
  <si>
    <t>Stern-28</t>
  </si>
  <si>
    <t>06/06/2016 (2) 20:22:53.55</t>
  </si>
  <si>
    <t>06/06/2016 (2) 23:16:33.98</t>
  </si>
  <si>
    <t>Stern-29</t>
  </si>
  <si>
    <t>06/06/2016 (2) 20:31:10.66</t>
  </si>
  <si>
    <t>06/06/2016 (2) 23:24:51.09</t>
  </si>
  <si>
    <t>Stern-30</t>
  </si>
  <si>
    <t>06/06/2016 (2) 20:39:30.20</t>
  </si>
  <si>
    <t>06/06/2016 (2) 23:33:10.64</t>
  </si>
  <si>
    <t>Stern-31</t>
  </si>
  <si>
    <t>06/06/2016 (2) 20:47:48.38</t>
  </si>
  <si>
    <t>06/06/2016 (2) 23:41:28.82</t>
  </si>
  <si>
    <t>Stern-32</t>
  </si>
  <si>
    <t>06/06/2016 (2) 20:56:06.40</t>
  </si>
  <si>
    <t>06/06/2016 (2) 23:49:46.84</t>
  </si>
  <si>
    <t>Stern-33</t>
  </si>
  <si>
    <t>06/06/2016 (2) 21:04:23.67</t>
  </si>
  <si>
    <t>06/06/2016 (2) 23:58:04.10</t>
  </si>
  <si>
    <t>Stern-34</t>
  </si>
  <si>
    <t>06/06/2016 (2) 21:12:41.15</t>
  </si>
  <si>
    <t>07/06/2016 (3) 00:06:21.59</t>
  </si>
  <si>
    <t>Stern-35</t>
  </si>
  <si>
    <t>Output_1_110</t>
  </si>
  <si>
    <t>06/06/2016 (2) 21:18:35.12</t>
  </si>
  <si>
    <t>07/06/2016 (3) 00:12:15.56</t>
  </si>
  <si>
    <t>Stern-36</t>
  </si>
  <si>
    <t>Output_1_120</t>
  </si>
  <si>
    <t>06/06/2016 (2) 21:26:51.24</t>
  </si>
  <si>
    <t>07/06/2016 (3) 00:20:31.68</t>
  </si>
  <si>
    <t>Stern-37</t>
  </si>
  <si>
    <t>Output_1_130</t>
  </si>
  <si>
    <t>06/06/2016 (2) 21:35:07.45</t>
  </si>
  <si>
    <t>07/06/2016 (3) 00:28:47.88</t>
  </si>
  <si>
    <t>Stern-38</t>
  </si>
  <si>
    <t>Output_1_140</t>
  </si>
  <si>
    <t>06/06/2016 (2) 21:43:23.79</t>
  </si>
  <si>
    <t>07/06/2016 (3) 00:37:04.23</t>
  </si>
  <si>
    <t>Stern-39</t>
  </si>
  <si>
    <t>Output_1_150</t>
  </si>
  <si>
    <t>06/06/2016 (2) 21:51:39.44</t>
  </si>
  <si>
    <t>07/06/2016 (3) 00:45:19.87</t>
  </si>
  <si>
    <t>Stern-40</t>
  </si>
  <si>
    <t>Output_1_160</t>
  </si>
  <si>
    <t>06/06/2016 (2) 21:59:54.78</t>
  </si>
  <si>
    <t>07/06/2016 (3) 00:53:35.21</t>
  </si>
  <si>
    <t>Stern-41</t>
  </si>
  <si>
    <t>Output_1_167</t>
  </si>
  <si>
    <t>06/06/2016 (2) 22:05:48.21</t>
  </si>
  <si>
    <t>07/06/2016 (3) 00:59:28.65</t>
  </si>
  <si>
    <t>Stern-42</t>
  </si>
  <si>
    <t>06/06/2016 (2) 22:11:41.19</t>
  </si>
  <si>
    <t>07/06/2016 (3) 01:05:21.63</t>
  </si>
  <si>
    <t>Stern-43</t>
  </si>
  <si>
    <t>Output_1_182</t>
  </si>
  <si>
    <t>06/06/2016 (2) 22:18:22.62</t>
  </si>
  <si>
    <t>07/06/2016 (3) 01:12:03.06</t>
  </si>
  <si>
    <t>Stern-44</t>
  </si>
  <si>
    <t>Output_1_189</t>
  </si>
  <si>
    <t>06/06/2016 (2) 22:24:16.66</t>
  </si>
  <si>
    <t>07/06/2016 (3) 01:17:57.10</t>
  </si>
  <si>
    <t>Stern-45</t>
  </si>
  <si>
    <t>06/06/2016 (2) 22:29:05.64</t>
  </si>
  <si>
    <t>07/06/2016 (3) 01:22:46.07</t>
  </si>
  <si>
    <t>Stern-46</t>
  </si>
  <si>
    <t>Output_1_203</t>
  </si>
  <si>
    <t>06/06/2016 (2) 22:35:30.98</t>
  </si>
  <si>
    <t>07/06/2016 (3) 01:29:11.41</t>
  </si>
  <si>
    <t>treb-5</t>
  </si>
  <si>
    <t>Output_1_7</t>
  </si>
  <si>
    <t>06/06/2016 (2) 17:34:40.91</t>
  </si>
  <si>
    <t>06/06/2016 (2) 17:34:50.27</t>
  </si>
  <si>
    <t>treb-6</t>
  </si>
  <si>
    <t>Output_1_8</t>
  </si>
  <si>
    <t>06/06/2016 (2) 17:35:29.01</t>
  </si>
  <si>
    <t>06/06/2016 (2) 17:35:38.38</t>
  </si>
  <si>
    <t>treb-7</t>
  </si>
  <si>
    <t>Output_1_9</t>
  </si>
  <si>
    <t>06/06/2016 (2) 17:36:17.10</t>
  </si>
  <si>
    <t>06/06/2016 (2) 17:36:26.46</t>
  </si>
  <si>
    <t>treb-8</t>
  </si>
  <si>
    <t>Output_1_10</t>
  </si>
  <si>
    <t>06/06/2016 (2) 17:37:05.18</t>
  </si>
  <si>
    <t>06/06/2016 (2) 17:37:14.55</t>
  </si>
  <si>
    <t>treb-9</t>
  </si>
  <si>
    <t>Output_1_11</t>
  </si>
  <si>
    <t>06/06/2016 (2) 17:37:53.44</t>
  </si>
  <si>
    <t>06/06/2016 (2) 17:38:02.80</t>
  </si>
  <si>
    <t>treb-10</t>
  </si>
  <si>
    <t>Output_1_212</t>
  </si>
  <si>
    <t>06/06/2016 (2) 20:20:28.90</t>
  </si>
  <si>
    <t>06/06/2016 (2) 20:20:38.27</t>
  </si>
  <si>
    <t>treb-11</t>
  </si>
  <si>
    <t>Output_1_213</t>
  </si>
  <si>
    <t>06/06/2016 (2) 20:21:17.10</t>
  </si>
  <si>
    <t>06/06/2016 (2) 20:21:26.47</t>
  </si>
  <si>
    <t>treb-12</t>
  </si>
  <si>
    <t>Output_1_214</t>
  </si>
  <si>
    <t>06/06/2016 (2) 20:22:05.22</t>
  </si>
  <si>
    <t>06/06/2016 (2) 20:22:14.59</t>
  </si>
  <si>
    <t>treb-13</t>
  </si>
  <si>
    <t>Output_1_215</t>
  </si>
  <si>
    <t>06/06/2016 (2) 20:22:53.19</t>
  </si>
  <si>
    <t>06/06/2016 (2) 20:23:02.56</t>
  </si>
  <si>
    <t>treb-1</t>
  </si>
  <si>
    <t>Output_1_199</t>
  </si>
  <si>
    <t>06/06/2016 (2) 22:32:18.20</t>
  </si>
  <si>
    <t>07/06/2016 (3) 01:25:58.64</t>
  </si>
  <si>
    <t>treb-2</t>
  </si>
  <si>
    <t>Output_1_200</t>
  </si>
  <si>
    <t>06/06/2016 (2) 22:33:06.40</t>
  </si>
  <si>
    <t>07/06/2016 (3) 01:26:46.84</t>
  </si>
  <si>
    <t>treb-3</t>
  </si>
  <si>
    <t>Output_1_201</t>
  </si>
  <si>
    <t>06/06/2016 (2) 22:33:54.47</t>
  </si>
  <si>
    <t>07/06/2016 (3) 01:27:34.91</t>
  </si>
  <si>
    <t>treb-4</t>
  </si>
  <si>
    <t>Output_1_202</t>
  </si>
  <si>
    <t>06/06/2016 (2) 22:34:42.49</t>
  </si>
  <si>
    <t>07/06/2016 (3) 01:28:22.93</t>
  </si>
  <si>
    <t>Sample-grain</t>
  </si>
  <si>
    <t>Fe3+</t>
  </si>
  <si>
    <t>Si</t>
  </si>
  <si>
    <t>Ti</t>
  </si>
  <si>
    <t>Al</t>
  </si>
  <si>
    <t>BtM_avgFe</t>
  </si>
  <si>
    <t>BtM_minFe</t>
  </si>
  <si>
    <t>BtM_maxFe</t>
  </si>
  <si>
    <t>GrtC_avg</t>
  </si>
  <si>
    <t>12TS73(r2) ROI1 Grt1 rim, 18-19(r2)</t>
  </si>
  <si>
    <t>12TS73(r2) ROI1 Grt2 rim, 22-23(r2)</t>
  </si>
  <si>
    <t>12TS73(r2) ROI3 Grt1 rim, 27-28(r2)</t>
  </si>
  <si>
    <t>12TS73(r2) ROI4 Grt rim1, 30-35(r2)</t>
  </si>
  <si>
    <t>12TS73(r2) ROI4 Grt rim2, 31-35(r2)</t>
  </si>
  <si>
    <t>12TS73(r2) ROI4 Grt rim3, 32-36(r2)</t>
  </si>
  <si>
    <t>avg</t>
  </si>
  <si>
    <t>Garnet comment</t>
  </si>
  <si>
    <t>Biotite comment</t>
  </si>
  <si>
    <t>Ideal Mixing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</si>
  <si>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 xml:space="preserve">2 kb </t>
    </r>
    <r>
      <rPr>
        <b/>
        <sz val="11"/>
        <color theme="1"/>
        <rFont val="Calibri"/>
        <family val="2"/>
        <scheme val="minor"/>
      </rPr>
      <t>(°C)</t>
    </r>
  </si>
  <si>
    <t>±2σ (°C)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</si>
  <si>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6 kb</t>
    </r>
    <r>
      <rPr>
        <b/>
        <sz val="11"/>
        <color theme="1"/>
        <rFont val="Calibri"/>
        <family val="2"/>
        <scheme val="minor"/>
      </rPr>
      <t xml:space="preserve"> (°C)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</si>
  <si>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>10 kb</t>
    </r>
    <r>
      <rPr>
        <b/>
        <sz val="11"/>
        <color theme="1"/>
        <rFont val="Calibri"/>
        <family val="2"/>
        <scheme val="minor"/>
      </rPr>
      <t xml:space="preserve"> (°C)</t>
    </r>
  </si>
  <si>
    <r>
      <rPr>
        <i/>
        <sz val="11"/>
        <color theme="1"/>
        <rFont val="Calibri"/>
        <family val="2"/>
        <scheme val="minor"/>
      </rPr>
      <t>Patiño Douce et al.</t>
    </r>
    <r>
      <rPr>
        <sz val="11"/>
        <color theme="1"/>
        <rFont val="Calibri"/>
        <family val="2"/>
        <scheme val="minor"/>
      </rPr>
      <t xml:space="preserve"> [1993]: mixing “model A”</t>
    </r>
  </si>
  <si>
    <t>12TS62 (r3) ROI2 Pl notrim 35 - avgAn</t>
  </si>
  <si>
    <t>12TS62 (r3) ROI3 Pl notrim 36 - minAn</t>
  </si>
  <si>
    <t>12TS62 (r3) ROI1 Pl notrim 38 - maxAn</t>
  </si>
  <si>
    <t>GARB</t>
  </si>
  <si>
    <t>GASP</t>
  </si>
  <si>
    <t>PTtometer</t>
  </si>
  <si>
    <t>analysis</t>
  </si>
  <si>
    <t>rim</t>
  </si>
  <si>
    <t>transect</t>
  </si>
  <si>
    <t>GARNET comment</t>
  </si>
  <si>
    <t>PLAGIOCLASE comment</t>
  </si>
  <si>
    <r>
      <t>T</t>
    </r>
    <r>
      <rPr>
        <b/>
        <vertAlign val="subscript"/>
        <sz val="11"/>
        <color theme="1" tint="0.34998626667073579"/>
        <rFont val="Calibri"/>
        <family val="2"/>
        <scheme val="minor"/>
      </rPr>
      <t>2 kb</t>
    </r>
    <r>
      <rPr>
        <vertAlign val="subscript"/>
        <sz val="11"/>
        <color theme="1" tint="0.34998626667073579"/>
        <rFont val="Calibri"/>
        <family val="2"/>
        <scheme val="minor"/>
      </rPr>
      <t xml:space="preserve"> </t>
    </r>
    <r>
      <rPr>
        <sz val="11"/>
        <color theme="1" tint="0.34998626667073579"/>
        <rFont val="Calibri"/>
        <family val="2"/>
        <scheme val="minor"/>
      </rPr>
      <t>(°C)</t>
    </r>
  </si>
  <si>
    <r>
      <t>T</t>
    </r>
    <r>
      <rPr>
        <b/>
        <vertAlign val="subscript"/>
        <sz val="11"/>
        <color theme="1" tint="0.34998626667073579"/>
        <rFont val="Calibri"/>
        <family val="2"/>
        <scheme val="minor"/>
      </rPr>
      <t xml:space="preserve">6 kb </t>
    </r>
    <r>
      <rPr>
        <b/>
        <sz val="11"/>
        <color theme="1" tint="0.34998626667073579"/>
        <rFont val="Calibri"/>
        <family val="2"/>
        <scheme val="minor"/>
      </rPr>
      <t>(°C)</t>
    </r>
  </si>
  <si>
    <r>
      <t>T</t>
    </r>
    <r>
      <rPr>
        <b/>
        <vertAlign val="subscript"/>
        <sz val="11"/>
        <color theme="1" tint="0.34998626667073579"/>
        <rFont val="Calibri"/>
        <family val="2"/>
        <scheme val="minor"/>
      </rPr>
      <t xml:space="preserve">10 kb </t>
    </r>
    <r>
      <rPr>
        <b/>
        <sz val="11"/>
        <color theme="1" tint="0.34998626667073579"/>
        <rFont val="Calibri"/>
        <family val="2"/>
        <scheme val="minor"/>
      </rPr>
      <t>(°C)</t>
    </r>
  </si>
  <si>
    <t>±2σ (kbar)</t>
  </si>
  <si>
    <t>Amp-Pl comment</t>
  </si>
  <si>
    <t>SAMPLE-context</t>
  </si>
  <si>
    <t>12TS111-core pair</t>
  </si>
  <si>
    <t>12TS114-core pair</t>
  </si>
  <si>
    <t>12TS114-rim pair</t>
  </si>
  <si>
    <t>12TS47-rim pair</t>
  </si>
  <si>
    <t>12TS59-rim pair</t>
  </si>
  <si>
    <t>Isotopic ratios</t>
  </si>
  <si>
    <t>Monazite analyses</t>
  </si>
  <si>
    <t>Xenotime analyses</t>
  </si>
  <si>
    <t>Rock name</t>
  </si>
  <si>
    <t>Type</t>
  </si>
  <si>
    <t>IG inher</t>
  </si>
  <si>
    <t>Kss-comp</t>
  </si>
  <si>
    <t>G-comp</t>
  </si>
  <si>
    <t>(Grs)12TS107RS</t>
  </si>
  <si>
    <t>(Kss)12TS57</t>
  </si>
  <si>
    <t>(Kss)12TS55</t>
  </si>
  <si>
    <t>(G)12TS101</t>
  </si>
  <si>
    <t>(G)12TS73</t>
  </si>
  <si>
    <t>(G)12TS62</t>
  </si>
  <si>
    <r>
      <rPr>
        <b/>
        <i/>
        <sz val="11"/>
        <color theme="1"/>
        <rFont val="Calibri"/>
        <family val="2"/>
        <scheme val="minor"/>
      </rPr>
      <t xml:space="preserve">Konopelko et al. </t>
    </r>
    <r>
      <rPr>
        <b/>
        <sz val="11"/>
        <color theme="1"/>
        <rFont val="Calibri"/>
        <family val="2"/>
        <scheme val="minor"/>
      </rPr>
      <t>[2015]</t>
    </r>
  </si>
  <si>
    <r>
      <rPr>
        <b/>
        <i/>
        <sz val="11"/>
        <color theme="1"/>
        <rFont val="Calibri"/>
        <family val="2"/>
        <scheme val="minor"/>
      </rPr>
      <t>Konopelko et al.</t>
    </r>
    <r>
      <rPr>
        <b/>
        <sz val="11"/>
        <color theme="1"/>
        <rFont val="Calibri"/>
        <family val="2"/>
        <scheme val="minor"/>
      </rPr>
      <t xml:space="preserve"> [2015]</t>
    </r>
  </si>
  <si>
    <t xml:space="preserve">12TS06-01 </t>
  </si>
  <si>
    <t xml:space="preserve">12TS06-05 </t>
  </si>
  <si>
    <t xml:space="preserve">12TS06-14 </t>
  </si>
  <si>
    <t xml:space="preserve">12TS06-19 </t>
  </si>
  <si>
    <t xml:space="preserve">12TS06-09 </t>
  </si>
  <si>
    <t xml:space="preserve">12TS06-06 </t>
  </si>
  <si>
    <t xml:space="preserve">12TS06-15 </t>
  </si>
  <si>
    <t xml:space="preserve">12TS06-08 </t>
  </si>
  <si>
    <t xml:space="preserve">12TS06-10 </t>
  </si>
  <si>
    <t xml:space="preserve">12TS06-12 </t>
  </si>
  <si>
    <t xml:space="preserve">12TS06-07 </t>
  </si>
  <si>
    <t xml:space="preserve">12TS06-16 </t>
  </si>
  <si>
    <t xml:space="preserve">12TS06-03 </t>
  </si>
  <si>
    <t xml:space="preserve">12TS06-02 </t>
  </si>
  <si>
    <t xml:space="preserve">12TS06-21 </t>
  </si>
  <si>
    <t xml:space="preserve">12TS06-22 </t>
  </si>
  <si>
    <t xml:space="preserve">12TS06-20 </t>
  </si>
  <si>
    <t xml:space="preserve">12TS06-18 </t>
  </si>
  <si>
    <t xml:space="preserve">12TS06-17 </t>
  </si>
  <si>
    <t xml:space="preserve">12TS06-24 </t>
  </si>
  <si>
    <t xml:space="preserve">12TS06-11 </t>
  </si>
  <si>
    <t xml:space="preserve">12TS08-08 </t>
  </si>
  <si>
    <t xml:space="preserve">12TS08-28 </t>
  </si>
  <si>
    <t xml:space="preserve">12TS08-05 </t>
  </si>
  <si>
    <t xml:space="preserve">12TS08-22 </t>
  </si>
  <si>
    <t xml:space="preserve">12TS08-09 </t>
  </si>
  <si>
    <t xml:space="preserve">12TS08-27 </t>
  </si>
  <si>
    <t xml:space="preserve">12TS08-13 </t>
  </si>
  <si>
    <t xml:space="preserve">12TS08-24 </t>
  </si>
  <si>
    <t xml:space="preserve">12TS08-12 </t>
  </si>
  <si>
    <t xml:space="preserve">12TS08-03 </t>
  </si>
  <si>
    <t xml:space="preserve">12TS08-29 </t>
  </si>
  <si>
    <t xml:space="preserve">12TS08-06 </t>
  </si>
  <si>
    <t xml:space="preserve">12TS08-17 </t>
  </si>
  <si>
    <t xml:space="preserve">12TS08-21 </t>
  </si>
  <si>
    <t xml:space="preserve">12TS08-25 </t>
  </si>
  <si>
    <t xml:space="preserve">12TS08-26 </t>
  </si>
  <si>
    <t xml:space="preserve">12TS08-20 </t>
  </si>
  <si>
    <t xml:space="preserve">12TS08-01 </t>
  </si>
  <si>
    <t xml:space="preserve">12TS08-15 </t>
  </si>
  <si>
    <t xml:space="preserve">12TS08-30 </t>
  </si>
  <si>
    <t xml:space="preserve">12TS08-07 </t>
  </si>
  <si>
    <t xml:space="preserve">12TS08-16 </t>
  </si>
  <si>
    <t xml:space="preserve">12TS09-06 </t>
  </si>
  <si>
    <t xml:space="preserve">12TS09-19 </t>
  </si>
  <si>
    <t xml:space="preserve">12TS09-07 </t>
  </si>
  <si>
    <t xml:space="preserve">12TS09-18 </t>
  </si>
  <si>
    <t xml:space="preserve">12TS09-02 </t>
  </si>
  <si>
    <t xml:space="preserve">12TS09-04 </t>
  </si>
  <si>
    <t xml:space="preserve">12TS09-08 </t>
  </si>
  <si>
    <t xml:space="preserve">12TS09-01 </t>
  </si>
  <si>
    <t xml:space="preserve">12TS09-15 </t>
  </si>
  <si>
    <t xml:space="preserve">12TS09-12 </t>
  </si>
  <si>
    <t xml:space="preserve">12TS09-16 </t>
  </si>
  <si>
    <t xml:space="preserve">12TS09-14 </t>
  </si>
  <si>
    <t xml:space="preserve">12TS09-13 </t>
  </si>
  <si>
    <t xml:space="preserve">12TS09-10 </t>
  </si>
  <si>
    <t xml:space="preserve">12TS09-11 </t>
  </si>
  <si>
    <t xml:space="preserve">12TS09-09 </t>
  </si>
  <si>
    <t xml:space="preserve">12TS09-21 </t>
  </si>
  <si>
    <t xml:space="preserve">12TS09-03 </t>
  </si>
  <si>
    <t xml:space="preserve">12TS09-20 </t>
  </si>
  <si>
    <t xml:space="preserve">12TS09-17 </t>
  </si>
  <si>
    <t xml:space="preserve">12TS09-05 </t>
  </si>
  <si>
    <t xml:space="preserve">12TS12-11 </t>
  </si>
  <si>
    <t xml:space="preserve">12TS12-16 </t>
  </si>
  <si>
    <t xml:space="preserve">12TS12-17 </t>
  </si>
  <si>
    <t xml:space="preserve">12TS12-14 </t>
  </si>
  <si>
    <t xml:space="preserve">12TS12-22 </t>
  </si>
  <si>
    <t xml:space="preserve">12TS12-21 </t>
  </si>
  <si>
    <t xml:space="preserve">12TS12-02 </t>
  </si>
  <si>
    <t xml:space="preserve">12TS12-06 </t>
  </si>
  <si>
    <t xml:space="preserve">12TS12-24 </t>
  </si>
  <si>
    <t xml:space="preserve">12TS12-15 </t>
  </si>
  <si>
    <t xml:space="preserve">12TS12-04 </t>
  </si>
  <si>
    <t xml:space="preserve">12TS12-19 </t>
  </si>
  <si>
    <t xml:space="preserve">12TS12-20 </t>
  </si>
  <si>
    <t xml:space="preserve">12TS12-12 </t>
  </si>
  <si>
    <t xml:space="preserve">12TS12-08 </t>
  </si>
  <si>
    <t xml:space="preserve">12TS12-05 </t>
  </si>
  <si>
    <t xml:space="preserve">12TS12-03 </t>
  </si>
  <si>
    <t xml:space="preserve">12TS12-13 </t>
  </si>
  <si>
    <t xml:space="preserve">12TS12-23 </t>
  </si>
  <si>
    <t xml:space="preserve">12TS12-18 </t>
  </si>
  <si>
    <t xml:space="preserve">12TS12-10 </t>
  </si>
  <si>
    <t>Sample 12TS102, Garm Bt granite (N 39.1639°, E 70.646217°)</t>
  </si>
  <si>
    <t>Sample 12TS111, Garm Amp + Bt + Ep Qz monzonite (N 39.15575°, E 70.98645°)</t>
  </si>
  <si>
    <t>Sample 12TS114, Garm Amp + Bt granite (N 39.194033°, E 71.1093°)</t>
  </si>
  <si>
    <t>Sample 12TS121, Garm Bt + Ms granite (N 39.226333°, E 71.333417°)</t>
  </si>
  <si>
    <t>Sample 14TS02, Gissar Bt granite (N 38.75891°, E 69.28602°)</t>
  </si>
  <si>
    <t>Sample 12TS06, Gissar granite (N 38.7631°, E 68.81825°)</t>
  </si>
  <si>
    <t>Sample 12TS08, Gissar Bt granite (N 38.790433°, E 68.82535°)</t>
  </si>
  <si>
    <t>Sample 12TS09, Gissar Amp + Bt Qz diorite (N 38.9147°, E 68.81835°)</t>
  </si>
  <si>
    <t>Sample 12TS12, Gissar Amp + Bt granite (N 38.94645°, E 68.799767°)</t>
  </si>
  <si>
    <t>Sample 12TS23A, Garm Bt granodiorite (N 39.101333°, E 70.10305°)</t>
  </si>
  <si>
    <t>Sample 12TS30, Garm Grt + Bt granodiorite (N 39.058667°, E 70.106733°)</t>
  </si>
  <si>
    <t>Sample 12TS58, Garm Bt Qz monzonite (N 39.005583°, E 70.31005°)</t>
  </si>
  <si>
    <t>Sample 12TS91, Garm Grt Qz syenite (N 39.2906°, E 70.691467°)</t>
  </si>
  <si>
    <t>Sample 12TS96, Garm Bt + Cal + Ne + Ccn + Nsn syenite (N 39.1525°, E 70.705633°)</t>
  </si>
  <si>
    <t>Sample-analysis #</t>
  </si>
  <si>
    <t>12TS62-IC - 20</t>
  </si>
  <si>
    <t>12TS62-IC - 16</t>
  </si>
  <si>
    <t xml:space="preserve">12TS62-IC - 12 </t>
  </si>
  <si>
    <t xml:space="preserve">12TS62-37 </t>
  </si>
  <si>
    <t xml:space="preserve">12TS62-68 </t>
  </si>
  <si>
    <t xml:space="preserve">12TS62-90 </t>
  </si>
  <si>
    <t xml:space="preserve">12TS62-23 </t>
  </si>
  <si>
    <t xml:space="preserve">12TS62-28 </t>
  </si>
  <si>
    <t xml:space="preserve">12TS62-IC - 17 </t>
  </si>
  <si>
    <t xml:space="preserve">12TS62-IC - 06 </t>
  </si>
  <si>
    <t xml:space="preserve">12TS62-21 </t>
  </si>
  <si>
    <t xml:space="preserve">12TS62-13 </t>
  </si>
  <si>
    <t xml:space="preserve">12TS62-83 </t>
  </si>
  <si>
    <t xml:space="preserve">12TS62-64 </t>
  </si>
  <si>
    <t xml:space="preserve">12TS62-95 </t>
  </si>
  <si>
    <t xml:space="preserve">12TS62-25 </t>
  </si>
  <si>
    <t xml:space="preserve">12TS62-76 </t>
  </si>
  <si>
    <t xml:space="preserve">12TS62-06 </t>
  </si>
  <si>
    <t xml:space="preserve">12TS62-45 </t>
  </si>
  <si>
    <t xml:space="preserve">12TS62-65 </t>
  </si>
  <si>
    <t xml:space="preserve">12TS62-98 </t>
  </si>
  <si>
    <t xml:space="preserve">12TS62-IC - 09 </t>
  </si>
  <si>
    <t xml:space="preserve">12TS62-67 </t>
  </si>
  <si>
    <t xml:space="preserve">12TS62-43 </t>
  </si>
  <si>
    <t xml:space="preserve">12TS62-31 </t>
  </si>
  <si>
    <t xml:space="preserve">12TS62-12 </t>
  </si>
  <si>
    <t xml:space="preserve">12TS62-17 </t>
  </si>
  <si>
    <t xml:space="preserve">12TS62-IC - 11 </t>
  </si>
  <si>
    <t xml:space="preserve">12TS62-35 </t>
  </si>
  <si>
    <t xml:space="preserve">12TS62-73 </t>
  </si>
  <si>
    <t xml:space="preserve">12TS62-78 </t>
  </si>
  <si>
    <t xml:space="preserve">12TS62-20 </t>
  </si>
  <si>
    <t xml:space="preserve">12TS62-99 </t>
  </si>
  <si>
    <t xml:space="preserve">12TS62-42 </t>
  </si>
  <si>
    <t xml:space="preserve">12TS62-47 </t>
  </si>
  <si>
    <t xml:space="preserve">12TS62-08 </t>
  </si>
  <si>
    <t xml:space="preserve">12TS62-70 </t>
  </si>
  <si>
    <t xml:space="preserve">12TS62-86 </t>
  </si>
  <si>
    <t xml:space="preserve">12TS62-80 </t>
  </si>
  <si>
    <t xml:space="preserve">12TS62-91 </t>
  </si>
  <si>
    <t xml:space="preserve">12TS62-41 </t>
  </si>
  <si>
    <t xml:space="preserve">12TS62-38 </t>
  </si>
  <si>
    <t xml:space="preserve">12TS62-34 </t>
  </si>
  <si>
    <t xml:space="preserve">12TS62-01 </t>
  </si>
  <si>
    <t xml:space="preserve">12TS62-40 </t>
  </si>
  <si>
    <t xml:space="preserve">12TS62-89 </t>
  </si>
  <si>
    <t xml:space="preserve">12TS62-85 </t>
  </si>
  <si>
    <t xml:space="preserve">12TS62-19 </t>
  </si>
  <si>
    <t xml:space="preserve">12TS62-IC - 18 </t>
  </si>
  <si>
    <t xml:space="preserve">12TS62-51 </t>
  </si>
  <si>
    <t xml:space="preserve">12TS62-62 </t>
  </si>
  <si>
    <t xml:space="preserve">12TS62-18 </t>
  </si>
  <si>
    <t xml:space="preserve">12TS62-96 </t>
  </si>
  <si>
    <t xml:space="preserve">12TS62-82 </t>
  </si>
  <si>
    <t xml:space="preserve">12TS62-69 </t>
  </si>
  <si>
    <t xml:space="preserve">12TS62-IC - 15 </t>
  </si>
  <si>
    <t xml:space="preserve">12TS62-46 </t>
  </si>
  <si>
    <t xml:space="preserve">12TS62-07 </t>
  </si>
  <si>
    <t xml:space="preserve">12TS62-IC - 13 </t>
  </si>
  <si>
    <t xml:space="preserve">12TS62-58 </t>
  </si>
  <si>
    <t xml:space="preserve">12TS62-72 </t>
  </si>
  <si>
    <t xml:space="preserve">12TS62-IC - 07 </t>
  </si>
  <si>
    <t xml:space="preserve">12TS62-IC - 03 </t>
  </si>
  <si>
    <t xml:space="preserve">12TS62-04 </t>
  </si>
  <si>
    <t xml:space="preserve">12TS62-63 </t>
  </si>
  <si>
    <t xml:space="preserve">12TS62-33 </t>
  </si>
  <si>
    <t xml:space="preserve">12TS62-79 </t>
  </si>
  <si>
    <t xml:space="preserve">12TS62-IC - 05 </t>
  </si>
  <si>
    <t xml:space="preserve">12TS62-88 </t>
  </si>
  <si>
    <t xml:space="preserve">12TS62-11 </t>
  </si>
  <si>
    <t xml:space="preserve">12TS62-66 </t>
  </si>
  <si>
    <t xml:space="preserve">12TS62-54 </t>
  </si>
  <si>
    <t xml:space="preserve">12TS62-93 </t>
  </si>
  <si>
    <t xml:space="preserve">12TS62-55 </t>
  </si>
  <si>
    <t xml:space="preserve">12TS62-26 </t>
  </si>
  <si>
    <t xml:space="preserve">12TS101-IC - 22 </t>
  </si>
  <si>
    <t xml:space="preserve">12TS101-IC - 26 </t>
  </si>
  <si>
    <t xml:space="preserve">12TS101-IC - 15 </t>
  </si>
  <si>
    <t xml:space="preserve">12TS101-IC - 17 </t>
  </si>
  <si>
    <t xml:space="preserve">12TS101-IC - 08 </t>
  </si>
  <si>
    <t xml:space="preserve">12TS101-IC - 05 </t>
  </si>
  <si>
    <t xml:space="preserve">12TS101-IC - 03 </t>
  </si>
  <si>
    <t xml:space="preserve">12TS101-IC - 20 </t>
  </si>
  <si>
    <t xml:space="preserve">12TS101-IC - 10 </t>
  </si>
  <si>
    <t xml:space="preserve">12TS101-IC - 11 </t>
  </si>
  <si>
    <t xml:space="preserve">12TS101-IC - 06 </t>
  </si>
  <si>
    <t xml:space="preserve">12TS101-IC - 07 </t>
  </si>
  <si>
    <t xml:space="preserve">12TS101-IC - 18 </t>
  </si>
  <si>
    <t xml:space="preserve">12TS101-IC - 02 </t>
  </si>
  <si>
    <t xml:space="preserve">12TS13-54 </t>
  </si>
  <si>
    <t xml:space="preserve">12TS13-53 </t>
  </si>
  <si>
    <t xml:space="preserve">12TS13-51 </t>
  </si>
  <si>
    <t xml:space="preserve">12TS13-22 </t>
  </si>
  <si>
    <t xml:space="preserve">12TS13-37 </t>
  </si>
  <si>
    <t xml:space="preserve">12TS13-44 </t>
  </si>
  <si>
    <t xml:space="preserve">12TS13-20 </t>
  </si>
  <si>
    <t xml:space="preserve">12TS13-34 </t>
  </si>
  <si>
    <t xml:space="preserve">12TS13-04 </t>
  </si>
  <si>
    <t xml:space="preserve">12TS13-61 </t>
  </si>
  <si>
    <t xml:space="preserve">12TS13-36 </t>
  </si>
  <si>
    <t xml:space="preserve">12TS13-05 </t>
  </si>
  <si>
    <t xml:space="preserve">12TS13-52 </t>
  </si>
  <si>
    <t xml:space="preserve">12TS13-30 </t>
  </si>
  <si>
    <t xml:space="preserve">12TS13-15 </t>
  </si>
  <si>
    <t xml:space="preserve">12TS13-60 </t>
  </si>
  <si>
    <t xml:space="preserve">12TS13-75 </t>
  </si>
  <si>
    <t xml:space="preserve">12TS13-78 </t>
  </si>
  <si>
    <t xml:space="preserve">12TS13-09 </t>
  </si>
  <si>
    <t xml:space="preserve">12TS13-76 </t>
  </si>
  <si>
    <t xml:space="preserve">12TS13-12 </t>
  </si>
  <si>
    <t xml:space="preserve">12TS13-25 </t>
  </si>
  <si>
    <t xml:space="preserve">12TS13-67 </t>
  </si>
  <si>
    <t xml:space="preserve">12TS13-59 </t>
  </si>
  <si>
    <t xml:space="preserve">12TS13-49 </t>
  </si>
  <si>
    <t xml:space="preserve">12TS13-07 </t>
  </si>
  <si>
    <t xml:space="preserve">12TS13-43 </t>
  </si>
  <si>
    <t xml:space="preserve">12TS13-28 </t>
  </si>
  <si>
    <t xml:space="preserve">12TS13-55 </t>
  </si>
  <si>
    <t xml:space="preserve">12TS13-33 </t>
  </si>
  <si>
    <t xml:space="preserve">12TS13-69 </t>
  </si>
  <si>
    <t xml:space="preserve">12TS13-71 </t>
  </si>
  <si>
    <t xml:space="preserve">12TS13-45 </t>
  </si>
  <si>
    <t xml:space="preserve">12TS13-19 </t>
  </si>
  <si>
    <t xml:space="preserve">12TS13-68 </t>
  </si>
  <si>
    <t xml:space="preserve">12TS13-31 </t>
  </si>
  <si>
    <t xml:space="preserve">12TS13-10 </t>
  </si>
  <si>
    <t xml:space="preserve">12TS13-27 </t>
  </si>
  <si>
    <t xml:space="preserve">12TS13-14 </t>
  </si>
  <si>
    <t xml:space="preserve">12TS13-47 </t>
  </si>
  <si>
    <t xml:space="preserve">12TS13-57 </t>
  </si>
  <si>
    <t xml:space="preserve">12TS13-50 </t>
  </si>
  <si>
    <t xml:space="preserve">12TS13-18 </t>
  </si>
  <si>
    <t xml:space="preserve">12TS13-40 </t>
  </si>
  <si>
    <t xml:space="preserve">12TS13-74 </t>
  </si>
  <si>
    <t xml:space="preserve">12TS13-03 </t>
  </si>
  <si>
    <t xml:space="preserve">12TS13-58 </t>
  </si>
  <si>
    <t xml:space="preserve">12TS13-02 </t>
  </si>
  <si>
    <t xml:space="preserve">12TS13-06 </t>
  </si>
  <si>
    <t xml:space="preserve">12TS13-77 </t>
  </si>
  <si>
    <t xml:space="preserve">12TS13-01 </t>
  </si>
  <si>
    <t xml:space="preserve">12TS13-26 </t>
  </si>
  <si>
    <t xml:space="preserve">12TS13-79 </t>
  </si>
  <si>
    <t xml:space="preserve">12TS13-21 </t>
  </si>
  <si>
    <t xml:space="preserve">12TS13-11 </t>
  </si>
  <si>
    <t xml:space="preserve">12TS13-72 </t>
  </si>
  <si>
    <t xml:space="preserve">12TS13-24 </t>
  </si>
  <si>
    <t xml:space="preserve">12TS13-39 </t>
  </si>
  <si>
    <t xml:space="preserve">12TS13-64 </t>
  </si>
  <si>
    <t xml:space="preserve">12TS13-65 </t>
  </si>
  <si>
    <t xml:space="preserve">12TS13-42 </t>
  </si>
  <si>
    <t xml:space="preserve">12TS13-08 </t>
  </si>
  <si>
    <t xml:space="preserve">12TS13-35 </t>
  </si>
  <si>
    <t xml:space="preserve">12TS13-38 </t>
  </si>
  <si>
    <t xml:space="preserve">12TS13-17 </t>
  </si>
  <si>
    <t xml:space="preserve">12TS22-17 </t>
  </si>
  <si>
    <t xml:space="preserve">12TS22-16 </t>
  </si>
  <si>
    <t xml:space="preserve">12TS22-32 </t>
  </si>
  <si>
    <t xml:space="preserve">12TS22-34 </t>
  </si>
  <si>
    <t xml:space="preserve">12TS22-28 </t>
  </si>
  <si>
    <t xml:space="preserve">12TS22-21 </t>
  </si>
  <si>
    <t xml:space="preserve">12TS22-56 </t>
  </si>
  <si>
    <t xml:space="preserve">12TS22-10 </t>
  </si>
  <si>
    <t xml:space="preserve">12TS22-05 </t>
  </si>
  <si>
    <t xml:space="preserve">12TS22-27 </t>
  </si>
  <si>
    <t xml:space="preserve">12TS22-62 </t>
  </si>
  <si>
    <t xml:space="preserve">12TS22-31 </t>
  </si>
  <si>
    <t xml:space="preserve">12TS22-50 </t>
  </si>
  <si>
    <t xml:space="preserve">12TS22-15 </t>
  </si>
  <si>
    <t xml:space="preserve">12TS22-42 </t>
  </si>
  <si>
    <t xml:space="preserve">12TS22-67 </t>
  </si>
  <si>
    <t xml:space="preserve">12TS22-57 </t>
  </si>
  <si>
    <t xml:space="preserve">12TS22-52 </t>
  </si>
  <si>
    <t xml:space="preserve">12TS22-59 </t>
  </si>
  <si>
    <t xml:space="preserve">12TS22-29 </t>
  </si>
  <si>
    <t xml:space="preserve">12TS22-45 </t>
  </si>
  <si>
    <t xml:space="preserve">12TS22-30 </t>
  </si>
  <si>
    <t xml:space="preserve">12TS22-37 </t>
  </si>
  <si>
    <t xml:space="preserve">12TS22-22 </t>
  </si>
  <si>
    <t xml:space="preserve">12TS22-39 </t>
  </si>
  <si>
    <t xml:space="preserve">12TS22-54 </t>
  </si>
  <si>
    <t xml:space="preserve">12TS22-25 </t>
  </si>
  <si>
    <t xml:space="preserve">12TS22-41 </t>
  </si>
  <si>
    <t xml:space="preserve">12TS22-35 </t>
  </si>
  <si>
    <t xml:space="preserve">12TS22-02 </t>
  </si>
  <si>
    <t xml:space="preserve">12TS22-64 </t>
  </si>
  <si>
    <t xml:space="preserve">12TS22-66 </t>
  </si>
  <si>
    <t xml:space="preserve">12TS22-14 </t>
  </si>
  <si>
    <t xml:space="preserve">12TS22-53 </t>
  </si>
  <si>
    <t xml:space="preserve">12TS22-61 </t>
  </si>
  <si>
    <t xml:space="preserve">12TS22-03 </t>
  </si>
  <si>
    <t xml:space="preserve">12TS22-04 </t>
  </si>
  <si>
    <t xml:space="preserve">12TS22-43 </t>
  </si>
  <si>
    <t xml:space="preserve">12TS22-69 </t>
  </si>
  <si>
    <t xml:space="preserve">12TS22-51 </t>
  </si>
  <si>
    <t xml:space="preserve">12TS22-38 </t>
  </si>
  <si>
    <t xml:space="preserve">12TS22-48 </t>
  </si>
  <si>
    <t xml:space="preserve">12TS22-68 </t>
  </si>
  <si>
    <t xml:space="preserve">12TS22-24 </t>
  </si>
  <si>
    <t xml:space="preserve">12TS22-13 </t>
  </si>
  <si>
    <t xml:space="preserve">12TS22-01 </t>
  </si>
  <si>
    <t xml:space="preserve">12TS22-40 </t>
  </si>
  <si>
    <t xml:space="preserve">12TS22-09 </t>
  </si>
  <si>
    <t xml:space="preserve">12TS22-49 </t>
  </si>
  <si>
    <t xml:space="preserve">12TS22-06 </t>
  </si>
  <si>
    <t xml:space="preserve">12TS22-55 </t>
  </si>
  <si>
    <t xml:space="preserve">12TS22-20 </t>
  </si>
  <si>
    <t xml:space="preserve">12TS22-26 </t>
  </si>
  <si>
    <t xml:space="preserve">12TS22-47 </t>
  </si>
  <si>
    <t xml:space="preserve">12TS22-58 </t>
  </si>
  <si>
    <t xml:space="preserve">12TS22-18 </t>
  </si>
  <si>
    <t xml:space="preserve">12TS22-33 </t>
  </si>
  <si>
    <t xml:space="preserve">12TS22-07 </t>
  </si>
  <si>
    <t xml:space="preserve">12TS22-19 </t>
  </si>
  <si>
    <t xml:space="preserve">12TS22-08 </t>
  </si>
  <si>
    <t xml:space="preserve">12TS22-60 </t>
  </si>
  <si>
    <t xml:space="preserve">12TS22-46 </t>
  </si>
  <si>
    <t xml:space="preserve">12TS22-65 </t>
  </si>
  <si>
    <t xml:space="preserve">12TS38-49 </t>
  </si>
  <si>
    <t xml:space="preserve">12TS38-93 </t>
  </si>
  <si>
    <t xml:space="preserve">12TS38-76 </t>
  </si>
  <si>
    <t xml:space="preserve">12TS38-72 </t>
  </si>
  <si>
    <t xml:space="preserve">12TS38-04 </t>
  </si>
  <si>
    <t xml:space="preserve">12TS38-89 </t>
  </si>
  <si>
    <t xml:space="preserve">12TS38-58 </t>
  </si>
  <si>
    <t xml:space="preserve">12TS38-73 </t>
  </si>
  <si>
    <t xml:space="preserve">12TS38-75 </t>
  </si>
  <si>
    <t xml:space="preserve">12TS38-56 </t>
  </si>
  <si>
    <t xml:space="preserve">12TS38-59 </t>
  </si>
  <si>
    <t xml:space="preserve">12TS38-40 </t>
  </si>
  <si>
    <t xml:space="preserve">12TS38-11 </t>
  </si>
  <si>
    <t xml:space="preserve">12TS38-33 </t>
  </si>
  <si>
    <t xml:space="preserve">12TS38-27 </t>
  </si>
  <si>
    <t xml:space="preserve">12TS38-98 </t>
  </si>
  <si>
    <t xml:space="preserve">12TS38-68 </t>
  </si>
  <si>
    <t xml:space="preserve">12TS38-05 </t>
  </si>
  <si>
    <t xml:space="preserve">12TS38-62 </t>
  </si>
  <si>
    <t xml:space="preserve">12TS38-50 </t>
  </si>
  <si>
    <t xml:space="preserve">12TS38-88 </t>
  </si>
  <si>
    <t xml:space="preserve">12TS38-84 </t>
  </si>
  <si>
    <t xml:space="preserve">12TS38-83 </t>
  </si>
  <si>
    <t xml:space="preserve">12TS38-85 </t>
  </si>
  <si>
    <t xml:space="preserve">12TS38-71 </t>
  </si>
  <si>
    <t xml:space="preserve">12TS38-91 </t>
  </si>
  <si>
    <t xml:space="preserve">12TS38-97 </t>
  </si>
  <si>
    <t xml:space="preserve">12TS38-10 </t>
  </si>
  <si>
    <t xml:space="preserve">12TS38-09 </t>
  </si>
  <si>
    <t xml:space="preserve">12TS38-65 </t>
  </si>
  <si>
    <t xml:space="preserve">12TS38-07 </t>
  </si>
  <si>
    <t xml:space="preserve">12TS38-21 </t>
  </si>
  <si>
    <t xml:space="preserve">12TS38-94 </t>
  </si>
  <si>
    <t xml:space="preserve">12TS38-30 </t>
  </si>
  <si>
    <t xml:space="preserve">12TS38-08 </t>
  </si>
  <si>
    <t xml:space="preserve">12TS38-20 </t>
  </si>
  <si>
    <t xml:space="preserve">12TS38-55 </t>
  </si>
  <si>
    <t xml:space="preserve">12TS38-23 </t>
  </si>
  <si>
    <t xml:space="preserve">12TS38-26 </t>
  </si>
  <si>
    <t xml:space="preserve">12TS38-12 </t>
  </si>
  <si>
    <t xml:space="preserve">12TS38-44 </t>
  </si>
  <si>
    <t xml:space="preserve">12TS38-99 </t>
  </si>
  <si>
    <t xml:space="preserve">12TS38-48 </t>
  </si>
  <si>
    <t xml:space="preserve">12TS38-02 </t>
  </si>
  <si>
    <t xml:space="preserve">12TS38-74 </t>
  </si>
  <si>
    <t xml:space="preserve">12TS38-43 </t>
  </si>
  <si>
    <t xml:space="preserve">12TS38-06 </t>
  </si>
  <si>
    <t xml:space="preserve">12TS38-19 </t>
  </si>
  <si>
    <t xml:space="preserve">12TS38-31 </t>
  </si>
  <si>
    <t xml:space="preserve">12TS38-96 </t>
  </si>
  <si>
    <t xml:space="preserve">12TS38-15 </t>
  </si>
  <si>
    <t xml:space="preserve">12TS38-13 </t>
  </si>
  <si>
    <t xml:space="preserve">12TS38-82 </t>
  </si>
  <si>
    <t xml:space="preserve">12TS38-34 </t>
  </si>
  <si>
    <t xml:space="preserve">12TS38-90 </t>
  </si>
  <si>
    <t xml:space="preserve">12TS38-95 </t>
  </si>
  <si>
    <t xml:space="preserve">12TS38-37 </t>
  </si>
  <si>
    <t xml:space="preserve">12TS38-69 </t>
  </si>
  <si>
    <t xml:space="preserve">12TS38-64 </t>
  </si>
  <si>
    <t xml:space="preserve">12TS38-24 </t>
  </si>
  <si>
    <t xml:space="preserve">12TS38-78 </t>
  </si>
  <si>
    <t xml:space="preserve">12TS38-54 </t>
  </si>
  <si>
    <t xml:space="preserve">12TS38-81 </t>
  </si>
  <si>
    <t xml:space="preserve">12TS38-25 </t>
  </si>
  <si>
    <t xml:space="preserve">12TS38-77 </t>
  </si>
  <si>
    <t xml:space="preserve">12TS38-22 </t>
  </si>
  <si>
    <t xml:space="preserve">12TS38-28 </t>
  </si>
  <si>
    <t xml:space="preserve">12TS38-42 </t>
  </si>
  <si>
    <t xml:space="preserve">12TS38-36 </t>
  </si>
  <si>
    <t xml:space="preserve">12TS38-16 </t>
  </si>
  <si>
    <t xml:space="preserve">12TS38-39 </t>
  </si>
  <si>
    <t xml:space="preserve">12TS38-01 </t>
  </si>
  <si>
    <t xml:space="preserve">12TS38-29 </t>
  </si>
  <si>
    <t xml:space="preserve">12TS38-17 </t>
  </si>
  <si>
    <t xml:space="preserve">12TS38-70 </t>
  </si>
  <si>
    <t xml:space="preserve">12TS38-35 </t>
  </si>
  <si>
    <t xml:space="preserve">12TS38-41 </t>
  </si>
  <si>
    <t xml:space="preserve">12TS38-03 </t>
  </si>
  <si>
    <t xml:space="preserve">12TS38-61 </t>
  </si>
  <si>
    <t xml:space="preserve">12TS38-18 </t>
  </si>
  <si>
    <t xml:space="preserve">12TS55-28 </t>
  </si>
  <si>
    <t xml:space="preserve">12TS55-09 </t>
  </si>
  <si>
    <t xml:space="preserve">12TS55-97 </t>
  </si>
  <si>
    <t xml:space="preserve">12TS55-60 </t>
  </si>
  <si>
    <t xml:space="preserve">12TS55-55 </t>
  </si>
  <si>
    <t xml:space="preserve">12TS55-12 </t>
  </si>
  <si>
    <t xml:space="preserve">12TS55-88 </t>
  </si>
  <si>
    <t xml:space="preserve">12TS55-41 </t>
  </si>
  <si>
    <t xml:space="preserve">12TS55-10 </t>
  </si>
  <si>
    <t xml:space="preserve">12TS55-43 </t>
  </si>
  <si>
    <t xml:space="preserve">12TS55-46 </t>
  </si>
  <si>
    <t xml:space="preserve">12TS55-84 </t>
  </si>
  <si>
    <t xml:space="preserve">12TS55-54 </t>
  </si>
  <si>
    <t xml:space="preserve">12TS55-47 </t>
  </si>
  <si>
    <t xml:space="preserve">12TS55-32 </t>
  </si>
  <si>
    <t xml:space="preserve">12TS55-45 </t>
  </si>
  <si>
    <t xml:space="preserve">12TS55-01 </t>
  </si>
  <si>
    <t xml:space="preserve">12TS55-15 </t>
  </si>
  <si>
    <t xml:space="preserve">12TS55-08 </t>
  </si>
  <si>
    <t xml:space="preserve">12TS55-68 </t>
  </si>
  <si>
    <t xml:space="preserve">12TS55-34 </t>
  </si>
  <si>
    <t xml:space="preserve">12TS55-90 </t>
  </si>
  <si>
    <t xml:space="preserve">12TS55-91 </t>
  </si>
  <si>
    <t xml:space="preserve">12TS55-38 </t>
  </si>
  <si>
    <t xml:space="preserve">12TS55-16 </t>
  </si>
  <si>
    <t xml:space="preserve">12TS55-94 </t>
  </si>
  <si>
    <t xml:space="preserve">12TS55-56 </t>
  </si>
  <si>
    <t xml:space="preserve">12TS55-76 </t>
  </si>
  <si>
    <t xml:space="preserve">12TS55-53 </t>
  </si>
  <si>
    <t xml:space="preserve">12TS55-50 </t>
  </si>
  <si>
    <t xml:space="preserve">12TS55-04 </t>
  </si>
  <si>
    <t xml:space="preserve">12TS55-80 </t>
  </si>
  <si>
    <t xml:space="preserve">12TS55-98 </t>
  </si>
  <si>
    <t xml:space="preserve">12TS55-07 </t>
  </si>
  <si>
    <t xml:space="preserve">12TS55-06 </t>
  </si>
  <si>
    <t xml:space="preserve">12TS55-51 </t>
  </si>
  <si>
    <t xml:space="preserve">12TS55-19 </t>
  </si>
  <si>
    <t xml:space="preserve">12TS55-83 </t>
  </si>
  <si>
    <t xml:space="preserve">12TS55-27 </t>
  </si>
  <si>
    <t xml:space="preserve">12TS55-11 </t>
  </si>
  <si>
    <t xml:space="preserve">12TS55-86 </t>
  </si>
  <si>
    <t xml:space="preserve">12TS55-59 </t>
  </si>
  <si>
    <t xml:space="preserve">12TS55-89 </t>
  </si>
  <si>
    <t xml:space="preserve">12TS55-79 </t>
  </si>
  <si>
    <t xml:space="preserve">12TS55-70 </t>
  </si>
  <si>
    <t xml:space="preserve">12TS55-02 </t>
  </si>
  <si>
    <t xml:space="preserve">12TS55-85 </t>
  </si>
  <si>
    <t xml:space="preserve">12TS55-62 </t>
  </si>
  <si>
    <t xml:space="preserve">12TS55-49 </t>
  </si>
  <si>
    <t xml:space="preserve">12TS55-63 </t>
  </si>
  <si>
    <t xml:space="preserve">12TS55-42 </t>
  </si>
  <si>
    <t xml:space="preserve">12TS55-31 </t>
  </si>
  <si>
    <t xml:space="preserve">12TS55-25 </t>
  </si>
  <si>
    <t xml:space="preserve">12TS55-67 </t>
  </si>
  <si>
    <t xml:space="preserve">12TS55-74 </t>
  </si>
  <si>
    <t xml:space="preserve">12TS55-92 </t>
  </si>
  <si>
    <t xml:space="preserve">12TS55-29 </t>
  </si>
  <si>
    <t xml:space="preserve">12TS55-95 </t>
  </si>
  <si>
    <t xml:space="preserve">12TS55-23 </t>
  </si>
  <si>
    <t xml:space="preserve">12TS55-81 </t>
  </si>
  <si>
    <t xml:space="preserve">12TS55-03 </t>
  </si>
  <si>
    <t xml:space="preserve">12TS55-58 </t>
  </si>
  <si>
    <t xml:space="preserve">12TS32RS-95 </t>
  </si>
  <si>
    <t xml:space="preserve">12TS32RS-87 </t>
  </si>
  <si>
    <t xml:space="preserve">12TS32RS-85 </t>
  </si>
  <si>
    <t xml:space="preserve">12TS32RS-17  </t>
  </si>
  <si>
    <t xml:space="preserve">12TS32RS-78 </t>
  </si>
  <si>
    <t xml:space="preserve">12TS32RS-97 </t>
  </si>
  <si>
    <t xml:space="preserve">12TS32RS-96 </t>
  </si>
  <si>
    <t xml:space="preserve">12TS32RS-13  </t>
  </si>
  <si>
    <t xml:space="preserve">12TS32RS-60 </t>
  </si>
  <si>
    <t xml:space="preserve">12TS32RS-37  </t>
  </si>
  <si>
    <t xml:space="preserve">12TS32RS-23  </t>
  </si>
  <si>
    <t xml:space="preserve">12TS32RS-62 </t>
  </si>
  <si>
    <t xml:space="preserve">12TS32RS-64 </t>
  </si>
  <si>
    <t xml:space="preserve">12TS32RS-86 </t>
  </si>
  <si>
    <t xml:space="preserve">12TS32RS-65 </t>
  </si>
  <si>
    <t xml:space="preserve">12TS32RS-20  </t>
  </si>
  <si>
    <t xml:space="preserve">12TS32RS-82 </t>
  </si>
  <si>
    <t xml:space="preserve">12TS32RS-50 </t>
  </si>
  <si>
    <t xml:space="preserve">12TS32RS-55 </t>
  </si>
  <si>
    <t xml:space="preserve">12TS32RS-91 </t>
  </si>
  <si>
    <t xml:space="preserve">12TS32RS-76 </t>
  </si>
  <si>
    <t xml:space="preserve">12TS32RS-58 </t>
  </si>
  <si>
    <t xml:space="preserve">12TS32RS-79 </t>
  </si>
  <si>
    <t xml:space="preserve">12TS32RS-69 </t>
  </si>
  <si>
    <t xml:space="preserve">12TS32RS-53 </t>
  </si>
  <si>
    <t xml:space="preserve">12TS32RS-68 </t>
  </si>
  <si>
    <t xml:space="preserve">12TS32RS-30  </t>
  </si>
  <si>
    <t xml:space="preserve">12TS32RS-100 </t>
  </si>
  <si>
    <t xml:space="preserve">12TS32RS-10  </t>
  </si>
  <si>
    <t xml:space="preserve">12TS32RS-66 </t>
  </si>
  <si>
    <t xml:space="preserve">12TS32RS-83 </t>
  </si>
  <si>
    <t xml:space="preserve">12TS32RS-08  </t>
  </si>
  <si>
    <t xml:space="preserve">12TS32RS-70 </t>
  </si>
  <si>
    <t xml:space="preserve">12TS32RS-48 </t>
  </si>
  <si>
    <t xml:space="preserve">12TS32RS-42  </t>
  </si>
  <si>
    <t xml:space="preserve">12TS32RS-92 </t>
  </si>
  <si>
    <t xml:space="preserve">12TS32RS-11  </t>
  </si>
  <si>
    <t xml:space="preserve">12TS32RS-03  </t>
  </si>
  <si>
    <t xml:space="preserve">12TS32RS-22  </t>
  </si>
  <si>
    <t xml:space="preserve">12TS32RS-34  </t>
  </si>
  <si>
    <t xml:space="preserve">12TS32RS-71 </t>
  </si>
  <si>
    <t xml:space="preserve">12TS32RS-84 </t>
  </si>
  <si>
    <t xml:space="preserve">12TS32RS-09  </t>
  </si>
  <si>
    <t xml:space="preserve">12TS32RS-54 </t>
  </si>
  <si>
    <t xml:space="preserve">12TS32RS-31  </t>
  </si>
  <si>
    <t xml:space="preserve">12TS32RS-46 </t>
  </si>
  <si>
    <t xml:space="preserve">12TS32RS-02  </t>
  </si>
  <si>
    <t xml:space="preserve">12TS32RS-33  </t>
  </si>
  <si>
    <t xml:space="preserve">12TS32RS-98 </t>
  </si>
  <si>
    <t xml:space="preserve">12TS32RS-35  </t>
  </si>
  <si>
    <t xml:space="preserve">12TS32RS-49 </t>
  </si>
  <si>
    <t xml:space="preserve">12TS32RS-16  </t>
  </si>
  <si>
    <t xml:space="preserve">12TS32RS-25  </t>
  </si>
  <si>
    <t xml:space="preserve">12TS32RS-81 </t>
  </si>
  <si>
    <t xml:space="preserve">12TS32RS-43  </t>
  </si>
  <si>
    <t xml:space="preserve">12TS32RS-40  </t>
  </si>
  <si>
    <t xml:space="preserve">12TS32RS-29  </t>
  </si>
  <si>
    <t xml:space="preserve">12TS32RS-67 </t>
  </si>
  <si>
    <t xml:space="preserve">12TS32RS-06  </t>
  </si>
  <si>
    <t xml:space="preserve">12TS32RS-24  </t>
  </si>
  <si>
    <t xml:space="preserve">12TS32RS-72 </t>
  </si>
  <si>
    <t xml:space="preserve">12TS54RS-35 </t>
  </si>
  <si>
    <t xml:space="preserve">12TS54RS-10 </t>
  </si>
  <si>
    <t xml:space="preserve">12TS54RS-21 </t>
  </si>
  <si>
    <t xml:space="preserve">12TS54RS-32 </t>
  </si>
  <si>
    <t xml:space="preserve">12TS54RS-15 </t>
  </si>
  <si>
    <t xml:space="preserve">12TS54RS-98 </t>
  </si>
  <si>
    <t xml:space="preserve">12TS54RS-97 </t>
  </si>
  <si>
    <t xml:space="preserve">12TS54RS-61 </t>
  </si>
  <si>
    <t xml:space="preserve">12TS54RS-67 </t>
  </si>
  <si>
    <t xml:space="preserve">12TS54RS-17 </t>
  </si>
  <si>
    <t xml:space="preserve">12TS54RS-53 </t>
  </si>
  <si>
    <t xml:space="preserve">12TS54RS-49 </t>
  </si>
  <si>
    <t xml:space="preserve">12TS54RS-03 </t>
  </si>
  <si>
    <t xml:space="preserve">12TS54RS-20 </t>
  </si>
  <si>
    <t xml:space="preserve">12TS54RS-89 </t>
  </si>
  <si>
    <t xml:space="preserve">12TS54RS-08 </t>
  </si>
  <si>
    <t xml:space="preserve">12TS54RS-23 </t>
  </si>
  <si>
    <t xml:space="preserve">12TS54RS-02 </t>
  </si>
  <si>
    <t xml:space="preserve">12TS54RS-64 </t>
  </si>
  <si>
    <t xml:space="preserve">12TS54RS-99 </t>
  </si>
  <si>
    <t xml:space="preserve">12TS54RS-29 </t>
  </si>
  <si>
    <t xml:space="preserve">12TS54RS-86 </t>
  </si>
  <si>
    <t xml:space="preserve">12TS54RS-38 </t>
  </si>
  <si>
    <t xml:space="preserve">12TS54RS-71 </t>
  </si>
  <si>
    <t xml:space="preserve">12TS54RS-92 </t>
  </si>
  <si>
    <t xml:space="preserve">12TS54RS-05 </t>
  </si>
  <si>
    <t xml:space="preserve">12TS54RS-62 </t>
  </si>
  <si>
    <t xml:space="preserve">12TS54RS-52 </t>
  </si>
  <si>
    <t xml:space="preserve">12TS54RS-18 </t>
  </si>
  <si>
    <t xml:space="preserve">12TS54RS-59 </t>
  </si>
  <si>
    <t xml:space="preserve">12TS54RS-88 </t>
  </si>
  <si>
    <t xml:space="preserve">12TS54RS-42 </t>
  </si>
  <si>
    <t xml:space="preserve">12TS54RS-12 </t>
  </si>
  <si>
    <t xml:space="preserve">12TS54RS-51 </t>
  </si>
  <si>
    <t xml:space="preserve">12TS54RS-94 </t>
  </si>
  <si>
    <t xml:space="preserve">12TS54RS-77 </t>
  </si>
  <si>
    <t xml:space="preserve">12TS54RS-34 </t>
  </si>
  <si>
    <t xml:space="preserve">12TS54RS-90 </t>
  </si>
  <si>
    <t xml:space="preserve">12TS54RS-82 </t>
  </si>
  <si>
    <t xml:space="preserve">12TS54RS-87 </t>
  </si>
  <si>
    <t xml:space="preserve">12TS54RS-91 </t>
  </si>
  <si>
    <t xml:space="preserve">12TS54RS-41 </t>
  </si>
  <si>
    <t xml:space="preserve">12TS54RS-79 </t>
  </si>
  <si>
    <t xml:space="preserve">12TS54RS-50 </t>
  </si>
  <si>
    <t xml:space="preserve">12TS54RS-25 </t>
  </si>
  <si>
    <t xml:space="preserve">12TS54RS-70 </t>
  </si>
  <si>
    <t xml:space="preserve">12TS54RS-33 </t>
  </si>
  <si>
    <t xml:space="preserve">12TS54RS-84 </t>
  </si>
  <si>
    <t xml:space="preserve">12TS54RS-56 </t>
  </si>
  <si>
    <t xml:space="preserve">12TS54RS-13 </t>
  </si>
  <si>
    <t xml:space="preserve">12TS54RS-40 </t>
  </si>
  <si>
    <t xml:space="preserve">12TS54RS-11 </t>
  </si>
  <si>
    <t xml:space="preserve">12TS54RS-37 </t>
  </si>
  <si>
    <t xml:space="preserve">12TS54RS-63 </t>
  </si>
  <si>
    <t xml:space="preserve">12TS54RS-07 </t>
  </si>
  <si>
    <t xml:space="preserve">12TS54RS-06 </t>
  </si>
  <si>
    <t xml:space="preserve">12TS54RS-55 </t>
  </si>
  <si>
    <t xml:space="preserve">12TS54RS-72 </t>
  </si>
  <si>
    <t xml:space="preserve">12TS54RS-74 </t>
  </si>
  <si>
    <t xml:space="preserve">12TS54RS-26 </t>
  </si>
  <si>
    <t xml:space="preserve">12TS54RS-66 </t>
  </si>
  <si>
    <t xml:space="preserve">12TS54RS-93 </t>
  </si>
  <si>
    <t xml:space="preserve">12TS54RS-44 </t>
  </si>
  <si>
    <t xml:space="preserve">12TS54RS-01 </t>
  </si>
  <si>
    <t xml:space="preserve">12TS54RS-22 </t>
  </si>
  <si>
    <t xml:space="preserve">12TS54RS-14 </t>
  </si>
  <si>
    <t xml:space="preserve">12TS54RS-19 </t>
  </si>
  <si>
    <t xml:space="preserve">12TS54RS-31 </t>
  </si>
  <si>
    <t>12TS62, Garm granulite-facies paragneiss (N 39.0651°, E 70.3864°)</t>
  </si>
  <si>
    <t>12TS73, Garm amphibolite-facies Grt+Bt paragneiss (N 39.14975°, E 70.5844°)</t>
  </si>
  <si>
    <t>12TS101, Garm amphibolite-facies paragneiss (N 39.140383°, E 70.697417°)</t>
  </si>
  <si>
    <t xml:space="preserve">12TS96-01 </t>
  </si>
  <si>
    <t xml:space="preserve">12TS96-06 </t>
  </si>
  <si>
    <t xml:space="preserve">12TS96-18 </t>
  </si>
  <si>
    <t xml:space="preserve">12TS96-15 </t>
  </si>
  <si>
    <t xml:space="preserve">12TS96-16 </t>
  </si>
  <si>
    <t xml:space="preserve">12TS96-12 </t>
  </si>
  <si>
    <t xml:space="preserve">12TS96-10 </t>
  </si>
  <si>
    <t xml:space="preserve">12TS96-07 </t>
  </si>
  <si>
    <t xml:space="preserve">12TS96-03 </t>
  </si>
  <si>
    <t xml:space="preserve">12TS96-14 </t>
  </si>
  <si>
    <t xml:space="preserve">12TS96-20 </t>
  </si>
  <si>
    <t xml:space="preserve">12TS96-11 </t>
  </si>
  <si>
    <t xml:space="preserve">12TS96-17 </t>
  </si>
  <si>
    <t xml:space="preserve">12TS96-19 </t>
  </si>
  <si>
    <t xml:space="preserve">12TS96-21 </t>
  </si>
  <si>
    <t xml:space="preserve">12TS96-08 </t>
  </si>
  <si>
    <t xml:space="preserve">12TS96-05 </t>
  </si>
  <si>
    <t xml:space="preserve">12TS96-09 </t>
  </si>
  <si>
    <t xml:space="preserve">12TS96-04 </t>
  </si>
  <si>
    <t xml:space="preserve">12TS96-13 </t>
  </si>
  <si>
    <t xml:space="preserve">12TS96-02 </t>
  </si>
  <si>
    <t xml:space="preserve">12TS96-22 </t>
  </si>
  <si>
    <t xml:space="preserve">14TS02 - 18  </t>
  </si>
  <si>
    <t xml:space="preserve">14TS02 - 08  </t>
  </si>
  <si>
    <t xml:space="preserve">14TS02 - 13  </t>
  </si>
  <si>
    <t xml:space="preserve">14TS02 - 19  </t>
  </si>
  <si>
    <t xml:space="preserve">14TS02 - 02  </t>
  </si>
  <si>
    <t xml:space="preserve">14TS02 - 09  </t>
  </si>
  <si>
    <t xml:space="preserve">14TS02 - 12  </t>
  </si>
  <si>
    <t xml:space="preserve">14TS02 - 10  </t>
  </si>
  <si>
    <t xml:space="preserve">14TS02 - 01  </t>
  </si>
  <si>
    <t xml:space="preserve">14TS02 - 16  </t>
  </si>
  <si>
    <t xml:space="preserve">14TS02 - 11  </t>
  </si>
  <si>
    <t xml:space="preserve">14TS02 - 14  </t>
  </si>
  <si>
    <t xml:space="preserve">14TS02 - 04  </t>
  </si>
  <si>
    <t xml:space="preserve">14TS02 - 07  </t>
  </si>
  <si>
    <t xml:space="preserve">14TS02 - 03  </t>
  </si>
  <si>
    <t xml:space="preserve">14TS02 - 06  </t>
  </si>
  <si>
    <t xml:space="preserve">14TS02 - 20  </t>
  </si>
  <si>
    <t>12TS55, Cretaceous (Turonian) sandstone (N 39.008217°, E 70.0565°)</t>
  </si>
  <si>
    <t>12TS57, Cretaceous (Barremian–Aptian) sandstone (N 39.019483°, E 70.2238°)</t>
  </si>
  <si>
    <t xml:space="preserve">12TS23A-25-Z19-R </t>
  </si>
  <si>
    <t xml:space="preserve">12TS23A-08-Z07 </t>
  </si>
  <si>
    <t xml:space="preserve">12TS23A-32-Z24 </t>
  </si>
  <si>
    <t xml:space="preserve">12TS23A-23-Z18-R </t>
  </si>
  <si>
    <t xml:space="preserve">12TS23A-02-Z02 </t>
  </si>
  <si>
    <t xml:space="preserve">12TS23A-28-Z21-R1 </t>
  </si>
  <si>
    <t xml:space="preserve">12TS23A-31-Z23 </t>
  </si>
  <si>
    <t xml:space="preserve">12TS23A-10-Z09 </t>
  </si>
  <si>
    <t xml:space="preserve">12TS23A-18-Z14 </t>
  </si>
  <si>
    <t xml:space="preserve">12TS23A-21-Z17-R </t>
  </si>
  <si>
    <t xml:space="preserve">12TS23A-33-Z25 </t>
  </si>
  <si>
    <t xml:space="preserve">12TS23A-06-Z05-R </t>
  </si>
  <si>
    <t xml:space="preserve">12TS23A-14-Z11-R </t>
  </si>
  <si>
    <t xml:space="preserve">12TS23A-15-Z12 </t>
  </si>
  <si>
    <t xml:space="preserve">12TS23A-30-Z22 </t>
  </si>
  <si>
    <t xml:space="preserve">12TS23A-09-Z08 </t>
  </si>
  <si>
    <t xml:space="preserve">12TS23A-12-Z10-R </t>
  </si>
  <si>
    <t xml:space="preserve">12TS23A-17-Z13-R </t>
  </si>
  <si>
    <t xml:space="preserve">12TS23A-07-Z06 </t>
  </si>
  <si>
    <t xml:space="preserve">12TS23A-01-Z01 </t>
  </si>
  <si>
    <t xml:space="preserve">12TS23A-26-Z20 </t>
  </si>
  <si>
    <t xml:space="preserve">12TS23A-04-Z04 </t>
  </si>
  <si>
    <t xml:space="preserve">12TS23A-19-Z15 </t>
  </si>
  <si>
    <t xml:space="preserve">12TS23A-27-Z21-C </t>
  </si>
  <si>
    <t xml:space="preserve">12TS23A-22-Z18-C </t>
  </si>
  <si>
    <t xml:space="preserve">12TS23A-11-Z10-C </t>
  </si>
  <si>
    <t xml:space="preserve">12TS23A-20-Z16-C </t>
  </si>
  <si>
    <t xml:space="preserve">12TS23A-05-Z05-C </t>
  </si>
  <si>
    <t xml:space="preserve">12TS23A-24-Z19-C </t>
  </si>
  <si>
    <t xml:space="preserve">12TS23A-13-Z11-C </t>
  </si>
  <si>
    <t xml:space="preserve">12TS23A-16-Z13-C </t>
  </si>
  <si>
    <t xml:space="preserve">12TS30-16-Z10 </t>
  </si>
  <si>
    <t xml:space="preserve">12TS30-03-Z03 </t>
  </si>
  <si>
    <t xml:space="preserve">12TS30-46-Z33 </t>
  </si>
  <si>
    <t xml:space="preserve">12TS30-33-Z21 </t>
  </si>
  <si>
    <t xml:space="preserve">12TS30-37-Z24 </t>
  </si>
  <si>
    <t xml:space="preserve">12TS30-13-Z08-C </t>
  </si>
  <si>
    <t xml:space="preserve">12TS30-20-Z14 </t>
  </si>
  <si>
    <t xml:space="preserve">12TS30-45-Z32 </t>
  </si>
  <si>
    <t xml:space="preserve">12TS30-47-Z34 </t>
  </si>
  <si>
    <t xml:space="preserve">12TS30-23-Z15-R </t>
  </si>
  <si>
    <t xml:space="preserve">12TS30-14-Z08-R </t>
  </si>
  <si>
    <t xml:space="preserve">12TS30-12-Z07-R2 </t>
  </si>
  <si>
    <t xml:space="preserve">12TS30-09-Z06-R </t>
  </si>
  <si>
    <t xml:space="preserve">12TS30-18-Z12 </t>
  </si>
  <si>
    <t xml:space="preserve">12TS30-35-Z2-R </t>
  </si>
  <si>
    <t xml:space="preserve">12TS30-57-Z42 </t>
  </si>
  <si>
    <t xml:space="preserve">12TS30-43-Z30 </t>
  </si>
  <si>
    <t xml:space="preserve">12TS30-59-Z44 </t>
  </si>
  <si>
    <t xml:space="preserve">12TS30-53-Z38 </t>
  </si>
  <si>
    <t xml:space="preserve">12TS30-52-Z37 </t>
  </si>
  <si>
    <t xml:space="preserve">12TS30-42-Z29 </t>
  </si>
  <si>
    <t xml:space="preserve">12TS30-07-Z05-R </t>
  </si>
  <si>
    <t xml:space="preserve">12TS30-26-Z17-R </t>
  </si>
  <si>
    <t xml:space="preserve">12TS30-44-Z31 </t>
  </si>
  <si>
    <t xml:space="preserve">12TS30-38-Z25 </t>
  </si>
  <si>
    <t xml:space="preserve">12TS30-48-Z35 </t>
  </si>
  <si>
    <t xml:space="preserve">12TS30-32-Z20-R </t>
  </si>
  <si>
    <t xml:space="preserve">12TS30-36-Z23 </t>
  </si>
  <si>
    <t xml:space="preserve">12TS30-15-Z09 </t>
  </si>
  <si>
    <t xml:space="preserve">12TS30-11-Z07-R1 </t>
  </si>
  <si>
    <t xml:space="preserve">12TS30-34-Z22-C </t>
  </si>
  <si>
    <t xml:space="preserve">12TS30-17-Z11 </t>
  </si>
  <si>
    <t xml:space="preserve">12TS30-06-Z05-C </t>
  </si>
  <si>
    <t xml:space="preserve">12TS30-27-Z18 </t>
  </si>
  <si>
    <t xml:space="preserve">12TS30-31-Z20-C </t>
  </si>
  <si>
    <t xml:space="preserve">12TS30-28-Z19-C </t>
  </si>
  <si>
    <t xml:space="preserve">12TS30-08-Z06-C </t>
  </si>
  <si>
    <t xml:space="preserve">12TS30-25-Z17-C </t>
  </si>
  <si>
    <t xml:space="preserve">12TS30-01-Z01 </t>
  </si>
  <si>
    <t xml:space="preserve">12TS30-04-Z04-C </t>
  </si>
  <si>
    <t xml:space="preserve">12TS30-39-Z26 </t>
  </si>
  <si>
    <t xml:space="preserve">12TS30-30-Z20 </t>
  </si>
  <si>
    <t xml:space="preserve">12TS30-24-Z16 </t>
  </si>
  <si>
    <t xml:space="preserve">12TS30-02-Z02 </t>
  </si>
  <si>
    <t xml:space="preserve">12TS58-02 </t>
  </si>
  <si>
    <t xml:space="preserve">12TS58-08 </t>
  </si>
  <si>
    <t xml:space="preserve">12TS58-28 </t>
  </si>
  <si>
    <t xml:space="preserve">12TS58-06 </t>
  </si>
  <si>
    <t xml:space="preserve">12TS58-31 </t>
  </si>
  <si>
    <t xml:space="preserve">12TS58-36 </t>
  </si>
  <si>
    <t xml:space="preserve">12TS58-32 </t>
  </si>
  <si>
    <t xml:space="preserve">12TS58-35 </t>
  </si>
  <si>
    <t xml:space="preserve">12TS58-01 </t>
  </si>
  <si>
    <t xml:space="preserve">12TS58-21 </t>
  </si>
  <si>
    <t xml:space="preserve">12TS58-14 </t>
  </si>
  <si>
    <t xml:space="preserve">12TS58-26 </t>
  </si>
  <si>
    <t xml:space="preserve">12TS58-30 </t>
  </si>
  <si>
    <t xml:space="preserve">12TS58-15 </t>
  </si>
  <si>
    <t xml:space="preserve">12TS58-10 </t>
  </si>
  <si>
    <t xml:space="preserve">12TS58-12 </t>
  </si>
  <si>
    <t xml:space="preserve">12TS58-17 </t>
  </si>
  <si>
    <t xml:space="preserve">12TS58-03 </t>
  </si>
  <si>
    <t xml:space="preserve">12TS58-22 </t>
  </si>
  <si>
    <t xml:space="preserve">12TS58-25 </t>
  </si>
  <si>
    <t xml:space="preserve">12TS58-19 </t>
  </si>
  <si>
    <t xml:space="preserve">12TS58-20 </t>
  </si>
  <si>
    <t xml:space="preserve">12TS58-27 </t>
  </si>
  <si>
    <t xml:space="preserve">12TS58-07 </t>
  </si>
  <si>
    <t xml:space="preserve">12TS58-11 </t>
  </si>
  <si>
    <t xml:space="preserve">12TS58-05 </t>
  </si>
  <si>
    <t xml:space="preserve">12TS58-16 </t>
  </si>
  <si>
    <t xml:space="preserve">12TS58-04 </t>
  </si>
  <si>
    <t xml:space="preserve">12TS58-29 </t>
  </si>
  <si>
    <t xml:space="preserve">12TS58-23 </t>
  </si>
  <si>
    <t xml:space="preserve">12TS91-05 </t>
  </si>
  <si>
    <t xml:space="preserve">12TS91-11 </t>
  </si>
  <si>
    <t xml:space="preserve">12TS91-02 </t>
  </si>
  <si>
    <t xml:space="preserve">12TS91-03 </t>
  </si>
  <si>
    <t xml:space="preserve">12TS91-01 </t>
  </si>
  <si>
    <t xml:space="preserve">12TS91-08 </t>
  </si>
  <si>
    <t xml:space="preserve">12TS94-45 </t>
  </si>
  <si>
    <t xml:space="preserve">12TS94-78 </t>
  </si>
  <si>
    <t xml:space="preserve">12TS94-01 </t>
  </si>
  <si>
    <t xml:space="preserve">12TS94-85 </t>
  </si>
  <si>
    <t xml:space="preserve">12TS94-43 </t>
  </si>
  <si>
    <t xml:space="preserve">12TS94-70 </t>
  </si>
  <si>
    <t xml:space="preserve">12TS94-35 </t>
  </si>
  <si>
    <t xml:space="preserve">12TS94-34 </t>
  </si>
  <si>
    <t xml:space="preserve">12TS94-36 </t>
  </si>
  <si>
    <t xml:space="preserve">12TS94-60 </t>
  </si>
  <si>
    <t xml:space="preserve">12TS94-46 </t>
  </si>
  <si>
    <t xml:space="preserve">12TS94-66 </t>
  </si>
  <si>
    <t xml:space="preserve">12TS94-30 </t>
  </si>
  <si>
    <t xml:space="preserve">12TS94-84 </t>
  </si>
  <si>
    <t xml:space="preserve">12TS94-67 </t>
  </si>
  <si>
    <t xml:space="preserve">12TS94-51 </t>
  </si>
  <si>
    <t xml:space="preserve">12TS94-28 </t>
  </si>
  <si>
    <t xml:space="preserve">12TS94-48 </t>
  </si>
  <si>
    <t xml:space="preserve">12TS94-13 </t>
  </si>
  <si>
    <t xml:space="preserve">12TS94-20 </t>
  </si>
  <si>
    <t xml:space="preserve">12TS94-58 </t>
  </si>
  <si>
    <t xml:space="preserve">12TS94-59 </t>
  </si>
  <si>
    <t xml:space="preserve">12TS94-86 </t>
  </si>
  <si>
    <t xml:space="preserve">12TS94-75 </t>
  </si>
  <si>
    <t xml:space="preserve">12TS94-61 </t>
  </si>
  <si>
    <t xml:space="preserve">12TS94-80 </t>
  </si>
  <si>
    <t xml:space="preserve">12TS94-22 </t>
  </si>
  <si>
    <t xml:space="preserve">12TS94-11 </t>
  </si>
  <si>
    <t xml:space="preserve">12TS94-71 </t>
  </si>
  <si>
    <t xml:space="preserve">12TS94-06 </t>
  </si>
  <si>
    <t xml:space="preserve">12TS94-41 </t>
  </si>
  <si>
    <t xml:space="preserve">12TS94-38 </t>
  </si>
  <si>
    <t xml:space="preserve">12TS94-15 </t>
  </si>
  <si>
    <t xml:space="preserve">12TS94-40 </t>
  </si>
  <si>
    <t xml:space="preserve">12TS94-44 </t>
  </si>
  <si>
    <t xml:space="preserve">12TS94-65 </t>
  </si>
  <si>
    <t xml:space="preserve">12TS94-32 </t>
  </si>
  <si>
    <t xml:space="preserve">12TS94-54 </t>
  </si>
  <si>
    <t xml:space="preserve">12TS94-73 </t>
  </si>
  <si>
    <t xml:space="preserve">12TS94-82 </t>
  </si>
  <si>
    <t xml:space="preserve">12TS94-08 </t>
  </si>
  <si>
    <t xml:space="preserve">12TS94-89 </t>
  </si>
  <si>
    <t xml:space="preserve">12TS94-57 </t>
  </si>
  <si>
    <t xml:space="preserve">12TS94-87 </t>
  </si>
  <si>
    <t xml:space="preserve">12TS94-79 </t>
  </si>
  <si>
    <t xml:space="preserve">12TS94-39 </t>
  </si>
  <si>
    <t xml:space="preserve">12TS94-50 </t>
  </si>
  <si>
    <t xml:space="preserve">12TS94-42 </t>
  </si>
  <si>
    <t xml:space="preserve">12TS94-83 </t>
  </si>
  <si>
    <t xml:space="preserve">12TS94-88 </t>
  </si>
  <si>
    <t xml:space="preserve">12TS94-33 </t>
  </si>
  <si>
    <t xml:space="preserve">12TS94-69 </t>
  </si>
  <si>
    <t xml:space="preserve">12TS94-63 </t>
  </si>
  <si>
    <t xml:space="preserve">12TS94-56 </t>
  </si>
  <si>
    <t xml:space="preserve">12TS94-16 </t>
  </si>
  <si>
    <t xml:space="preserve">12TS94-14 </t>
  </si>
  <si>
    <t xml:space="preserve">12TS94-26 </t>
  </si>
  <si>
    <t xml:space="preserve">12TS94-55 </t>
  </si>
  <si>
    <t xml:space="preserve">12TS94-52 </t>
  </si>
  <si>
    <t xml:space="preserve">12TS94-31 </t>
  </si>
  <si>
    <t xml:space="preserve">12TS94-19 </t>
  </si>
  <si>
    <t xml:space="preserve">12TS94-49 </t>
  </si>
  <si>
    <t xml:space="preserve">12TS94-74 </t>
  </si>
  <si>
    <t xml:space="preserve">12TS94-18 </t>
  </si>
  <si>
    <t xml:space="preserve">12TS94-68 </t>
  </si>
  <si>
    <t xml:space="preserve">12TS94-64 </t>
  </si>
  <si>
    <t xml:space="preserve">12TS94-23 </t>
  </si>
  <si>
    <t xml:space="preserve">12TS94-81 </t>
  </si>
  <si>
    <t xml:space="preserve">12TS94-07 </t>
  </si>
  <si>
    <t>13TS29RS, Yagnob modern river sands (N 39.18763°, E 68.57669°)</t>
  </si>
  <si>
    <t>12TS107RS, Yasman modern river sands (N 39.173667°, E 70.8234°)</t>
  </si>
  <si>
    <t>12TS54RS, Sorbog modern river sands (N 39.14775°, E 70.18965°)</t>
  </si>
  <si>
    <t>12TS32RS, Sangikar modern river sands (N 39.056083°, E 70.112317°)</t>
  </si>
  <si>
    <t xml:space="preserve">12TS107RS-46 </t>
  </si>
  <si>
    <t xml:space="preserve">12TS107RS-072 </t>
  </si>
  <si>
    <t xml:space="preserve">12TS107RS-095 </t>
  </si>
  <si>
    <t xml:space="preserve">12TS107RS-013 </t>
  </si>
  <si>
    <t xml:space="preserve">12TS107RS-092 </t>
  </si>
  <si>
    <t xml:space="preserve">12TS107RS-038 </t>
  </si>
  <si>
    <t xml:space="preserve">12TS107RS-078 </t>
  </si>
  <si>
    <t xml:space="preserve">12TS107RS-079 </t>
  </si>
  <si>
    <t xml:space="preserve">12TS107RS-087 </t>
  </si>
  <si>
    <t xml:space="preserve">12TS107RS-019 </t>
  </si>
  <si>
    <t>12TS107RS-018</t>
  </si>
  <si>
    <t xml:space="preserve">12TS107RS-090 </t>
  </si>
  <si>
    <t xml:space="preserve">12TS107RS-032 </t>
  </si>
  <si>
    <t xml:space="preserve">12TS107RS-052 </t>
  </si>
  <si>
    <t xml:space="preserve">12TS107RS-077 </t>
  </si>
  <si>
    <t xml:space="preserve">12TS107RS-036 </t>
  </si>
  <si>
    <t xml:space="preserve">12TS107RS-47 </t>
  </si>
  <si>
    <t xml:space="preserve">12TS107RS-070 </t>
  </si>
  <si>
    <t xml:space="preserve">12TS107RS-031 </t>
  </si>
  <si>
    <t xml:space="preserve">12TS107RS-009 </t>
  </si>
  <si>
    <t xml:space="preserve">12TS107RS-008 </t>
  </si>
  <si>
    <t xml:space="preserve">12TS107RS-023 </t>
  </si>
  <si>
    <t xml:space="preserve">12TS107RS-016 </t>
  </si>
  <si>
    <t xml:space="preserve">12TS107RS-075 </t>
  </si>
  <si>
    <t xml:space="preserve">12TS107RS-089 </t>
  </si>
  <si>
    <t xml:space="preserve">12TS107RS-082 </t>
  </si>
  <si>
    <t xml:space="preserve">12TS107RS-021 </t>
  </si>
  <si>
    <t xml:space="preserve">12TS107RS-061 </t>
  </si>
  <si>
    <t xml:space="preserve">12TS107RS-085 </t>
  </si>
  <si>
    <t xml:space="preserve">12TS107RS-065 </t>
  </si>
  <si>
    <t xml:space="preserve">12TS107RS-080 </t>
  </si>
  <si>
    <t xml:space="preserve">12TS107RS-015 </t>
  </si>
  <si>
    <t xml:space="preserve">12TS107RS-081 </t>
  </si>
  <si>
    <t xml:space="preserve">12TS107RS-028 </t>
  </si>
  <si>
    <t xml:space="preserve">12TS107RS-44 </t>
  </si>
  <si>
    <t xml:space="preserve">12TS107RS-034 </t>
  </si>
  <si>
    <t xml:space="preserve">12TS107RS-033 </t>
  </si>
  <si>
    <t xml:space="preserve">12TS107RS-040 </t>
  </si>
  <si>
    <t xml:space="preserve">12TS107RS-091 </t>
  </si>
  <si>
    <t xml:space="preserve">12TS107RS-011 </t>
  </si>
  <si>
    <t xml:space="preserve">12TS107RS-083 </t>
  </si>
  <si>
    <t xml:space="preserve">12TS107RS-029 </t>
  </si>
  <si>
    <t xml:space="preserve">12TS107RS-056 </t>
  </si>
  <si>
    <t xml:space="preserve">12TS107RS-093 </t>
  </si>
  <si>
    <t xml:space="preserve">12TS107RS-035 </t>
  </si>
  <si>
    <t xml:space="preserve">12TS107RS-057 </t>
  </si>
  <si>
    <t xml:space="preserve">12TS107RS-055 </t>
  </si>
  <si>
    <t xml:space="preserve">12TS107RS-020 </t>
  </si>
  <si>
    <t xml:space="preserve">12TS107RS-002 </t>
  </si>
  <si>
    <t xml:space="preserve">12TS107RS-096 </t>
  </si>
  <si>
    <t xml:space="preserve">12TS107RS-094 </t>
  </si>
  <si>
    <t xml:space="preserve">12TS107RS-074 </t>
  </si>
  <si>
    <t xml:space="preserve">12TS107RS-027 </t>
  </si>
  <si>
    <t xml:space="preserve">12TS107RS-069 </t>
  </si>
  <si>
    <t xml:space="preserve">12TS107RS-003 </t>
  </si>
  <si>
    <t xml:space="preserve">12TS107RS-006 </t>
  </si>
  <si>
    <t xml:space="preserve">12TS107RS-084 </t>
  </si>
  <si>
    <t xml:space="preserve">12TS107RS-039 </t>
  </si>
  <si>
    <t xml:space="preserve">12TS107RS-49 </t>
  </si>
  <si>
    <t xml:space="preserve">12TS107RS-060 </t>
  </si>
  <si>
    <t xml:space="preserve">12TS107RS-051 </t>
  </si>
  <si>
    <t xml:space="preserve">12TS107RS-022 </t>
  </si>
  <si>
    <t xml:space="preserve">12TS107RS-068 </t>
  </si>
  <si>
    <t xml:space="preserve">12TS107RS-062 </t>
  </si>
  <si>
    <t xml:space="preserve">12TS107RS-086 </t>
  </si>
  <si>
    <t xml:space="preserve">12TS107RS-001 </t>
  </si>
  <si>
    <t xml:space="preserve">12TS107RS-088 </t>
  </si>
  <si>
    <t xml:space="preserve">12TS107RS-073 </t>
  </si>
  <si>
    <t xml:space="preserve">12TS107RS-024 </t>
  </si>
  <si>
    <t xml:space="preserve">12TS107RS-071 </t>
  </si>
  <si>
    <t xml:space="preserve">12TS107RS-42 </t>
  </si>
  <si>
    <t xml:space="preserve">12TS107RS-030 </t>
  </si>
  <si>
    <t xml:space="preserve">12TS107RS-025 </t>
  </si>
  <si>
    <t xml:space="preserve">12TS107RS-014 </t>
  </si>
  <si>
    <t xml:space="preserve">12TS107RS-41 </t>
  </si>
  <si>
    <t xml:space="preserve">12TS107RS-007 </t>
  </si>
  <si>
    <t xml:space="preserve">12TS107RS-099 </t>
  </si>
  <si>
    <t xml:space="preserve">12TS107RS-063 </t>
  </si>
  <si>
    <t>13TS29RS-272</t>
  </si>
  <si>
    <t>13TS29RS-361</t>
  </si>
  <si>
    <t>13TS29RS-294</t>
  </si>
  <si>
    <t>13TS29RS-219</t>
  </si>
  <si>
    <t>13TS29RS-391</t>
  </si>
  <si>
    <t>13TS29RS-140</t>
  </si>
  <si>
    <t>13TS29RS-168</t>
  </si>
  <si>
    <t>13TS29RS-372</t>
  </si>
  <si>
    <t>13TS29RS-398</t>
  </si>
  <si>
    <t>13TS29RS-436</t>
  </si>
  <si>
    <t>13TS29RS-242</t>
  </si>
  <si>
    <t>13TS29RS-401</t>
  </si>
  <si>
    <t>13TS29RS-299</t>
  </si>
  <si>
    <t>13TS29RS-302</t>
  </si>
  <si>
    <t>13TS29RS-142</t>
  </si>
  <si>
    <t>13TS29RS-343</t>
  </si>
  <si>
    <t>13TS29RS-402</t>
  </si>
  <si>
    <t>13TS29RS-390</t>
  </si>
  <si>
    <t>13TS29RS-363</t>
  </si>
  <si>
    <t>13TS29RS-354</t>
  </si>
  <si>
    <t>13TS29RS-144</t>
  </si>
  <si>
    <t>13TS29RS-215</t>
  </si>
  <si>
    <t>13TS29RS-252</t>
  </si>
  <si>
    <t>13TS29RS-249</t>
  </si>
  <si>
    <t>13TS29RS-220</t>
  </si>
  <si>
    <t>13TS29RS-362</t>
  </si>
  <si>
    <t>13TS29RS-231</t>
  </si>
  <si>
    <t>13TS29RS-388</t>
  </si>
  <si>
    <t>13TS29RS-355</t>
  </si>
  <si>
    <t>13TS29RS-160</t>
  </si>
  <si>
    <t>13TS29RS-265</t>
  </si>
  <si>
    <t>13TS29RS-139</t>
  </si>
  <si>
    <t>13TS29RS-275</t>
  </si>
  <si>
    <t>13TS29RS-406</t>
  </si>
  <si>
    <t>13TS29RS-364</t>
  </si>
  <si>
    <t>13TS29RS-131</t>
  </si>
  <si>
    <t>13TS29RS-308</t>
  </si>
  <si>
    <t>13TS29RS-322</t>
  </si>
  <si>
    <t>13TS29RS-295</t>
  </si>
  <si>
    <t>13TS29RS-185</t>
  </si>
  <si>
    <t>13TS29RS-213</t>
  </si>
  <si>
    <t>13TS29RS-373</t>
  </si>
  <si>
    <t>13TS29RS-223</t>
  </si>
  <si>
    <t>13TS29RS-369</t>
  </si>
  <si>
    <t>13TS29RS-209</t>
  </si>
  <si>
    <t>13TS29RS-409</t>
  </si>
  <si>
    <t>13TS29RS-138</t>
  </si>
  <si>
    <t>13TS29RS-270</t>
  </si>
  <si>
    <t>13TS29RS-320</t>
  </si>
  <si>
    <t>13TS29RS-357</t>
  </si>
  <si>
    <t>13TS29RS-349</t>
  </si>
  <si>
    <t>13TS29RS-190</t>
  </si>
  <si>
    <t>13TS29RS-273</t>
  </si>
  <si>
    <t>13TS29RS-417</t>
  </si>
  <si>
    <t>13TS29RS-246</t>
  </si>
  <si>
    <t>13TS29RS-314</t>
  </si>
  <si>
    <t>13TS29RS-378</t>
  </si>
  <si>
    <t>13TS29RS-381</t>
  </si>
  <si>
    <t>13TS29RS-298</t>
  </si>
  <si>
    <t>13TS29RS-255</t>
  </si>
  <si>
    <t>13TS29RS-177</t>
  </si>
  <si>
    <t>13TS29RS-253</t>
  </si>
  <si>
    <t>13TS29RS-386</t>
  </si>
  <si>
    <t>13TS29RS-419</t>
  </si>
  <si>
    <t>13TS29RS-181</t>
  </si>
  <si>
    <t>13TS29RS-288</t>
  </si>
  <si>
    <t>13TS29RS-347</t>
  </si>
  <si>
    <t>13TS29RS-423</t>
  </si>
  <si>
    <t>13TS29RS-344</t>
  </si>
  <si>
    <t>13TS29RS-309</t>
  </si>
  <si>
    <t>13TS29RS-133</t>
  </si>
  <si>
    <t>13TS29RS-339</t>
  </si>
  <si>
    <t>13TS29RS-256</t>
  </si>
  <si>
    <t>13TS29RS-188</t>
  </si>
  <si>
    <t>13TS29RS-210</t>
  </si>
  <si>
    <t>13TS29RS-395</t>
  </si>
  <si>
    <t>13TS29RS-379</t>
  </si>
  <si>
    <t>13TS29RS-148</t>
  </si>
  <si>
    <t>13TS29RS-279</t>
  </si>
  <si>
    <t>13TS29RS-293</t>
  </si>
  <si>
    <t>13TS29RS-241</t>
  </si>
  <si>
    <t>13TS29RS-351</t>
  </si>
  <si>
    <t>13TS29RS-377</t>
  </si>
  <si>
    <t>13TS29RS-130</t>
  </si>
  <si>
    <t>13TS29RS-405</t>
  </si>
  <si>
    <t>13TS29RS-268</t>
  </si>
  <si>
    <t>13TS29RS-257</t>
  </si>
  <si>
    <t>13TS29RS-158</t>
  </si>
  <si>
    <t>13TS29RS-382</t>
  </si>
  <si>
    <t>13TS29RS-175</t>
  </si>
  <si>
    <t>13TS29RS-425</t>
  </si>
  <si>
    <t>13TS29RS-217</t>
  </si>
  <si>
    <t>13TS29RS-280</t>
  </si>
  <si>
    <t>13TS29RS-174</t>
  </si>
  <si>
    <t>13TS29RS-161</t>
  </si>
  <si>
    <t>13TS29RS-431</t>
  </si>
  <si>
    <t>13TS29RS-157</t>
  </si>
  <si>
    <t>13TS29RS-313</t>
  </si>
  <si>
    <t>13TS29RS-278</t>
  </si>
  <si>
    <t>13TS29RS-196</t>
  </si>
  <si>
    <t>13TS29RS-356</t>
  </si>
  <si>
    <t>13TS29RS-152</t>
  </si>
  <si>
    <t>13TS29RS-227</t>
  </si>
  <si>
    <t>13TS29RS-250</t>
  </si>
  <si>
    <t>13TS29RS-342</t>
  </si>
  <si>
    <t>13TS29RS-282</t>
  </si>
  <si>
    <t>13TS29RS-397</t>
  </si>
  <si>
    <t>13TS29RS-283</t>
  </si>
  <si>
    <t>13TS29RS-264</t>
  </si>
  <si>
    <t>13TS29RS-164</t>
  </si>
  <si>
    <t>13TS29RS-415</t>
  </si>
  <si>
    <t>13TS29RS-234</t>
  </si>
  <si>
    <t>13TS29RS-319</t>
  </si>
  <si>
    <t>13TS29RS-416</t>
  </si>
  <si>
    <t>13TS29RS-376</t>
  </si>
  <si>
    <t>13TS29RS-258</t>
  </si>
  <si>
    <t>13TS29RS-206</t>
  </si>
  <si>
    <t>13TS29RS-240</t>
  </si>
  <si>
    <t>13TS29RS-335</t>
  </si>
  <si>
    <t>13TS29RS-176</t>
  </si>
  <si>
    <t>13TS29RS-218</t>
  </si>
  <si>
    <t>13TS29RS-380</t>
  </si>
  <si>
    <t>13TS29RS-266</t>
  </si>
  <si>
    <t>13TS29RS-426</t>
  </si>
  <si>
    <t>13TS29RS-408</t>
  </si>
  <si>
    <t>13TS29RS-410</t>
  </si>
  <si>
    <t>13TS29RS-318</t>
  </si>
  <si>
    <t>13TS29RS-260</t>
  </si>
  <si>
    <t>13TS29RS-327</t>
  </si>
  <si>
    <t>13TS29RS-163</t>
  </si>
  <si>
    <t>13TS29RS-151</t>
  </si>
  <si>
    <t>13TS29RS-235</t>
  </si>
  <si>
    <t>13TS29RS-306</t>
  </si>
  <si>
    <t>13TS29RS-300</t>
  </si>
  <si>
    <t>13TS29RS-433</t>
  </si>
  <si>
    <t>13TS29RS-201</t>
  </si>
  <si>
    <t>13TS29RS-173</t>
  </si>
  <si>
    <t>13TS29RS-165</t>
  </si>
  <si>
    <t>13TS29RS-296</t>
  </si>
  <si>
    <t>13TS29RS-330</t>
  </si>
  <si>
    <t>13TS29RS-166</t>
  </si>
  <si>
    <t>13TS29RS-422</t>
  </si>
  <si>
    <t>13TS29RS-247</t>
  </si>
  <si>
    <t>13TS29RS-304</t>
  </si>
  <si>
    <t>13TS29RS-399</t>
  </si>
  <si>
    <t>13TS29RS-284</t>
  </si>
  <si>
    <t>13TS29RS-418</t>
  </si>
  <si>
    <t>13TS29RS-292</t>
  </si>
  <si>
    <t>13TS29RS-420</t>
  </si>
  <si>
    <t>13TS29RS-324</t>
  </si>
  <si>
    <t>13TS29RS-346</t>
  </si>
  <si>
    <t>13TS29RS-334</t>
  </si>
  <si>
    <t>13TS29RS-150</t>
  </si>
  <si>
    <t>13TS29RS-171</t>
  </si>
  <si>
    <t>13TS29RS-396</t>
  </si>
  <si>
    <t>13TS29RS-329</t>
  </si>
  <si>
    <t>13TS29RS-287</t>
  </si>
  <si>
    <t>13TS29RS-263</t>
  </si>
  <si>
    <t>13TS29RS-365</t>
  </si>
  <si>
    <t>13TS29RS-317</t>
  </si>
  <si>
    <t>13TS29RS-400</t>
  </si>
  <si>
    <t>13TS29RS-311</t>
  </si>
  <si>
    <t>13TS29RS-424</t>
  </si>
  <si>
    <t>13TS29RS-383</t>
  </si>
  <si>
    <t>13TS29RS-141</t>
  </si>
  <si>
    <t>13TS29RS-411</t>
  </si>
  <si>
    <t>13TS29RS-155</t>
  </si>
  <si>
    <t>13TS29RS-187</t>
  </si>
  <si>
    <t>13TS29RS-204</t>
  </si>
  <si>
    <t>13TS29RS-430</t>
  </si>
  <si>
    <t>13TS29RS-248</t>
  </si>
  <si>
    <t>13TS29RS-200</t>
  </si>
  <si>
    <t>13TS29RS-315</t>
  </si>
  <si>
    <t>13TS29RS-143</t>
  </si>
  <si>
    <t>13TS29RS-325</t>
  </si>
  <si>
    <t>13TS29RS-226</t>
  </si>
  <si>
    <t>13TS29RS-237</t>
  </si>
  <si>
    <t>13TS29RS-384</t>
  </si>
  <si>
    <t>13TS29RS-374</t>
  </si>
  <si>
    <t>13TS29RS-394</t>
  </si>
  <si>
    <t>13TS29RS-172</t>
  </si>
  <si>
    <t>13TS29RS-205</t>
  </si>
  <si>
    <t>13TS29RS-159</t>
  </si>
  <si>
    <t>13TS29RS-146</t>
  </si>
  <si>
    <t>13TS29RS-336</t>
  </si>
  <si>
    <t>13TS29RS-285</t>
  </si>
  <si>
    <t>13TS29RS-286</t>
  </si>
  <si>
    <t>13TS29RS-137</t>
  </si>
  <si>
    <t>13TS29RS-429</t>
  </si>
  <si>
    <t>13TS29RS-435</t>
  </si>
  <si>
    <t>13TS29RS-312</t>
  </si>
  <si>
    <t>13TS29RS-323</t>
  </si>
  <si>
    <t>13TS29RS-239</t>
  </si>
  <si>
    <t>13TS29RS-170</t>
  </si>
  <si>
    <t>13TS29RS-230</t>
  </si>
  <si>
    <t>13TS29RS-199</t>
  </si>
  <si>
    <t>13TS29RS-368</t>
  </si>
  <si>
    <t>13TS29RS-366</t>
  </si>
  <si>
    <t>13TS29RS-167</t>
  </si>
  <si>
    <t>13TS29RS-267</t>
  </si>
  <si>
    <t>13TS29RS-238</t>
  </si>
  <si>
    <t>13TS29RS-274</t>
  </si>
  <si>
    <t>13TS29RS-439</t>
  </si>
  <si>
    <t>13TS29RS-438</t>
  </si>
  <si>
    <t>13TS29RS-251</t>
  </si>
  <si>
    <t>13TS29RS-303</t>
  </si>
  <si>
    <t>13TS29RS-228</t>
  </si>
  <si>
    <t>13TS29RS-421</t>
  </si>
  <si>
    <t>13TS29RS-229</t>
  </si>
  <si>
    <t>13TS29RS-331</t>
  </si>
  <si>
    <t>13TS29RS-153</t>
  </si>
  <si>
    <t>13TS29RS-182</t>
  </si>
  <si>
    <t>13TS29RS-194</t>
  </si>
  <si>
    <t>13TS29RS-214</t>
  </si>
  <si>
    <t>13TS29RS-338</t>
  </si>
  <si>
    <t>13TS29RS-305</t>
  </si>
  <si>
    <t>13TS29RS-154</t>
  </si>
  <si>
    <t>13TS29RS-403</t>
  </si>
  <si>
    <t>13TS29RS-407</t>
  </si>
  <si>
    <t>13TS29RS-352</t>
  </si>
  <si>
    <t>13TS29RS-222</t>
  </si>
  <si>
    <t>13TS29RS-198</t>
  </si>
  <si>
    <t>13TS29RS-359</t>
  </si>
  <si>
    <t>13TS29RS-195</t>
  </si>
  <si>
    <t>13TS29RS-186</t>
  </si>
  <si>
    <t>13TS29RS-321</t>
  </si>
  <si>
    <t>13TS29RS-375</t>
  </si>
  <si>
    <t>13TS29RS-262</t>
  </si>
  <si>
    <t>13TS29RS-193</t>
  </si>
  <si>
    <t>13TS29RS-414</t>
  </si>
  <si>
    <t>13TS29RS-437</t>
  </si>
  <si>
    <t>13TS29RS-413</t>
  </si>
  <si>
    <t>13TS29RS-360</t>
  </si>
  <si>
    <t>13TS29RS-340</t>
  </si>
  <si>
    <t>13TS29RS-412</t>
  </si>
  <si>
    <t>13TS29RS-348</t>
  </si>
  <si>
    <t>13TS29RS-291</t>
  </si>
  <si>
    <t>13TS29RS-301</t>
  </si>
  <si>
    <t>13TS29RS-370</t>
  </si>
  <si>
    <t>13TS29RS-341</t>
  </si>
  <si>
    <t>13TS29RS-434</t>
  </si>
  <si>
    <t>13TS29RS-393</t>
  </si>
  <si>
    <t>13TS29RS-225</t>
  </si>
  <si>
    <t>13TS29RS-259</t>
  </si>
  <si>
    <t>13TS29RS-371</t>
  </si>
  <si>
    <t>13TS29RS-149</t>
  </si>
  <si>
    <t>13TS29RS-271</t>
  </si>
  <si>
    <t>13TS29RS-332</t>
  </si>
  <si>
    <t>13TS29RS-221</t>
  </si>
  <si>
    <t>13TS29RS-232</t>
  </si>
  <si>
    <t>13TS29RS-178</t>
  </si>
  <si>
    <t>13TS29RS-135</t>
  </si>
  <si>
    <t>13TS29RS-245</t>
  </si>
  <si>
    <t>13TS29RS-277</t>
  </si>
  <si>
    <t>13TS29RS-281</t>
  </si>
  <si>
    <t>13TS29RS-132</t>
  </si>
  <si>
    <t>13TS29RS-134</t>
  </si>
  <si>
    <t>13TS29RS-197</t>
  </si>
  <si>
    <t>13TS29RS-387</t>
  </si>
  <si>
    <t>13TS29RS-191</t>
  </si>
  <si>
    <t>13TS29RS-392</t>
  </si>
  <si>
    <t>13TS29RS-297</t>
  </si>
  <si>
    <t>13TS29RS-432</t>
  </si>
  <si>
    <t>13TS29RS-189</t>
  </si>
  <si>
    <t>13TS29RS-208</t>
  </si>
  <si>
    <t>13TS29RS-269</t>
  </si>
  <si>
    <t>13TS29RS-244</t>
  </si>
  <si>
    <t>13TS29RS-136</t>
  </si>
  <si>
    <t>13TS29RS-326</t>
  </si>
  <si>
    <t>13TS29RS-184</t>
  </si>
  <si>
    <t>13TS29RS-290</t>
  </si>
  <si>
    <t>13TS29RS-236</t>
  </si>
  <si>
    <t>13TS29RS-289</t>
  </si>
  <si>
    <t>13TS29RS-179</t>
  </si>
  <si>
    <t>13TS29RS-385</t>
  </si>
  <si>
    <t>13TS29RS-333</t>
  </si>
  <si>
    <t>13TS29RS-233</t>
  </si>
  <si>
    <t>13TS29RS-328</t>
  </si>
  <si>
    <t>13TS29RS-254</t>
  </si>
  <si>
    <t>13TS29RS-202</t>
  </si>
  <si>
    <t>13TS29RS-216</t>
  </si>
  <si>
    <t>13TS29RS-345</t>
  </si>
  <si>
    <t>13TS29RS-367</t>
  </si>
  <si>
    <t>13TS29RS-337</t>
  </si>
  <si>
    <t>13TS29RS-427</t>
  </si>
  <si>
    <t>13TS29RS-307</t>
  </si>
  <si>
    <t>13TS29RS-129</t>
  </si>
  <si>
    <t>13TS29RS-428</t>
  </si>
  <si>
    <t>13TS29RS-358</t>
  </si>
  <si>
    <t>13TS29RS-261</t>
  </si>
  <si>
    <t>13TS29RS-211</t>
  </si>
  <si>
    <t>13TS29RS-156</t>
  </si>
  <si>
    <t>13TS29RS-243</t>
  </si>
  <si>
    <t>13TS29RS-389</t>
  </si>
  <si>
    <t>13TS29RS-192</t>
  </si>
  <si>
    <t>13TS29RS-207</t>
  </si>
  <si>
    <t>13TS29RS-404</t>
  </si>
  <si>
    <t>13TS29RS-316</t>
  </si>
  <si>
    <t>13TS29RS-203</t>
  </si>
  <si>
    <t>13TS29RS-162</t>
  </si>
  <si>
    <t>13TS29RS-353</t>
  </si>
  <si>
    <t>13TS29RS-212</t>
  </si>
  <si>
    <t>13TS29RS-183</t>
  </si>
  <si>
    <t>13TS29RS-350</t>
  </si>
  <si>
    <t>13TS29RS-276</t>
  </si>
  <si>
    <t>13TS29RS-147</t>
  </si>
  <si>
    <t>13TS29RS-180</t>
  </si>
  <si>
    <t>13TS29RS-224</t>
  </si>
  <si>
    <t xml:space="preserve">12TS57-72 </t>
  </si>
  <si>
    <t xml:space="preserve">12TS57-74 </t>
  </si>
  <si>
    <t xml:space="preserve">12TS57-92 </t>
  </si>
  <si>
    <t xml:space="preserve">12TS57-81 </t>
  </si>
  <si>
    <t xml:space="preserve">12TS57-69 </t>
  </si>
  <si>
    <t xml:space="preserve">12TS57-26 </t>
  </si>
  <si>
    <t xml:space="preserve">12TS57-48 </t>
  </si>
  <si>
    <t xml:space="preserve">12TS57-27 </t>
  </si>
  <si>
    <t xml:space="preserve">12TS57-24 </t>
  </si>
  <si>
    <t xml:space="preserve">12TS57-32 </t>
  </si>
  <si>
    <t xml:space="preserve">12TS57-98 </t>
  </si>
  <si>
    <t xml:space="preserve">12TS57-73 </t>
  </si>
  <si>
    <t xml:space="preserve">12TS57-85 </t>
  </si>
  <si>
    <t xml:space="preserve">12TS57-44 </t>
  </si>
  <si>
    <t xml:space="preserve">12TS57-84 </t>
  </si>
  <si>
    <t xml:space="preserve">12TS57-50 </t>
  </si>
  <si>
    <t xml:space="preserve">12TS57-63 </t>
  </si>
  <si>
    <t xml:space="preserve">12TS57-75 </t>
  </si>
  <si>
    <t xml:space="preserve">12TS57-70 </t>
  </si>
  <si>
    <t xml:space="preserve">12TS57-91 </t>
  </si>
  <si>
    <t xml:space="preserve">12TS57-64 </t>
  </si>
  <si>
    <t xml:space="preserve">12TS57-41 </t>
  </si>
  <si>
    <t xml:space="preserve">12TS57-89 </t>
  </si>
  <si>
    <t xml:space="preserve">12TS57-77 </t>
  </si>
  <si>
    <t xml:space="preserve">12TS57-05 </t>
  </si>
  <si>
    <t xml:space="preserve">12TS57-56 </t>
  </si>
  <si>
    <t xml:space="preserve">12TS57-03 </t>
  </si>
  <si>
    <t xml:space="preserve">12TS57-96 </t>
  </si>
  <si>
    <t xml:space="preserve">12TS57-87 </t>
  </si>
  <si>
    <t xml:space="preserve">12TS57-43 </t>
  </si>
  <si>
    <t xml:space="preserve">12TS57-39 </t>
  </si>
  <si>
    <t xml:space="preserve">12TS57-36 </t>
  </si>
  <si>
    <t xml:space="preserve">12TS57-40 </t>
  </si>
  <si>
    <t xml:space="preserve">12TS57-37 </t>
  </si>
  <si>
    <t xml:space="preserve">12TS57-11 </t>
  </si>
  <si>
    <t xml:space="preserve">12TS57-54 </t>
  </si>
  <si>
    <t xml:space="preserve">12TS57-14 </t>
  </si>
  <si>
    <t xml:space="preserve">12TS57-02 </t>
  </si>
  <si>
    <t xml:space="preserve">12TS57-31 </t>
  </si>
  <si>
    <t xml:space="preserve">12TS57-100 </t>
  </si>
  <si>
    <t xml:space="preserve">12TS57-08 </t>
  </si>
  <si>
    <t xml:space="preserve">12TS57-80 </t>
  </si>
  <si>
    <t xml:space="preserve">12TS57-01 </t>
  </si>
  <si>
    <t xml:space="preserve">12TS57-16 </t>
  </si>
  <si>
    <t xml:space="preserve">12TS57-68 </t>
  </si>
  <si>
    <t xml:space="preserve">12TS57-53 </t>
  </si>
  <si>
    <t xml:space="preserve">12TS57-79 </t>
  </si>
  <si>
    <t xml:space="preserve">12TS57-60 </t>
  </si>
  <si>
    <t xml:space="preserve">12TS57-99 </t>
  </si>
  <si>
    <t xml:space="preserve">12TS57-20 </t>
  </si>
  <si>
    <t xml:space="preserve">12TS57-13 </t>
  </si>
  <si>
    <t xml:space="preserve">12TS57-29 </t>
  </si>
  <si>
    <t xml:space="preserve">12TS57-23 </t>
  </si>
  <si>
    <t xml:space="preserve">12TS57-94 </t>
  </si>
  <si>
    <t xml:space="preserve">12TS57-09 </t>
  </si>
  <si>
    <t xml:space="preserve">12TS57-18 </t>
  </si>
  <si>
    <t xml:space="preserve">12TS57-67 </t>
  </si>
  <si>
    <t xml:space="preserve">12TS57-62 </t>
  </si>
  <si>
    <t xml:space="preserve">12TS57-93 </t>
  </si>
  <si>
    <t xml:space="preserve">12TS57-30 </t>
  </si>
  <si>
    <t xml:space="preserve">12TS57-12 </t>
  </si>
  <si>
    <t xml:space="preserve">12TS57-90 </t>
  </si>
  <si>
    <t xml:space="preserve">12TS57-17 </t>
  </si>
  <si>
    <t xml:space="preserve">12TS57-55 </t>
  </si>
  <si>
    <t xml:space="preserve">12TS57-83 </t>
  </si>
  <si>
    <t xml:space="preserve">12TS57-88 </t>
  </si>
  <si>
    <t xml:space="preserve">12TS57-35 </t>
  </si>
  <si>
    <t xml:space="preserve">12TS57-49 </t>
  </si>
  <si>
    <t xml:space="preserve">12TS57-86 </t>
  </si>
  <si>
    <t xml:space="preserve">12TS57-22 </t>
  </si>
  <si>
    <t xml:space="preserve">12TS57-25 </t>
  </si>
  <si>
    <t xml:space="preserve">12TS57-34 </t>
  </si>
  <si>
    <t xml:space="preserve">12TS57-59 </t>
  </si>
  <si>
    <t xml:space="preserve">12TS57-33 </t>
  </si>
  <si>
    <t xml:space="preserve">12TS57-71 </t>
  </si>
  <si>
    <t xml:space="preserve">12TS57-42 </t>
  </si>
  <si>
    <t xml:space="preserve">12TS57-07 </t>
  </si>
  <si>
    <t xml:space="preserve">12TS57-78 </t>
  </si>
  <si>
    <t xml:space="preserve">12TS57-57 </t>
  </si>
  <si>
    <t xml:space="preserve">12TS57-52 </t>
  </si>
  <si>
    <t xml:space="preserve">12TS57-82 </t>
  </si>
  <si>
    <t xml:space="preserve">12TS57-66 </t>
  </si>
  <si>
    <t xml:space="preserve">12TS57-21 </t>
  </si>
  <si>
    <t xml:space="preserve">12TS57-06 </t>
  </si>
  <si>
    <t xml:space="preserve">12TS57-15 </t>
  </si>
  <si>
    <t xml:space="preserve">12TS57-38 </t>
  </si>
  <si>
    <t xml:space="preserve">12TS57-45 </t>
  </si>
  <si>
    <t xml:space="preserve">12TS57-19 </t>
  </si>
  <si>
    <t xml:space="preserve">12TS57-47 </t>
  </si>
  <si>
    <t xml:space="preserve">12TS73-04 </t>
  </si>
  <si>
    <t xml:space="preserve">12TS73-42 </t>
  </si>
  <si>
    <t xml:space="preserve">12TS73-46 </t>
  </si>
  <si>
    <t xml:space="preserve">12TS73-21 </t>
  </si>
  <si>
    <t xml:space="preserve">12TS73-33 </t>
  </si>
  <si>
    <t xml:space="preserve">12TS73-67 </t>
  </si>
  <si>
    <t xml:space="preserve">12TS73-27 </t>
  </si>
  <si>
    <t xml:space="preserve">12TS73-61 </t>
  </si>
  <si>
    <t xml:space="preserve">12TS73-71 </t>
  </si>
  <si>
    <t xml:space="preserve">12TS73-81 </t>
  </si>
  <si>
    <t xml:space="preserve">12TS73-31 </t>
  </si>
  <si>
    <t xml:space="preserve">12TS73-19 </t>
  </si>
  <si>
    <t xml:space="preserve">12TS73-89 </t>
  </si>
  <si>
    <t xml:space="preserve">12TS73-94 </t>
  </si>
  <si>
    <t xml:space="preserve">12TS73-68 </t>
  </si>
  <si>
    <t xml:space="preserve">12TS73-49 </t>
  </si>
  <si>
    <t xml:space="preserve">12TS73-99 </t>
  </si>
  <si>
    <t xml:space="preserve">12TS73-29 </t>
  </si>
  <si>
    <t xml:space="preserve">12TS73-66 </t>
  </si>
  <si>
    <t xml:space="preserve">12TS73-82 </t>
  </si>
  <si>
    <t xml:space="preserve">12TS73-90 </t>
  </si>
  <si>
    <t xml:space="preserve">12TS73-97 </t>
  </si>
  <si>
    <t xml:space="preserve">12TS73-64 </t>
  </si>
  <si>
    <t xml:space="preserve">12TS73-95 </t>
  </si>
  <si>
    <t xml:space="preserve">12TS73-34 </t>
  </si>
  <si>
    <t xml:space="preserve">12TS73-08 </t>
  </si>
  <si>
    <t xml:space="preserve">12TS73-56 </t>
  </si>
  <si>
    <t xml:space="preserve">12TS73-92 </t>
  </si>
  <si>
    <t xml:space="preserve">12TS73-59 </t>
  </si>
  <si>
    <t xml:space="preserve">12TS73-28 </t>
  </si>
  <si>
    <t xml:space="preserve">12TS73-10 </t>
  </si>
  <si>
    <t xml:space="preserve">12TS73-09 </t>
  </si>
  <si>
    <t xml:space="preserve">12TS73-77 </t>
  </si>
  <si>
    <t xml:space="preserve">12TS73-32 </t>
  </si>
  <si>
    <t xml:space="preserve">12TS73-45 </t>
  </si>
  <si>
    <t xml:space="preserve">12TS73-44 </t>
  </si>
  <si>
    <t xml:space="preserve">12TS73-48 </t>
  </si>
  <si>
    <t xml:space="preserve">12TS73-18 </t>
  </si>
  <si>
    <t xml:space="preserve">12TS73-25 </t>
  </si>
  <si>
    <t xml:space="preserve">12TS73-63 </t>
  </si>
  <si>
    <t xml:space="preserve">12TS73-22 </t>
  </si>
  <si>
    <t xml:space="preserve">12TS73-12 </t>
  </si>
  <si>
    <t xml:space="preserve">12TS73-16 </t>
  </si>
  <si>
    <t xml:space="preserve">12TS73-73 </t>
  </si>
  <si>
    <t xml:space="preserve">12TS73-35 </t>
  </si>
  <si>
    <t xml:space="preserve">12TS73-30 </t>
  </si>
  <si>
    <t xml:space="preserve">12TS73-58 </t>
  </si>
  <si>
    <t xml:space="preserve">12TS73-91 </t>
  </si>
  <si>
    <t xml:space="preserve">12TS73-06 </t>
  </si>
  <si>
    <t xml:space="preserve">12TS73-50 </t>
  </si>
  <si>
    <t xml:space="preserve">12TS73-98 </t>
  </si>
  <si>
    <t xml:space="preserve">12TS73-39 </t>
  </si>
  <si>
    <t xml:space="preserve">12TS73-54 </t>
  </si>
  <si>
    <t xml:space="preserve">12TS73-52 </t>
  </si>
  <si>
    <t xml:space="preserve">12TS73-02 </t>
  </si>
  <si>
    <t xml:space="preserve">12TS73-26 </t>
  </si>
  <si>
    <t xml:space="preserve">12TS73-23 </t>
  </si>
  <si>
    <t xml:space="preserve">12TS73-47 </t>
  </si>
  <si>
    <t xml:space="preserve">12TS73-65 </t>
  </si>
  <si>
    <t xml:space="preserve">12TS73-83 </t>
  </si>
  <si>
    <t xml:space="preserve">12TS73-75 </t>
  </si>
  <si>
    <t xml:space="preserve">12TS73-74 </t>
  </si>
  <si>
    <t xml:space="preserve">12TS73-76 </t>
  </si>
  <si>
    <t xml:space="preserve">12TS73-70 </t>
  </si>
  <si>
    <t xml:space="preserve">12TS73-78 </t>
  </si>
  <si>
    <t xml:space="preserve">12TS73-41 </t>
  </si>
  <si>
    <t xml:space="preserve">12TS73-72 </t>
  </si>
  <si>
    <t>12TS12-17</t>
  </si>
  <si>
    <t>12TS12-14</t>
  </si>
  <si>
    <t>12TS12-22</t>
  </si>
  <si>
    <t>12TS12-21</t>
  </si>
  <si>
    <t>12TS12-24</t>
  </si>
  <si>
    <t>12TS12-4</t>
  </si>
  <si>
    <t>12TS12-8</t>
  </si>
  <si>
    <t>12TS12-3</t>
  </si>
  <si>
    <t>12TS12-23</t>
  </si>
  <si>
    <t>12TS12-18</t>
  </si>
  <si>
    <t>12TS12-10</t>
  </si>
  <si>
    <t>12TS30-46</t>
  </si>
  <si>
    <t>12TS30-37</t>
  </si>
  <si>
    <t>12TS30-13</t>
  </si>
  <si>
    <t>12TS30-20</t>
  </si>
  <si>
    <t>12TS30-45</t>
  </si>
  <si>
    <t>12TS30-47</t>
  </si>
  <si>
    <t>12TS30-14</t>
  </si>
  <si>
    <t>12TS30-09</t>
  </si>
  <si>
    <t>12TS30-18</t>
  </si>
  <si>
    <t>12TS30-35</t>
  </si>
  <si>
    <t>12TS30-57</t>
  </si>
  <si>
    <t>12TS30-43</t>
  </si>
  <si>
    <t>12TS30-59</t>
  </si>
  <si>
    <t>12TS30-53</t>
  </si>
  <si>
    <t>12TS30-07</t>
  </si>
  <si>
    <t>12TS30-26</t>
  </si>
  <si>
    <t>12TS30-32</t>
  </si>
  <si>
    <t>12TS30-34</t>
  </si>
  <si>
    <t>12TS30-06</t>
  </si>
  <si>
    <t>12TS30-31</t>
  </si>
  <si>
    <t>12TS30-08</t>
  </si>
  <si>
    <t>12TS30-25</t>
  </si>
  <si>
    <t>12TS30-01</t>
  </si>
  <si>
    <t>12TS30-04</t>
  </si>
  <si>
    <t>12TS30-39</t>
  </si>
  <si>
    <t>12TS30-30</t>
  </si>
  <si>
    <t>12TS30-24</t>
  </si>
  <si>
    <t>12TS30-02</t>
  </si>
  <si>
    <r>
      <rPr>
        <b/>
        <i/>
        <sz val="11"/>
        <color theme="1"/>
        <rFont val="Calibri"/>
        <family val="2"/>
        <scheme val="minor"/>
      </rPr>
      <t>Käßneret al.</t>
    </r>
    <r>
      <rPr>
        <b/>
        <sz val="11"/>
        <color theme="1"/>
        <rFont val="Calibri"/>
        <family val="2"/>
        <scheme val="minor"/>
      </rPr>
      <t xml:space="preserve"> [2016b]</t>
    </r>
  </si>
  <si>
    <r>
      <rPr>
        <b/>
        <i/>
        <sz val="11"/>
        <color theme="1"/>
        <rFont val="Calibri"/>
        <family val="2"/>
        <scheme val="minor"/>
      </rPr>
      <t>Käßner et al.</t>
    </r>
    <r>
      <rPr>
        <b/>
        <sz val="11"/>
        <color theme="1"/>
        <rFont val="Calibri"/>
        <family val="2"/>
        <scheme val="minor"/>
      </rPr>
      <t xml:space="preserve"> [2016b]</t>
    </r>
  </si>
  <si>
    <t>Fan–Karategin</t>
  </si>
  <si>
    <t>Fan–Karategin meta-andesite greenschist</t>
  </si>
  <si>
    <t>FK-comp</t>
  </si>
  <si>
    <t>(FK)12TS38</t>
  </si>
  <si>
    <t>(FK)12TS22</t>
  </si>
  <si>
    <t>(FK)12TS13</t>
  </si>
  <si>
    <t>River sands (Fan–Karategin)</t>
  </si>
  <si>
    <t>Sample 12TS94, Fan–Karategin greenschist meta-andesite (N 39.314517°, E 70.650017°)</t>
  </si>
  <si>
    <t>12TS13, Fan–Karategin greenschist (N 38.978683°, E 68.763383°)</t>
  </si>
  <si>
    <t>12TS22, Fan–Karategin greenschist (N 39.10465°, E 70.100367°)</t>
  </si>
  <si>
    <t>12TS38, Fan–Karategin greenschist (N 39.164233°, E 70.19075°)</t>
  </si>
  <si>
    <t>(FKrs)13TS29RS</t>
  </si>
  <si>
    <t>FKrs-comp</t>
  </si>
  <si>
    <t>(FKrs)12TS54RS</t>
  </si>
  <si>
    <t>(FKrs)12TS32RS</t>
  </si>
  <si>
    <t>Gissar / Garm granitoids</t>
  </si>
  <si>
    <t>Fan–Karategin greenschists / blueschists</t>
  </si>
  <si>
    <t>Modern river sands</t>
  </si>
  <si>
    <t>Garm Sil + Grt + Bt + Spl + Crd paragneiss</t>
  </si>
  <si>
    <t>Gissar</t>
  </si>
  <si>
    <t>Gissar/Garm</t>
  </si>
  <si>
    <t>6814A1*</t>
  </si>
  <si>
    <t>6814B1*</t>
  </si>
  <si>
    <t>6814C1*</t>
  </si>
  <si>
    <t>6814D1*</t>
  </si>
  <si>
    <t>6910C1*</t>
  </si>
  <si>
    <t>7–9</t>
  </si>
  <si>
    <t>12**</t>
  </si>
  <si>
    <t>4–6</t>
  </si>
  <si>
    <t>Pseudosection (peak T)</t>
  </si>
  <si>
    <t>Pseudosection (peak P)</t>
  </si>
  <si>
    <t>Amp rims</t>
  </si>
  <si>
    <t>Amp cores</t>
  </si>
  <si>
    <r>
      <t>P</t>
    </r>
    <r>
      <rPr>
        <b/>
        <vertAlign val="subscript"/>
        <sz val="11"/>
        <color theme="1"/>
        <rFont val="Calibri"/>
        <family val="2"/>
        <scheme val="minor"/>
      </rPr>
      <t>700°C</t>
    </r>
    <r>
      <rPr>
        <b/>
        <sz val="11"/>
        <color theme="1"/>
        <rFont val="Calibri"/>
        <family val="2"/>
        <scheme val="minor"/>
      </rPr>
      <t xml:space="preserve"> (kbar)</t>
    </r>
  </si>
  <si>
    <r>
      <t>P</t>
    </r>
    <r>
      <rPr>
        <b/>
        <vertAlign val="subscript"/>
        <sz val="11"/>
        <color theme="1"/>
        <rFont val="Calibri"/>
        <family val="2"/>
        <scheme val="minor"/>
      </rPr>
      <t>800°C</t>
    </r>
    <r>
      <rPr>
        <b/>
        <sz val="11"/>
        <color theme="1"/>
        <rFont val="Calibri"/>
        <family val="2"/>
        <scheme val="minor"/>
      </rPr>
      <t xml:space="preserve"> (kbar)</t>
    </r>
  </si>
  <si>
    <r>
      <t>P</t>
    </r>
    <r>
      <rPr>
        <b/>
        <vertAlign val="subscript"/>
        <sz val="11"/>
        <color theme="1"/>
        <rFont val="Calibri"/>
        <family val="2"/>
        <scheme val="minor"/>
      </rPr>
      <t xml:space="preserve">900° </t>
    </r>
    <r>
      <rPr>
        <b/>
        <sz val="11"/>
        <color theme="1"/>
        <rFont val="Calibri"/>
        <family val="2"/>
        <scheme val="minor"/>
      </rPr>
      <t>(kbar)</t>
    </r>
  </si>
  <si>
    <t>GASP ANALYSES</t>
  </si>
  <si>
    <r>
      <t>P</t>
    </r>
    <r>
      <rPr>
        <b/>
        <vertAlign val="subscript"/>
        <sz val="11"/>
        <color theme="1"/>
        <rFont val="Calibri"/>
        <family val="2"/>
        <scheme val="minor"/>
      </rPr>
      <t>750°C</t>
    </r>
    <r>
      <rPr>
        <b/>
        <sz val="11"/>
        <color theme="1"/>
        <rFont val="Calibri"/>
        <family val="2"/>
        <scheme val="minor"/>
      </rPr>
      <t xml:space="preserve"> (kbar)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</si>
  <si>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>7 kb</t>
    </r>
    <r>
      <rPr>
        <b/>
        <sz val="11"/>
        <color theme="1"/>
        <rFont val="Calibri"/>
        <family val="2"/>
        <scheme val="minor"/>
      </rPr>
      <t xml:space="preserve"> (°C)</t>
    </r>
  </si>
  <si>
    <t>7.0*</t>
  </si>
  <si>
    <t>Amp-Pl @ 7 kbar</t>
  </si>
  <si>
    <t>GARB @ 7 kbar</t>
  </si>
  <si>
    <t>GASP @ 750 °C</t>
  </si>
  <si>
    <t>GARB @ 4 kbar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</si>
  <si>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4 kb</t>
    </r>
    <r>
      <rPr>
        <b/>
        <sz val="11"/>
        <color theme="1"/>
        <rFont val="Calibri"/>
        <family val="2"/>
        <scheme val="minor"/>
      </rPr>
      <t xml:space="preserve"> (°C)</t>
    </r>
  </si>
  <si>
    <r>
      <t>P</t>
    </r>
    <r>
      <rPr>
        <b/>
        <vertAlign val="subscript"/>
        <sz val="11"/>
        <color theme="1"/>
        <rFont val="Calibri"/>
        <family val="2"/>
        <scheme val="minor"/>
      </rPr>
      <t>829°C</t>
    </r>
    <r>
      <rPr>
        <b/>
        <sz val="11"/>
        <color theme="1"/>
        <rFont val="Calibri"/>
        <family val="2"/>
        <scheme val="minor"/>
      </rPr>
      <t xml:space="preserve"> (kbar)</t>
    </r>
  </si>
  <si>
    <t>600–660</t>
  </si>
  <si>
    <t>T (°C)</t>
  </si>
  <si>
    <t>P (kbar)</t>
  </si>
  <si>
    <t>depth (km)</t>
  </si>
  <si>
    <t>WMA* (Ma)</t>
  </si>
  <si>
    <t>GASP @ 829 °C</t>
  </si>
  <si>
    <t>650–750</t>
  </si>
  <si>
    <t>6–7</t>
  </si>
  <si>
    <t>Garm amphibolite-facies metabasite</t>
  </si>
  <si>
    <t>Sangikar river sands</t>
  </si>
  <si>
    <t>Sorbog river sands</t>
  </si>
  <si>
    <t>Yasman river sands</t>
  </si>
  <si>
    <t>Yagnob river sands</t>
  </si>
  <si>
    <t>Cretaceous sandstones</t>
  </si>
  <si>
    <r>
      <t>U-Pb</t>
    </r>
    <r>
      <rPr>
        <b/>
        <vertAlign val="superscript"/>
        <sz val="7"/>
        <color theme="1"/>
        <rFont val="Calibri"/>
        <family val="2"/>
        <scheme val="minor"/>
      </rPr>
      <t>b</t>
    </r>
  </si>
  <si>
    <r>
      <t>zHf</t>
    </r>
    <r>
      <rPr>
        <b/>
        <vertAlign val="superscript"/>
        <sz val="7"/>
        <color theme="1"/>
        <rFont val="Calibri"/>
        <family val="2"/>
        <scheme val="minor"/>
      </rPr>
      <t>c</t>
    </r>
  </si>
  <si>
    <r>
      <t>EPMA</t>
    </r>
    <r>
      <rPr>
        <b/>
        <vertAlign val="superscript"/>
        <sz val="7"/>
        <color theme="1"/>
        <rFont val="Calibri"/>
        <family val="2"/>
        <scheme val="minor"/>
      </rPr>
      <t>d</t>
    </r>
  </si>
  <si>
    <t>Turonian (94–90 Ma) sandstone</t>
  </si>
  <si>
    <r>
      <rPr>
        <vertAlign val="superscript"/>
        <sz val="8"/>
        <color theme="1"/>
        <rFont val="Calibri"/>
        <family val="2"/>
        <scheme val="minor"/>
      </rPr>
      <t>a</t>
    </r>
    <r>
      <rPr>
        <sz val="8"/>
        <color theme="1"/>
        <rFont val="Calibri"/>
        <family val="2"/>
        <scheme val="minor"/>
      </rPr>
      <t xml:space="preserve">Mineral abbreviations follow </t>
    </r>
    <r>
      <rPr>
        <i/>
        <sz val="8"/>
        <color theme="1"/>
        <rFont val="Calibri"/>
        <family val="2"/>
        <scheme val="minor"/>
      </rPr>
      <t>Whitney and Evans [2010]</t>
    </r>
    <r>
      <rPr>
        <sz val="8"/>
        <color theme="1"/>
        <rFont val="Calibri"/>
        <family val="2"/>
        <scheme val="minor"/>
      </rPr>
      <t>; quantities indicate modal abundances deduced by point-counting;</t>
    </r>
    <r>
      <rPr>
        <vertAlign val="superscript"/>
        <sz val="8"/>
        <color theme="1"/>
        <rFont val="Calibri"/>
        <family val="2"/>
        <scheme val="minor"/>
      </rPr>
      <t xml:space="preserve"> </t>
    </r>
    <r>
      <rPr>
        <b/>
        <sz val="8"/>
        <color theme="1"/>
        <rFont val="Calibri"/>
        <family val="2"/>
        <scheme val="minor"/>
      </rPr>
      <t>mineral identification by EPMA;</t>
    </r>
    <r>
      <rPr>
        <sz val="8"/>
        <color theme="1"/>
        <rFont val="Calibri"/>
        <family val="2"/>
        <scheme val="minor"/>
      </rPr>
      <t xml:space="preserve"> </t>
    </r>
    <r>
      <rPr>
        <i/>
        <sz val="8"/>
        <color theme="1"/>
        <rFont val="Calibri"/>
        <family val="2"/>
        <scheme val="minor"/>
      </rPr>
      <t>mineral identification by EDS</t>
    </r>
    <r>
      <rPr>
        <sz val="8"/>
        <color theme="1"/>
        <rFont val="Calibri"/>
        <family val="2"/>
        <scheme val="minor"/>
      </rPr>
      <t>; ±, &lt;1%; x, presence confirmed but abundance not quantified; no, absence confirmed</t>
    </r>
  </si>
  <si>
    <r>
      <t>Pl (matrix): Ab</t>
    </r>
    <r>
      <rPr>
        <vertAlign val="subscript"/>
        <sz val="8"/>
        <rFont val="Calibri"/>
        <family val="2"/>
        <scheme val="minor"/>
      </rPr>
      <t>70</t>
    </r>
    <r>
      <rPr>
        <sz val="8"/>
        <rFont val="Calibri"/>
        <family val="2"/>
        <scheme val="minor"/>
      </rPr>
      <t>An</t>
    </r>
    <r>
      <rPr>
        <vertAlign val="subscript"/>
        <sz val="8"/>
        <rFont val="Calibri"/>
        <family val="2"/>
        <scheme val="minor"/>
      </rPr>
      <t>30</t>
    </r>
    <r>
      <rPr>
        <sz val="8"/>
        <rFont val="Calibri"/>
        <family val="2"/>
        <scheme val="minor"/>
      </rPr>
      <t>Or</t>
    </r>
    <r>
      <rPr>
        <vertAlign val="subscript"/>
        <sz val="8"/>
        <rFont val="Calibri"/>
        <family val="2"/>
        <scheme val="minor"/>
      </rPr>
      <t>1</t>
    </r>
  </si>
  <si>
    <r>
      <t>Pl (inclusions in Amp): Ab</t>
    </r>
    <r>
      <rPr>
        <vertAlign val="subscript"/>
        <sz val="8"/>
        <rFont val="Calibri"/>
        <family val="2"/>
        <scheme val="minor"/>
      </rPr>
      <t>59</t>
    </r>
    <r>
      <rPr>
        <sz val="8"/>
        <rFont val="Calibri"/>
        <family val="2"/>
        <scheme val="minor"/>
      </rPr>
      <t>An</t>
    </r>
    <r>
      <rPr>
        <vertAlign val="subscript"/>
        <sz val="8"/>
        <rFont val="Calibri"/>
        <family val="2"/>
        <scheme val="minor"/>
      </rPr>
      <t>40</t>
    </r>
    <r>
      <rPr>
        <sz val="8"/>
        <rFont val="Calibri"/>
        <family val="2"/>
        <scheme val="minor"/>
      </rPr>
      <t>Or</t>
    </r>
    <r>
      <rPr>
        <vertAlign val="subscript"/>
        <sz val="8"/>
        <rFont val="Calibri"/>
        <family val="2"/>
        <scheme val="minor"/>
      </rPr>
      <t>1</t>
    </r>
  </si>
  <si>
    <r>
      <t>Grt (core avg): Alm</t>
    </r>
    <r>
      <rPr>
        <vertAlign val="subscript"/>
        <sz val="8"/>
        <color theme="1"/>
        <rFont val="Calibri"/>
        <family val="2"/>
        <scheme val="minor"/>
      </rPr>
      <t>69</t>
    </r>
    <r>
      <rPr>
        <sz val="8"/>
        <color theme="1"/>
        <rFont val="Calibri"/>
        <family val="2"/>
        <scheme val="minor"/>
      </rPr>
      <t>Prp</t>
    </r>
    <r>
      <rPr>
        <vertAlign val="subscript"/>
        <sz val="8"/>
        <color theme="1"/>
        <rFont val="Calibri"/>
        <family val="2"/>
        <scheme val="minor"/>
      </rPr>
      <t>24</t>
    </r>
    <r>
      <rPr>
        <sz val="8"/>
        <color theme="1"/>
        <rFont val="Calibri"/>
        <family val="2"/>
        <scheme val="minor"/>
      </rPr>
      <t>Sps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Grs</t>
    </r>
    <r>
      <rPr>
        <vertAlign val="subscript"/>
        <sz val="8"/>
        <color theme="1"/>
        <rFont val="Calibri"/>
        <family val="2"/>
        <scheme val="minor"/>
      </rPr>
      <t>5</t>
    </r>
  </si>
  <si>
    <r>
      <t>Grt (rim avg): Alm</t>
    </r>
    <r>
      <rPr>
        <vertAlign val="subscript"/>
        <sz val="8"/>
        <color theme="1"/>
        <rFont val="Calibri"/>
        <family val="2"/>
        <scheme val="minor"/>
      </rPr>
      <t>75</t>
    </r>
    <r>
      <rPr>
        <sz val="8"/>
        <color theme="1"/>
        <rFont val="Calibri"/>
        <family val="2"/>
        <scheme val="minor"/>
      </rPr>
      <t>Prp</t>
    </r>
    <r>
      <rPr>
        <vertAlign val="subscript"/>
        <sz val="8"/>
        <color theme="1"/>
        <rFont val="Calibri"/>
        <family val="2"/>
        <scheme val="minor"/>
      </rPr>
      <t>17</t>
    </r>
    <r>
      <rPr>
        <sz val="8"/>
        <color theme="1"/>
        <rFont val="Calibri"/>
        <family val="2"/>
        <scheme val="minor"/>
      </rPr>
      <t>Sps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Grs</t>
    </r>
    <r>
      <rPr>
        <vertAlign val="subscript"/>
        <sz val="8"/>
        <color theme="1"/>
        <rFont val="Calibri"/>
        <family val="2"/>
        <scheme val="minor"/>
      </rPr>
      <t>4</t>
    </r>
  </si>
  <si>
    <r>
      <t>Bt (in contact w/ Grt): Fe</t>
    </r>
    <r>
      <rPr>
        <vertAlign val="subscript"/>
        <sz val="8"/>
        <color theme="1"/>
        <rFont val="Calibri"/>
        <family val="2"/>
        <scheme val="minor"/>
      </rPr>
      <t>48</t>
    </r>
  </si>
  <si>
    <r>
      <t>Bt (matrix): Fe</t>
    </r>
    <r>
      <rPr>
        <vertAlign val="subscript"/>
        <sz val="8"/>
        <color theme="1"/>
        <rFont val="Calibri"/>
        <family val="2"/>
        <scheme val="minor"/>
      </rPr>
      <t>49</t>
    </r>
  </si>
  <si>
    <r>
      <t>Pl: Ab</t>
    </r>
    <r>
      <rPr>
        <vertAlign val="subscript"/>
        <sz val="8"/>
        <rFont val="Calibri"/>
        <family val="2"/>
        <scheme val="minor"/>
      </rPr>
      <t>52</t>
    </r>
    <r>
      <rPr>
        <sz val="8"/>
        <rFont val="Calibri"/>
        <family val="2"/>
        <scheme val="minor"/>
      </rPr>
      <t>An</t>
    </r>
    <r>
      <rPr>
        <vertAlign val="subscript"/>
        <sz val="8"/>
        <rFont val="Calibri"/>
        <family val="2"/>
        <scheme val="minor"/>
      </rPr>
      <t>47</t>
    </r>
    <r>
      <rPr>
        <sz val="8"/>
        <rFont val="Calibri"/>
        <family val="2"/>
        <scheme val="minor"/>
      </rPr>
      <t>Or</t>
    </r>
    <r>
      <rPr>
        <vertAlign val="subscript"/>
        <sz val="8"/>
        <rFont val="Calibri"/>
        <family val="2"/>
        <scheme val="minor"/>
      </rPr>
      <t>1</t>
    </r>
  </si>
  <si>
    <r>
      <t>Pl: Ab</t>
    </r>
    <r>
      <rPr>
        <vertAlign val="subscript"/>
        <sz val="8"/>
        <rFont val="Calibri"/>
        <family val="2"/>
        <scheme val="minor"/>
      </rPr>
      <t>55</t>
    </r>
    <r>
      <rPr>
        <sz val="8"/>
        <rFont val="Calibri"/>
        <family val="2"/>
        <scheme val="minor"/>
      </rPr>
      <t>An</t>
    </r>
    <r>
      <rPr>
        <vertAlign val="subscript"/>
        <sz val="8"/>
        <rFont val="Calibri"/>
        <family val="2"/>
        <scheme val="minor"/>
      </rPr>
      <t>44</t>
    </r>
    <r>
      <rPr>
        <sz val="8"/>
        <rFont val="Calibri"/>
        <family val="2"/>
        <scheme val="minor"/>
      </rPr>
      <t>Or</t>
    </r>
    <r>
      <rPr>
        <vertAlign val="subscript"/>
        <sz val="8"/>
        <rFont val="Calibri"/>
        <family val="2"/>
        <scheme val="minor"/>
      </rPr>
      <t>1</t>
    </r>
  </si>
  <si>
    <r>
      <t>Pl: Ab</t>
    </r>
    <r>
      <rPr>
        <vertAlign val="subscript"/>
        <sz val="8"/>
        <rFont val="Calibri"/>
        <family val="2"/>
        <scheme val="minor"/>
      </rPr>
      <t>60</t>
    </r>
    <r>
      <rPr>
        <sz val="8"/>
        <rFont val="Calibri"/>
        <family val="2"/>
        <scheme val="minor"/>
      </rPr>
      <t>An</t>
    </r>
    <r>
      <rPr>
        <vertAlign val="subscript"/>
        <sz val="8"/>
        <rFont val="Calibri"/>
        <family val="2"/>
        <scheme val="minor"/>
      </rPr>
      <t>39</t>
    </r>
    <r>
      <rPr>
        <sz val="8"/>
        <rFont val="Calibri"/>
        <family val="2"/>
        <scheme val="minor"/>
      </rPr>
      <t>Or</t>
    </r>
    <r>
      <rPr>
        <vertAlign val="subscript"/>
        <sz val="8"/>
        <rFont val="Calibri"/>
        <family val="2"/>
        <scheme val="minor"/>
      </rPr>
      <t>1</t>
    </r>
  </si>
  <si>
    <t>psh, GS</t>
  </si>
  <si>
    <t>pgn, GLT</t>
  </si>
  <si>
    <t>ma, GS</t>
  </si>
  <si>
    <t>pgn, AM</t>
  </si>
  <si>
    <t>mb, AM</t>
  </si>
  <si>
    <t>?psh, GS</t>
  </si>
  <si>
    <t>mb, BS</t>
  </si>
  <si>
    <t>Garm M–HT/LP massif</t>
  </si>
  <si>
    <t>Fan–Karategin M–HP/LT belt</t>
  </si>
  <si>
    <r>
      <t>type</t>
    </r>
    <r>
      <rPr>
        <vertAlign val="superscript"/>
        <sz val="8"/>
        <color theme="1"/>
        <rFont val="Calibri"/>
        <family val="2"/>
        <scheme val="minor"/>
      </rPr>
      <t>b</t>
    </r>
    <r>
      <rPr>
        <sz val="8"/>
        <color theme="1"/>
        <rFont val="Calibri"/>
        <family val="2"/>
        <scheme val="minor"/>
      </rPr>
      <t>, FACIES</t>
    </r>
    <r>
      <rPr>
        <vertAlign val="superscript"/>
        <sz val="8"/>
        <color theme="1"/>
        <rFont val="Calibri"/>
        <family val="2"/>
        <scheme val="minor"/>
      </rPr>
      <t>c</t>
    </r>
  </si>
  <si>
    <r>
      <rPr>
        <vertAlign val="superscript"/>
        <sz val="8"/>
        <color theme="1"/>
        <rFont val="Calibri"/>
        <family val="2"/>
        <scheme val="minor"/>
      </rPr>
      <t>c</t>
    </r>
    <r>
      <rPr>
        <sz val="8"/>
        <color theme="1"/>
        <rFont val="Calibri"/>
        <family val="2"/>
        <scheme val="minor"/>
      </rPr>
      <t>AM, amphibolite-facies; GLT, granulite-facies; GS, greenschist-facies; BS, blueschist-facies</t>
    </r>
  </si>
  <si>
    <t>Qz</t>
  </si>
  <si>
    <r>
      <rPr>
        <vertAlign val="superscript"/>
        <sz val="8"/>
        <color theme="1"/>
        <rFont val="Calibri"/>
        <family val="2"/>
        <scheme val="minor"/>
      </rPr>
      <t>a</t>
    </r>
    <r>
      <rPr>
        <sz val="8"/>
        <color theme="1"/>
        <rFont val="Calibri"/>
        <family val="2"/>
        <scheme val="minor"/>
      </rPr>
      <t xml:space="preserve">Mineral abbreviations follow </t>
    </r>
    <r>
      <rPr>
        <i/>
        <sz val="8"/>
        <color theme="1"/>
        <rFont val="Calibri"/>
        <family val="2"/>
        <scheme val="minor"/>
      </rPr>
      <t>Whitney and Evans</t>
    </r>
    <r>
      <rPr>
        <sz val="8"/>
        <color theme="1"/>
        <rFont val="Calibri"/>
        <family val="2"/>
        <scheme val="minor"/>
      </rPr>
      <t xml:space="preserve"> [2010]; x, mineral presence confirmed; L, late metamorphic mineral growth; ±, minor and/or secondary; </t>
    </r>
    <r>
      <rPr>
        <b/>
        <sz val="8"/>
        <color theme="1"/>
        <rFont val="Calibri"/>
        <family val="2"/>
        <scheme val="minor"/>
      </rPr>
      <t>mineral identification by EPMA</t>
    </r>
    <r>
      <rPr>
        <sz val="8"/>
        <color theme="1"/>
        <rFont val="Calibri"/>
        <family val="2"/>
        <scheme val="minor"/>
      </rPr>
      <t xml:space="preserve">; </t>
    </r>
    <r>
      <rPr>
        <i/>
        <sz val="8"/>
        <color theme="1"/>
        <rFont val="Calibri"/>
        <family val="2"/>
        <scheme val="minor"/>
      </rPr>
      <t>mineral identification by EDS</t>
    </r>
  </si>
  <si>
    <r>
      <t>Grt (core avg): Alm</t>
    </r>
    <r>
      <rPr>
        <vertAlign val="subscript"/>
        <sz val="8"/>
        <color theme="1"/>
        <rFont val="Calibri"/>
        <family val="2"/>
        <scheme val="minor"/>
      </rPr>
      <t>70</t>
    </r>
    <r>
      <rPr>
        <sz val="8"/>
        <color theme="1"/>
        <rFont val="Calibri"/>
        <family val="2"/>
        <scheme val="minor"/>
      </rPr>
      <t>Prp</t>
    </r>
    <r>
      <rPr>
        <vertAlign val="subscript"/>
        <sz val="8"/>
        <color theme="1"/>
        <rFont val="Calibri"/>
        <family val="2"/>
        <scheme val="minor"/>
      </rPr>
      <t>15</t>
    </r>
    <r>
      <rPr>
        <sz val="8"/>
        <color theme="1"/>
        <rFont val="Calibri"/>
        <family val="2"/>
        <scheme val="minor"/>
      </rPr>
      <t>Sps</t>
    </r>
    <r>
      <rPr>
        <vertAlign val="subscript"/>
        <sz val="8"/>
        <color theme="1"/>
        <rFont val="Calibri"/>
        <family val="2"/>
        <scheme val="minor"/>
      </rPr>
      <t>12</t>
    </r>
    <r>
      <rPr>
        <sz val="8"/>
        <color theme="1"/>
        <rFont val="Calibri"/>
        <family val="2"/>
        <scheme val="minor"/>
      </rPr>
      <t>Grs</t>
    </r>
    <r>
      <rPr>
        <vertAlign val="subscript"/>
        <sz val="8"/>
        <color theme="1"/>
        <rFont val="Calibri"/>
        <family val="2"/>
        <scheme val="minor"/>
      </rPr>
      <t>3</t>
    </r>
  </si>
  <si>
    <r>
      <t>Grt (rim avg): Alm</t>
    </r>
    <r>
      <rPr>
        <vertAlign val="subscript"/>
        <sz val="8"/>
        <color theme="1"/>
        <rFont val="Calibri"/>
        <family val="2"/>
        <scheme val="minor"/>
      </rPr>
      <t>67</t>
    </r>
    <r>
      <rPr>
        <sz val="8"/>
        <color theme="1"/>
        <rFont val="Calibri"/>
        <family val="2"/>
        <scheme val="minor"/>
      </rPr>
      <t>Prp</t>
    </r>
    <r>
      <rPr>
        <vertAlign val="subscript"/>
        <sz val="8"/>
        <color theme="1"/>
        <rFont val="Calibri"/>
        <family val="2"/>
        <scheme val="minor"/>
      </rPr>
      <t>11</t>
    </r>
    <r>
      <rPr>
        <sz val="8"/>
        <color theme="1"/>
        <rFont val="Calibri"/>
        <family val="2"/>
        <scheme val="minor"/>
      </rPr>
      <t>Sps</t>
    </r>
    <r>
      <rPr>
        <vertAlign val="subscript"/>
        <sz val="8"/>
        <color theme="1"/>
        <rFont val="Calibri"/>
        <family val="2"/>
        <scheme val="minor"/>
      </rPr>
      <t>19</t>
    </r>
    <r>
      <rPr>
        <sz val="8"/>
        <color theme="1"/>
        <rFont val="Calibri"/>
        <family val="2"/>
        <scheme val="minor"/>
      </rPr>
      <t>Grs</t>
    </r>
    <r>
      <rPr>
        <vertAlign val="subscript"/>
        <sz val="8"/>
        <color theme="1"/>
        <rFont val="Calibri"/>
        <family val="2"/>
        <scheme val="minor"/>
      </rPr>
      <t>3</t>
    </r>
  </si>
  <si>
    <r>
      <t>Bt (in contact w/ Grt): Fe</t>
    </r>
    <r>
      <rPr>
        <vertAlign val="subscript"/>
        <sz val="8"/>
        <color theme="1"/>
        <rFont val="Calibri"/>
        <family val="2"/>
        <scheme val="minor"/>
      </rPr>
      <t>49</t>
    </r>
  </si>
  <si>
    <r>
      <t>Bt (matrix): Fe</t>
    </r>
    <r>
      <rPr>
        <vertAlign val="subscript"/>
        <sz val="8"/>
        <color theme="1"/>
        <rFont val="Calibri"/>
        <family val="2"/>
        <scheme val="minor"/>
      </rPr>
      <t>50</t>
    </r>
  </si>
  <si>
    <r>
      <t>Pl: Ab</t>
    </r>
    <r>
      <rPr>
        <vertAlign val="subscript"/>
        <sz val="8"/>
        <color theme="1"/>
        <rFont val="Calibri"/>
        <family val="2"/>
        <scheme val="minor"/>
      </rPr>
      <t>44</t>
    </r>
    <r>
      <rPr>
        <sz val="8"/>
        <color theme="1"/>
        <rFont val="Calibri"/>
        <family val="2"/>
        <scheme val="minor"/>
      </rPr>
      <t>An</t>
    </r>
    <r>
      <rPr>
        <vertAlign val="subscript"/>
        <sz val="8"/>
        <color theme="1"/>
        <rFont val="Calibri"/>
        <family val="2"/>
        <scheme val="minor"/>
      </rPr>
      <t>56</t>
    </r>
    <r>
      <rPr>
        <sz val="11"/>
        <color theme="1"/>
        <rFont val="Calibri"/>
        <family val="2"/>
        <scheme val="minor"/>
      </rPr>
      <t/>
    </r>
  </si>
  <si>
    <r>
      <t>CPx: Hd</t>
    </r>
    <r>
      <rPr>
        <vertAlign val="subscript"/>
        <sz val="8"/>
        <color theme="1"/>
        <rFont val="Calibri"/>
        <family val="2"/>
        <scheme val="minor"/>
      </rPr>
      <t>88</t>
    </r>
    <r>
      <rPr>
        <sz val="8"/>
        <color theme="1"/>
        <rFont val="Calibri"/>
        <family val="2"/>
        <scheme val="minor"/>
      </rPr>
      <t>Di</t>
    </r>
    <r>
      <rPr>
        <vertAlign val="subscript"/>
        <sz val="8"/>
        <color theme="1"/>
        <rFont val="Calibri"/>
        <family val="2"/>
        <scheme val="minor"/>
      </rPr>
      <t>12</t>
    </r>
  </si>
  <si>
    <r>
      <t>Pl: Ab</t>
    </r>
    <r>
      <rPr>
        <vertAlign val="subscript"/>
        <sz val="8"/>
        <color theme="1"/>
        <rFont val="Calibri"/>
        <family val="2"/>
        <scheme val="minor"/>
      </rPr>
      <t>80</t>
    </r>
    <r>
      <rPr>
        <sz val="8"/>
        <color theme="1"/>
        <rFont val="Calibri"/>
        <family val="2"/>
        <scheme val="minor"/>
      </rPr>
      <t>An</t>
    </r>
    <r>
      <rPr>
        <vertAlign val="subscript"/>
        <sz val="8"/>
        <color theme="1"/>
        <rFont val="Calibri"/>
        <family val="2"/>
        <scheme val="minor"/>
      </rPr>
      <t>18</t>
    </r>
    <r>
      <rPr>
        <sz val="8"/>
        <color theme="1"/>
        <rFont val="Calibri"/>
        <family val="2"/>
        <scheme val="minor"/>
      </rPr>
      <t>Or</t>
    </r>
    <r>
      <rPr>
        <vertAlign val="subscript"/>
        <sz val="8"/>
        <color theme="1"/>
        <rFont val="Calibri"/>
        <family val="2"/>
        <scheme val="minor"/>
      </rPr>
      <t>2</t>
    </r>
  </si>
  <si>
    <r>
      <t>CPx: Hd</t>
    </r>
    <r>
      <rPr>
        <vertAlign val="subscript"/>
        <sz val="8"/>
        <color theme="1"/>
        <rFont val="Calibri"/>
        <family val="2"/>
        <scheme val="minor"/>
      </rPr>
      <t>74</t>
    </r>
    <r>
      <rPr>
        <sz val="8"/>
        <color theme="1"/>
        <rFont val="Calibri"/>
        <family val="2"/>
        <scheme val="minor"/>
      </rPr>
      <t>Di</t>
    </r>
    <r>
      <rPr>
        <vertAlign val="subscript"/>
        <sz val="8"/>
        <color theme="1"/>
        <rFont val="Calibri"/>
        <family val="2"/>
        <scheme val="minor"/>
      </rPr>
      <t>26</t>
    </r>
  </si>
  <si>
    <r>
      <t>Grt (core avg): Alm</t>
    </r>
    <r>
      <rPr>
        <vertAlign val="subscript"/>
        <sz val="8"/>
        <color theme="1"/>
        <rFont val="Calibri"/>
        <family val="2"/>
        <scheme val="minor"/>
      </rPr>
      <t>67</t>
    </r>
    <r>
      <rPr>
        <sz val="8"/>
        <color theme="1"/>
        <rFont val="Calibri"/>
        <family val="2"/>
        <scheme val="minor"/>
      </rPr>
      <t>Prp</t>
    </r>
    <r>
      <rPr>
        <vertAlign val="subscript"/>
        <sz val="8"/>
        <color theme="1"/>
        <rFont val="Calibri"/>
        <family val="2"/>
        <scheme val="minor"/>
      </rPr>
      <t>18</t>
    </r>
    <r>
      <rPr>
        <sz val="8"/>
        <color theme="1"/>
        <rFont val="Calibri"/>
        <family val="2"/>
        <scheme val="minor"/>
      </rPr>
      <t>Sps</t>
    </r>
    <r>
      <rPr>
        <vertAlign val="subscript"/>
        <sz val="8"/>
        <color theme="1"/>
        <rFont val="Calibri"/>
        <family val="2"/>
        <scheme val="minor"/>
      </rPr>
      <t>12</t>
    </r>
    <r>
      <rPr>
        <sz val="8"/>
        <color theme="1"/>
        <rFont val="Calibri"/>
        <family val="2"/>
        <scheme val="minor"/>
      </rPr>
      <t>Grs</t>
    </r>
    <r>
      <rPr>
        <vertAlign val="subscript"/>
        <sz val="8"/>
        <color theme="1"/>
        <rFont val="Calibri"/>
        <family val="2"/>
        <scheme val="minor"/>
      </rPr>
      <t>3</t>
    </r>
  </si>
  <si>
    <r>
      <t>Grt (mantle avg): Alm</t>
    </r>
    <r>
      <rPr>
        <vertAlign val="subscript"/>
        <sz val="8"/>
        <color theme="1"/>
        <rFont val="Calibri"/>
        <family val="2"/>
        <scheme val="minor"/>
      </rPr>
      <t>71</t>
    </r>
    <r>
      <rPr>
        <sz val="8"/>
        <color theme="1"/>
        <rFont val="Calibri"/>
        <family val="2"/>
        <scheme val="minor"/>
      </rPr>
      <t>Prp</t>
    </r>
    <r>
      <rPr>
        <vertAlign val="subscript"/>
        <sz val="8"/>
        <color theme="1"/>
        <rFont val="Calibri"/>
        <family val="2"/>
        <scheme val="minor"/>
      </rPr>
      <t>16</t>
    </r>
    <r>
      <rPr>
        <sz val="8"/>
        <color theme="1"/>
        <rFont val="Calibri"/>
        <family val="2"/>
        <scheme val="minor"/>
      </rPr>
      <t>Sps</t>
    </r>
    <r>
      <rPr>
        <vertAlign val="subscript"/>
        <sz val="8"/>
        <color theme="1"/>
        <rFont val="Calibri"/>
        <family val="2"/>
        <scheme val="minor"/>
      </rPr>
      <t>10</t>
    </r>
    <r>
      <rPr>
        <sz val="8"/>
        <color theme="1"/>
        <rFont val="Calibri"/>
        <family val="2"/>
        <scheme val="minor"/>
      </rPr>
      <t>Grs</t>
    </r>
    <r>
      <rPr>
        <vertAlign val="subscript"/>
        <sz val="8"/>
        <color theme="1"/>
        <rFont val="Calibri"/>
        <family val="2"/>
        <scheme val="minor"/>
      </rPr>
      <t>3</t>
    </r>
  </si>
  <si>
    <r>
      <t>Grt (rim avg): Alm</t>
    </r>
    <r>
      <rPr>
        <vertAlign val="subscript"/>
        <sz val="8"/>
        <color theme="1"/>
        <rFont val="Calibri"/>
        <family val="2"/>
        <scheme val="minor"/>
      </rPr>
      <t>73</t>
    </r>
    <r>
      <rPr>
        <sz val="8"/>
        <color theme="1"/>
        <rFont val="Calibri"/>
        <family val="2"/>
        <scheme val="minor"/>
      </rPr>
      <t>Prp</t>
    </r>
    <r>
      <rPr>
        <vertAlign val="subscript"/>
        <sz val="8"/>
        <color theme="1"/>
        <rFont val="Calibri"/>
        <family val="2"/>
        <scheme val="minor"/>
      </rPr>
      <t>13</t>
    </r>
    <r>
      <rPr>
        <sz val="8"/>
        <color theme="1"/>
        <rFont val="Calibri"/>
        <family val="2"/>
        <scheme val="minor"/>
      </rPr>
      <t>Sps</t>
    </r>
    <r>
      <rPr>
        <vertAlign val="subscript"/>
        <sz val="8"/>
        <color theme="1"/>
        <rFont val="Calibri"/>
        <family val="2"/>
        <scheme val="minor"/>
      </rPr>
      <t>11</t>
    </r>
    <r>
      <rPr>
        <sz val="8"/>
        <color theme="1"/>
        <rFont val="Calibri"/>
        <family val="2"/>
        <scheme val="minor"/>
      </rPr>
      <t>Grs</t>
    </r>
    <r>
      <rPr>
        <vertAlign val="subscript"/>
        <sz val="8"/>
        <color theme="1"/>
        <rFont val="Calibri"/>
        <family val="2"/>
        <scheme val="minor"/>
      </rPr>
      <t>3</t>
    </r>
  </si>
  <si>
    <r>
      <t>Bt (in contact w/ Grt): Fe</t>
    </r>
    <r>
      <rPr>
        <vertAlign val="subscript"/>
        <sz val="8"/>
        <color theme="1"/>
        <rFont val="Calibri"/>
        <family val="2"/>
        <scheme val="minor"/>
      </rPr>
      <t>54</t>
    </r>
  </si>
  <si>
    <r>
      <t>Bt (matrix): Fe</t>
    </r>
    <r>
      <rPr>
        <vertAlign val="subscript"/>
        <sz val="8"/>
        <color theme="1"/>
        <rFont val="Calibri"/>
        <family val="2"/>
        <scheme val="minor"/>
      </rPr>
      <t>57</t>
    </r>
  </si>
  <si>
    <r>
      <t>Pl (Grt pressure shadows, rims): Ab</t>
    </r>
    <r>
      <rPr>
        <vertAlign val="subscript"/>
        <sz val="8"/>
        <color theme="1"/>
        <rFont val="Calibri"/>
        <family val="2"/>
        <scheme val="minor"/>
      </rPr>
      <t>69</t>
    </r>
    <r>
      <rPr>
        <sz val="8"/>
        <color theme="1"/>
        <rFont val="Calibri"/>
        <family val="2"/>
        <scheme val="minor"/>
      </rPr>
      <t>An</t>
    </r>
    <r>
      <rPr>
        <vertAlign val="subscript"/>
        <sz val="8"/>
        <color theme="1"/>
        <rFont val="Calibri"/>
        <family val="2"/>
        <scheme val="minor"/>
      </rPr>
      <t>28</t>
    </r>
    <r>
      <rPr>
        <sz val="8"/>
        <color theme="1"/>
        <rFont val="Calibri"/>
        <family val="2"/>
        <scheme val="minor"/>
      </rPr>
      <t>Or</t>
    </r>
    <r>
      <rPr>
        <vertAlign val="subscript"/>
        <sz val="8"/>
        <color theme="1"/>
        <rFont val="Calibri"/>
        <family val="2"/>
        <scheme val="minor"/>
      </rPr>
      <t>2</t>
    </r>
  </si>
  <si>
    <r>
      <t>Pl (Grt pressure shadows, cores): Ab</t>
    </r>
    <r>
      <rPr>
        <vertAlign val="subscript"/>
        <sz val="8"/>
        <color theme="1"/>
        <rFont val="Calibri"/>
        <family val="2"/>
        <scheme val="minor"/>
      </rPr>
      <t>71</t>
    </r>
    <r>
      <rPr>
        <sz val="8"/>
        <color theme="1"/>
        <rFont val="Calibri"/>
        <family val="2"/>
        <scheme val="minor"/>
      </rPr>
      <t>An</t>
    </r>
    <r>
      <rPr>
        <vertAlign val="subscript"/>
        <sz val="8"/>
        <color theme="1"/>
        <rFont val="Calibri"/>
        <family val="2"/>
        <scheme val="minor"/>
      </rPr>
      <t>26</t>
    </r>
    <r>
      <rPr>
        <sz val="8"/>
        <color theme="1"/>
        <rFont val="Calibri"/>
        <family val="2"/>
        <scheme val="minor"/>
      </rPr>
      <t>Or</t>
    </r>
    <r>
      <rPr>
        <vertAlign val="subscript"/>
        <sz val="8"/>
        <color theme="1"/>
        <rFont val="Calibri"/>
        <family val="2"/>
        <scheme val="minor"/>
      </rPr>
      <t>3</t>
    </r>
  </si>
  <si>
    <r>
      <t>Pl (matrix): Ab</t>
    </r>
    <r>
      <rPr>
        <vertAlign val="subscript"/>
        <sz val="8"/>
        <color theme="1"/>
        <rFont val="Calibri"/>
        <family val="2"/>
        <scheme val="minor"/>
      </rPr>
      <t>74</t>
    </r>
    <r>
      <rPr>
        <sz val="8"/>
        <color theme="1"/>
        <rFont val="Calibri"/>
        <family val="2"/>
        <scheme val="minor"/>
      </rPr>
      <t>An</t>
    </r>
    <r>
      <rPr>
        <vertAlign val="subscript"/>
        <sz val="8"/>
        <color theme="1"/>
        <rFont val="Calibri"/>
        <family val="2"/>
        <scheme val="minor"/>
      </rPr>
      <t>22</t>
    </r>
    <r>
      <rPr>
        <sz val="8"/>
        <color theme="1"/>
        <rFont val="Calibri"/>
        <family val="2"/>
        <scheme val="minor"/>
      </rPr>
      <t>Or</t>
    </r>
    <r>
      <rPr>
        <vertAlign val="subscript"/>
        <sz val="8"/>
        <color theme="1"/>
        <rFont val="Calibri"/>
        <family val="2"/>
        <scheme val="minor"/>
      </rPr>
      <t>3</t>
    </r>
  </si>
  <si>
    <r>
      <t>Spl: Hc</t>
    </r>
    <r>
      <rPr>
        <vertAlign val="subscript"/>
        <sz val="8"/>
        <color theme="1"/>
        <rFont val="Calibri"/>
        <family val="2"/>
        <scheme val="minor"/>
      </rPr>
      <t>83</t>
    </r>
    <r>
      <rPr>
        <sz val="8"/>
        <color theme="1"/>
        <rFont val="Calibri"/>
        <family val="2"/>
        <scheme val="minor"/>
      </rPr>
      <t>Spl</t>
    </r>
    <r>
      <rPr>
        <vertAlign val="subscript"/>
        <sz val="8"/>
        <color theme="1"/>
        <rFont val="Calibri"/>
        <family val="2"/>
        <scheme val="minor"/>
      </rPr>
      <t>17</t>
    </r>
  </si>
  <si>
    <r>
      <t>Ilm: Ilm</t>
    </r>
    <r>
      <rPr>
        <vertAlign val="subscript"/>
        <sz val="8"/>
        <color theme="1"/>
        <rFont val="Calibri"/>
        <family val="2"/>
        <scheme val="minor"/>
      </rPr>
      <t>88</t>
    </r>
    <r>
      <rPr>
        <sz val="8"/>
        <color theme="1"/>
        <rFont val="Calibri"/>
        <family val="2"/>
        <scheme val="minor"/>
      </rPr>
      <t>Pph</t>
    </r>
    <r>
      <rPr>
        <vertAlign val="subscript"/>
        <sz val="8"/>
        <color theme="1"/>
        <rFont val="Calibri"/>
        <family val="2"/>
        <scheme val="minor"/>
      </rPr>
      <t>12</t>
    </r>
  </si>
  <si>
    <r>
      <t>Grt (core avg): Alm</t>
    </r>
    <r>
      <rPr>
        <vertAlign val="subscript"/>
        <sz val="8"/>
        <color theme="1"/>
        <rFont val="Calibri"/>
        <family val="2"/>
        <scheme val="minor"/>
      </rPr>
      <t>73</t>
    </r>
    <r>
      <rPr>
        <sz val="8"/>
        <color theme="1"/>
        <rFont val="Calibri"/>
        <family val="2"/>
        <scheme val="minor"/>
      </rPr>
      <t>Prp</t>
    </r>
    <r>
      <rPr>
        <vertAlign val="subscript"/>
        <sz val="8"/>
        <color theme="1"/>
        <rFont val="Calibri"/>
        <family val="2"/>
        <scheme val="minor"/>
      </rPr>
      <t>17</t>
    </r>
    <r>
      <rPr>
        <sz val="8"/>
        <color theme="1"/>
        <rFont val="Calibri"/>
        <family val="2"/>
        <scheme val="minor"/>
      </rPr>
      <t>Sps</t>
    </r>
    <r>
      <rPr>
        <vertAlign val="subscript"/>
        <sz val="8"/>
        <color theme="1"/>
        <rFont val="Calibri"/>
        <family val="2"/>
        <scheme val="minor"/>
      </rPr>
      <t>7</t>
    </r>
    <r>
      <rPr>
        <sz val="8"/>
        <color theme="1"/>
        <rFont val="Calibri"/>
        <family val="2"/>
        <scheme val="minor"/>
      </rPr>
      <t>Grs</t>
    </r>
    <r>
      <rPr>
        <vertAlign val="subscript"/>
        <sz val="8"/>
        <color theme="1"/>
        <rFont val="Calibri"/>
        <family val="2"/>
        <scheme val="minor"/>
      </rPr>
      <t>3</t>
    </r>
  </si>
  <si>
    <r>
      <t>Grt (rim avg): Alm</t>
    </r>
    <r>
      <rPr>
        <vertAlign val="subscript"/>
        <sz val="8"/>
        <color theme="1"/>
        <rFont val="Calibri"/>
        <family val="2"/>
        <scheme val="minor"/>
      </rPr>
      <t>77</t>
    </r>
    <r>
      <rPr>
        <sz val="8"/>
        <color theme="1"/>
        <rFont val="Calibri"/>
        <family val="2"/>
        <scheme val="minor"/>
      </rPr>
      <t>Prp</t>
    </r>
    <r>
      <rPr>
        <vertAlign val="subscript"/>
        <sz val="8"/>
        <color theme="1"/>
        <rFont val="Calibri"/>
        <family val="2"/>
        <scheme val="minor"/>
      </rPr>
      <t>10</t>
    </r>
    <r>
      <rPr>
        <sz val="8"/>
        <color theme="1"/>
        <rFont val="Calibri"/>
        <family val="2"/>
        <scheme val="minor"/>
      </rPr>
      <t>Sps</t>
    </r>
    <r>
      <rPr>
        <vertAlign val="subscript"/>
        <sz val="8"/>
        <color theme="1"/>
        <rFont val="Calibri"/>
        <family val="2"/>
        <scheme val="minor"/>
      </rPr>
      <t>10</t>
    </r>
    <r>
      <rPr>
        <sz val="8"/>
        <color theme="1"/>
        <rFont val="Calibri"/>
        <family val="2"/>
        <scheme val="minor"/>
      </rPr>
      <t>Grs</t>
    </r>
    <r>
      <rPr>
        <vertAlign val="subscript"/>
        <sz val="8"/>
        <color theme="1"/>
        <rFont val="Calibri"/>
        <family val="2"/>
        <scheme val="minor"/>
      </rPr>
      <t>3</t>
    </r>
  </si>
  <si>
    <r>
      <t>Bt: Fe</t>
    </r>
    <r>
      <rPr>
        <vertAlign val="subscript"/>
        <sz val="8"/>
        <color theme="1"/>
        <rFont val="Calibri"/>
        <family val="2"/>
        <scheme val="minor"/>
      </rPr>
      <t>34</t>
    </r>
  </si>
  <si>
    <r>
      <t>Pl: Ab</t>
    </r>
    <r>
      <rPr>
        <vertAlign val="subscript"/>
        <sz val="8"/>
        <color theme="1"/>
        <rFont val="Calibri"/>
        <family val="2"/>
        <scheme val="minor"/>
      </rPr>
      <t>99</t>
    </r>
    <r>
      <rPr>
        <sz val="8"/>
        <color theme="1"/>
        <rFont val="Calibri"/>
        <family val="2"/>
        <scheme val="minor"/>
      </rPr>
      <t>An</t>
    </r>
    <r>
      <rPr>
        <vertAlign val="subscript"/>
        <sz val="8"/>
        <color theme="1"/>
        <rFont val="Calibri"/>
        <family val="2"/>
        <scheme val="minor"/>
      </rPr>
      <t>1</t>
    </r>
  </si>
  <si>
    <r>
      <t>CPx: Hd</t>
    </r>
    <r>
      <rPr>
        <vertAlign val="subscript"/>
        <sz val="8"/>
        <color theme="1"/>
        <rFont val="Calibri"/>
        <family val="2"/>
        <scheme val="minor"/>
      </rPr>
      <t>98</t>
    </r>
    <r>
      <rPr>
        <sz val="8"/>
        <color theme="1"/>
        <rFont val="Calibri"/>
        <family val="2"/>
        <scheme val="minor"/>
      </rPr>
      <t>Di</t>
    </r>
    <r>
      <rPr>
        <vertAlign val="subscript"/>
        <sz val="8"/>
        <color theme="1"/>
        <rFont val="Calibri"/>
        <family val="2"/>
        <scheme val="minor"/>
      </rPr>
      <t>2</t>
    </r>
  </si>
  <si>
    <r>
      <rPr>
        <vertAlign val="superscript"/>
        <sz val="8"/>
        <color theme="1"/>
        <rFont val="Calibri"/>
        <family val="2"/>
        <scheme val="minor"/>
      </rPr>
      <t>a</t>
    </r>
    <r>
      <rPr>
        <sz val="8"/>
        <color theme="1"/>
        <rFont val="Calibri"/>
        <family val="2"/>
        <scheme val="minor"/>
      </rPr>
      <t xml:space="preserve">Mineral abbreviations follow </t>
    </r>
    <r>
      <rPr>
        <i/>
        <sz val="8"/>
        <color theme="1"/>
        <rFont val="Calibri"/>
        <family val="2"/>
        <scheme val="minor"/>
      </rPr>
      <t>Whitney and Evans</t>
    </r>
    <r>
      <rPr>
        <sz val="8"/>
        <color theme="1"/>
        <rFont val="Calibri"/>
        <family val="2"/>
        <scheme val="minor"/>
      </rPr>
      <t xml:space="preserve"> [2010]</t>
    </r>
  </si>
  <si>
    <r>
      <rPr>
        <i/>
        <sz val="8"/>
        <color theme="1"/>
        <rFont val="Calibri"/>
        <family val="2"/>
        <scheme val="minor"/>
      </rPr>
      <t>d</t>
    </r>
    <r>
      <rPr>
        <sz val="8"/>
        <color theme="1"/>
        <rFont val="Calibri"/>
        <family val="2"/>
        <scheme val="minor"/>
      </rPr>
      <t>T/</t>
    </r>
    <r>
      <rPr>
        <i/>
        <sz val="8"/>
        <color theme="1"/>
        <rFont val="Calibri"/>
        <family val="2"/>
        <scheme val="minor"/>
      </rPr>
      <t>d</t>
    </r>
    <r>
      <rPr>
        <sz val="8"/>
        <color theme="1"/>
        <rFont val="Calibri"/>
        <family val="2"/>
        <scheme val="minor"/>
      </rPr>
      <t>h (°C/km)</t>
    </r>
  </si>
  <si>
    <r>
      <t>Grt</t>
    </r>
    <r>
      <rPr>
        <b/>
        <vertAlign val="subscript"/>
        <sz val="8"/>
        <color theme="1"/>
        <rFont val="Calibri"/>
        <family val="2"/>
        <scheme val="minor"/>
      </rPr>
      <t>core</t>
    </r>
    <r>
      <rPr>
        <b/>
        <sz val="8"/>
        <color theme="1"/>
        <rFont val="Calibri"/>
        <family val="2"/>
        <scheme val="minor"/>
      </rPr>
      <t xml:space="preserve"> Fe</t>
    </r>
    <r>
      <rPr>
        <b/>
        <vertAlign val="subscript"/>
        <sz val="8"/>
        <color theme="1"/>
        <rFont val="Calibri"/>
        <family val="2"/>
        <scheme val="minor"/>
      </rPr>
      <t>avg</t>
    </r>
    <r>
      <rPr>
        <b/>
        <sz val="8"/>
        <color theme="1"/>
        <rFont val="Calibri"/>
        <family val="2"/>
        <scheme val="minor"/>
      </rPr>
      <t>; Bt</t>
    </r>
    <r>
      <rPr>
        <b/>
        <vertAlign val="subscript"/>
        <sz val="8"/>
        <color theme="1"/>
        <rFont val="Calibri"/>
        <family val="2"/>
        <scheme val="minor"/>
      </rPr>
      <t>matrix</t>
    </r>
    <r>
      <rPr>
        <b/>
        <sz val="8"/>
        <color theme="1"/>
        <rFont val="Calibri"/>
        <family val="2"/>
        <scheme val="minor"/>
      </rPr>
      <t xml:space="preserve"> Fe</t>
    </r>
    <r>
      <rPr>
        <b/>
        <vertAlign val="subscript"/>
        <sz val="8"/>
        <color theme="1"/>
        <rFont val="Calibri"/>
        <family val="2"/>
        <scheme val="minor"/>
      </rPr>
      <t>avg</t>
    </r>
  </si>
  <si>
    <r>
      <t>Grt-Bt rim pair (T</t>
    </r>
    <r>
      <rPr>
        <vertAlign val="subscript"/>
        <sz val="8"/>
        <color theme="1"/>
        <rFont val="Calibri"/>
        <family val="2"/>
        <scheme val="minor"/>
      </rPr>
      <t>min</t>
    </r>
    <r>
      <rPr>
        <sz val="8"/>
        <color theme="1"/>
        <rFont val="Calibri"/>
        <family val="2"/>
        <scheme val="minor"/>
      </rPr>
      <t>)</t>
    </r>
  </si>
  <si>
    <r>
      <t>Grt</t>
    </r>
    <r>
      <rPr>
        <vertAlign val="subscript"/>
        <sz val="8"/>
        <color theme="1"/>
        <rFont val="Calibri"/>
        <family val="2"/>
        <scheme val="minor"/>
      </rPr>
      <t>core</t>
    </r>
    <r>
      <rPr>
        <sz val="8"/>
        <color theme="1"/>
        <rFont val="Calibri"/>
        <family val="2"/>
        <scheme val="minor"/>
      </rPr>
      <t xml:space="preserve"> Fe</t>
    </r>
    <r>
      <rPr>
        <vertAlign val="subscript"/>
        <sz val="8"/>
        <color theme="1"/>
        <rFont val="Calibri"/>
        <family val="2"/>
        <scheme val="minor"/>
      </rPr>
      <t>avg</t>
    </r>
    <r>
      <rPr>
        <sz val="8"/>
        <color theme="1"/>
        <rFont val="Calibri"/>
        <family val="2"/>
        <scheme val="minor"/>
      </rPr>
      <t>; Bt</t>
    </r>
    <r>
      <rPr>
        <vertAlign val="subscript"/>
        <sz val="8"/>
        <color theme="1"/>
        <rFont val="Calibri"/>
        <family val="2"/>
        <scheme val="minor"/>
      </rPr>
      <t>matrix</t>
    </r>
    <r>
      <rPr>
        <sz val="8"/>
        <color theme="1"/>
        <rFont val="Calibri"/>
        <family val="2"/>
        <scheme val="minor"/>
      </rPr>
      <t xml:space="preserve"> Fe</t>
    </r>
    <r>
      <rPr>
        <vertAlign val="subscript"/>
        <sz val="8"/>
        <color theme="1"/>
        <rFont val="Calibri"/>
        <family val="2"/>
        <scheme val="minor"/>
      </rPr>
      <t>avg</t>
    </r>
    <r>
      <rPr>
        <sz val="8"/>
        <color theme="1"/>
        <rFont val="Calibri"/>
        <family val="2"/>
        <scheme val="minor"/>
      </rPr>
      <t xml:space="preserve"> (T</t>
    </r>
    <r>
      <rPr>
        <vertAlign val="subscript"/>
        <sz val="8"/>
        <color theme="1"/>
        <rFont val="Calibri"/>
        <family val="2"/>
        <scheme val="minor"/>
      </rPr>
      <t>max</t>
    </r>
    <r>
      <rPr>
        <sz val="8"/>
        <color theme="1"/>
        <rFont val="Calibri"/>
        <family val="2"/>
        <scheme val="minor"/>
      </rPr>
      <t>)</t>
    </r>
  </si>
  <si>
    <r>
      <t>Grt</t>
    </r>
    <r>
      <rPr>
        <b/>
        <vertAlign val="subscript"/>
        <sz val="8"/>
        <color theme="1"/>
        <rFont val="Calibri"/>
        <family val="2"/>
        <scheme val="minor"/>
      </rPr>
      <t>core</t>
    </r>
    <r>
      <rPr>
        <b/>
        <sz val="8"/>
        <color theme="1"/>
        <rFont val="Calibri"/>
        <family val="2"/>
        <scheme val="minor"/>
      </rPr>
      <t>Fe</t>
    </r>
    <r>
      <rPr>
        <b/>
        <vertAlign val="subscript"/>
        <sz val="8"/>
        <color theme="1"/>
        <rFont val="Calibri"/>
        <family val="2"/>
        <scheme val="minor"/>
      </rPr>
      <t>avg</t>
    </r>
    <r>
      <rPr>
        <b/>
        <sz val="8"/>
        <color theme="1"/>
        <rFont val="Calibri"/>
        <family val="2"/>
        <scheme val="minor"/>
      </rPr>
      <t>; Pl</t>
    </r>
    <r>
      <rPr>
        <b/>
        <vertAlign val="subscript"/>
        <sz val="8"/>
        <color theme="1"/>
        <rFont val="Calibri"/>
        <family val="2"/>
        <scheme val="minor"/>
      </rPr>
      <t>rim</t>
    </r>
    <r>
      <rPr>
        <b/>
        <sz val="8"/>
        <color theme="1"/>
        <rFont val="Calibri"/>
        <family val="2"/>
        <scheme val="minor"/>
      </rPr>
      <t>An</t>
    </r>
    <r>
      <rPr>
        <b/>
        <vertAlign val="subscript"/>
        <sz val="8"/>
        <color theme="1"/>
        <rFont val="Calibri"/>
        <family val="2"/>
        <scheme val="minor"/>
      </rPr>
      <t xml:space="preserve">avg </t>
    </r>
    <r>
      <rPr>
        <b/>
        <sz val="8"/>
        <color theme="1"/>
        <rFont val="Calibri"/>
        <family val="2"/>
        <scheme val="minor"/>
      </rPr>
      <t>(P</t>
    </r>
    <r>
      <rPr>
        <b/>
        <vertAlign val="subscript"/>
        <sz val="8"/>
        <color theme="1"/>
        <rFont val="Calibri"/>
        <family val="2"/>
        <scheme val="minor"/>
      </rPr>
      <t>max</t>
    </r>
    <r>
      <rPr>
        <b/>
        <sz val="8"/>
        <color theme="1"/>
        <rFont val="Calibri"/>
        <family val="2"/>
        <scheme val="minor"/>
      </rPr>
      <t>)</t>
    </r>
  </si>
  <si>
    <r>
      <t>Grt-Pl rim pair (P</t>
    </r>
    <r>
      <rPr>
        <vertAlign val="subscript"/>
        <sz val="8"/>
        <color theme="1"/>
        <rFont val="Calibri"/>
        <family val="2"/>
        <scheme val="minor"/>
      </rPr>
      <t>min</t>
    </r>
    <r>
      <rPr>
        <sz val="8"/>
        <color theme="1"/>
        <rFont val="Calibri"/>
        <family val="2"/>
        <scheme val="minor"/>
      </rPr>
      <t>)</t>
    </r>
  </si>
  <si>
    <r>
      <t>Grt</t>
    </r>
    <r>
      <rPr>
        <b/>
        <vertAlign val="subscript"/>
        <sz val="8"/>
        <color theme="1"/>
        <rFont val="Calibri"/>
        <family val="2"/>
        <scheme val="minor"/>
      </rPr>
      <t>core</t>
    </r>
    <r>
      <rPr>
        <b/>
        <sz val="8"/>
        <color theme="1"/>
        <rFont val="Calibri"/>
        <family val="2"/>
        <scheme val="minor"/>
      </rPr>
      <t xml:space="preserve"> Fe</t>
    </r>
    <r>
      <rPr>
        <b/>
        <vertAlign val="subscript"/>
        <sz val="8"/>
        <color theme="1"/>
        <rFont val="Calibri"/>
        <family val="2"/>
        <scheme val="minor"/>
      </rPr>
      <t>avg</t>
    </r>
    <r>
      <rPr>
        <b/>
        <sz val="8"/>
        <color theme="1"/>
        <rFont val="Calibri"/>
        <family val="2"/>
        <scheme val="minor"/>
      </rPr>
      <t>; Bt</t>
    </r>
    <r>
      <rPr>
        <b/>
        <vertAlign val="subscript"/>
        <sz val="8"/>
        <color theme="1"/>
        <rFont val="Calibri"/>
        <family val="2"/>
        <scheme val="minor"/>
      </rPr>
      <t>matrix</t>
    </r>
    <r>
      <rPr>
        <b/>
        <sz val="8"/>
        <color theme="1"/>
        <rFont val="Calibri"/>
        <family val="2"/>
        <scheme val="minor"/>
      </rPr>
      <t xml:space="preserve"> Fe</t>
    </r>
    <r>
      <rPr>
        <b/>
        <vertAlign val="subscript"/>
        <sz val="8"/>
        <color theme="1"/>
        <rFont val="Calibri"/>
        <family val="2"/>
        <scheme val="minor"/>
      </rPr>
      <t>avg</t>
    </r>
    <r>
      <rPr>
        <b/>
        <sz val="8"/>
        <color theme="1"/>
        <rFont val="Calibri"/>
        <family val="2"/>
        <scheme val="minor"/>
      </rPr>
      <t xml:space="preserve"> (T</t>
    </r>
    <r>
      <rPr>
        <b/>
        <vertAlign val="subscript"/>
        <sz val="8"/>
        <color theme="1"/>
        <rFont val="Calibri"/>
        <family val="2"/>
        <scheme val="minor"/>
      </rPr>
      <t>max</t>
    </r>
    <r>
      <rPr>
        <b/>
        <sz val="8"/>
        <color theme="1"/>
        <rFont val="Calibri"/>
        <family val="2"/>
        <scheme val="minor"/>
      </rPr>
      <t>)</t>
    </r>
  </si>
  <si>
    <r>
      <t>Grt</t>
    </r>
    <r>
      <rPr>
        <vertAlign val="subscript"/>
        <sz val="8"/>
        <color theme="1"/>
        <rFont val="Calibri"/>
        <family val="2"/>
        <scheme val="minor"/>
      </rPr>
      <t>core</t>
    </r>
    <r>
      <rPr>
        <sz val="8"/>
        <color theme="1"/>
        <rFont val="Calibri"/>
        <family val="2"/>
        <scheme val="minor"/>
      </rPr>
      <t>Fe</t>
    </r>
    <r>
      <rPr>
        <vertAlign val="subscript"/>
        <sz val="8"/>
        <color theme="1"/>
        <rFont val="Calibri"/>
        <family val="2"/>
        <scheme val="minor"/>
      </rPr>
      <t>avg</t>
    </r>
    <r>
      <rPr>
        <sz val="8"/>
        <color theme="1"/>
        <rFont val="Calibri"/>
        <family val="2"/>
        <scheme val="minor"/>
      </rPr>
      <t>; Pl</t>
    </r>
    <r>
      <rPr>
        <vertAlign val="subscript"/>
        <sz val="8"/>
        <color theme="1"/>
        <rFont val="Calibri"/>
        <family val="2"/>
        <scheme val="minor"/>
      </rPr>
      <t>rim</t>
    </r>
    <r>
      <rPr>
        <sz val="8"/>
        <color theme="1"/>
        <rFont val="Calibri"/>
        <family val="2"/>
        <scheme val="minor"/>
      </rPr>
      <t>An</t>
    </r>
    <r>
      <rPr>
        <vertAlign val="subscript"/>
        <sz val="8"/>
        <color theme="1"/>
        <rFont val="Calibri"/>
        <family val="2"/>
        <scheme val="minor"/>
      </rPr>
      <t xml:space="preserve">avg </t>
    </r>
    <r>
      <rPr>
        <sz val="8"/>
        <color theme="1"/>
        <rFont val="Calibri"/>
        <family val="2"/>
        <scheme val="minor"/>
      </rPr>
      <t>(P</t>
    </r>
    <r>
      <rPr>
        <vertAlign val="subscript"/>
        <sz val="8"/>
        <color theme="1"/>
        <rFont val="Calibri"/>
        <family val="2"/>
        <scheme val="minor"/>
      </rPr>
      <t>max</t>
    </r>
    <r>
      <rPr>
        <sz val="8"/>
        <color theme="1"/>
        <rFont val="Calibri"/>
        <family val="2"/>
        <scheme val="minor"/>
      </rPr>
      <t>)</t>
    </r>
  </si>
  <si>
    <r>
      <rPr>
        <sz val="8"/>
        <color theme="1"/>
        <rFont val="Calibri"/>
        <family val="2"/>
      </rPr>
      <t>±</t>
    </r>
    <r>
      <rPr>
        <sz val="8"/>
        <color theme="1"/>
        <rFont val="Calibri"/>
        <family val="2"/>
        <scheme val="minor"/>
      </rPr>
      <t>2σ</t>
    </r>
  </si>
  <si>
    <r>
      <t>Th/U</t>
    </r>
    <r>
      <rPr>
        <vertAlign val="subscript"/>
        <sz val="8"/>
        <color theme="1"/>
        <rFont val="Calibri"/>
        <family val="2"/>
        <scheme val="minor"/>
      </rPr>
      <t>avg</t>
    </r>
  </si>
  <si>
    <r>
      <t>Th/U</t>
    </r>
    <r>
      <rPr>
        <vertAlign val="subscript"/>
        <sz val="8"/>
        <color theme="1"/>
        <rFont val="Calibri"/>
        <family val="2"/>
        <scheme val="minor"/>
      </rPr>
      <t>min</t>
    </r>
  </si>
  <si>
    <r>
      <t>Th/U</t>
    </r>
    <r>
      <rPr>
        <vertAlign val="subscript"/>
        <sz val="8"/>
        <color theme="1"/>
        <rFont val="Calibri"/>
        <family val="2"/>
        <scheme val="minor"/>
      </rPr>
      <t>max</t>
    </r>
  </si>
  <si>
    <t>CONC (Ma)</t>
  </si>
  <si>
    <r>
      <rPr>
        <vertAlign val="superscript"/>
        <sz val="8"/>
        <color theme="1"/>
        <rFont val="Calibri"/>
        <family val="2"/>
        <scheme val="minor"/>
      </rPr>
      <t>a</t>
    </r>
    <r>
      <rPr>
        <sz val="8"/>
        <color theme="1"/>
        <rFont val="Calibri"/>
        <family val="2"/>
        <scheme val="minor"/>
      </rPr>
      <t xml:space="preserve">MDA, maximum-depositional age. YC1σ/2σ, youngest cluster with overlapping 1σ/2σ uncertainty; *, ~300 Ma metamorphic-zircon rims disregarded; **, ~300 Ma Gissar-arc zircons disregarded; ***, sample from </t>
    </r>
    <r>
      <rPr>
        <i/>
        <sz val="8"/>
        <color theme="1"/>
        <rFont val="Calibri"/>
        <family val="2"/>
        <scheme val="minor"/>
      </rPr>
      <t>Konopelko et al.</t>
    </r>
    <r>
      <rPr>
        <sz val="8"/>
        <color theme="1"/>
        <rFont val="Calibri"/>
        <family val="2"/>
        <scheme val="minor"/>
      </rPr>
      <t xml:space="preserve"> [2015].</t>
    </r>
  </si>
  <si>
    <t>Cretaceous sandstone</t>
  </si>
  <si>
    <r>
      <t>ɛHf(t)</t>
    </r>
    <r>
      <rPr>
        <vertAlign val="subscript"/>
        <sz val="8"/>
        <color theme="1"/>
        <rFont val="Calibri"/>
        <family val="2"/>
        <scheme val="minor"/>
      </rPr>
      <t>mean</t>
    </r>
  </si>
  <si>
    <r>
      <t>t</t>
    </r>
    <r>
      <rPr>
        <vertAlign val="subscript"/>
        <sz val="8"/>
        <color theme="1"/>
        <rFont val="Calibri"/>
        <family val="2"/>
        <scheme val="minor"/>
      </rPr>
      <t xml:space="preserve">mean </t>
    </r>
    <r>
      <rPr>
        <sz val="8"/>
        <color theme="1"/>
        <rFont val="Calibri"/>
        <family val="2"/>
        <scheme val="minor"/>
      </rPr>
      <t>(Ma)</t>
    </r>
  </si>
  <si>
    <r>
      <rPr>
        <i/>
        <sz val="8"/>
        <color theme="1"/>
        <rFont val="Calibri"/>
        <family val="2"/>
        <scheme val="minor"/>
      </rPr>
      <t>d</t>
    </r>
    <r>
      <rPr>
        <sz val="8"/>
        <color theme="1"/>
        <rFont val="Calibri"/>
        <family val="2"/>
        <scheme val="minor"/>
      </rPr>
      <t>ɛHf/</t>
    </r>
    <r>
      <rPr>
        <i/>
        <sz val="8"/>
        <color theme="1"/>
        <rFont val="Calibri"/>
        <family val="2"/>
        <scheme val="minor"/>
      </rPr>
      <t>d</t>
    </r>
    <r>
      <rPr>
        <sz val="8"/>
        <color theme="1"/>
        <rFont val="Calibri"/>
        <family val="2"/>
        <scheme val="minor"/>
      </rPr>
      <t>t (ɛHf/Ma)</t>
    </r>
  </si>
  <si>
    <r>
      <rPr>
        <i/>
        <sz val="8"/>
        <color theme="1"/>
        <rFont val="Calibri"/>
        <family val="2"/>
        <scheme val="minor"/>
      </rPr>
      <t>d</t>
    </r>
    <r>
      <rPr>
        <sz val="8"/>
        <color theme="1"/>
        <rFont val="Calibri"/>
        <family val="2"/>
        <scheme val="minor"/>
      </rPr>
      <t>ɛHf</t>
    </r>
  </si>
  <si>
    <r>
      <t>R</t>
    </r>
    <r>
      <rPr>
        <vertAlign val="superscript"/>
        <sz val="8"/>
        <color theme="1"/>
        <rFont val="Calibri"/>
        <family val="2"/>
        <scheme val="minor"/>
      </rPr>
      <t>2</t>
    </r>
  </si>
  <si>
    <r>
      <t>ɛHf(t)</t>
    </r>
    <r>
      <rPr>
        <vertAlign val="subscript"/>
        <sz val="8"/>
        <color theme="1"/>
        <rFont val="Calibri"/>
        <family val="2"/>
        <scheme val="minor"/>
      </rPr>
      <t>min,max (range)</t>
    </r>
  </si>
  <si>
    <r>
      <t>t</t>
    </r>
    <r>
      <rPr>
        <vertAlign val="subscript"/>
        <sz val="8"/>
        <color theme="1"/>
        <rFont val="Calibri"/>
        <family val="2"/>
        <scheme val="minor"/>
      </rPr>
      <t xml:space="preserve">max–min (range) </t>
    </r>
    <r>
      <rPr>
        <sz val="8"/>
        <color theme="1"/>
        <rFont val="Calibri"/>
        <family val="2"/>
        <scheme val="minor"/>
      </rPr>
      <t>(Ma)</t>
    </r>
  </si>
  <si>
    <r>
      <rPr>
        <vertAlign val="superscript"/>
        <sz val="8"/>
        <color theme="1"/>
        <rFont val="Calibri"/>
        <family val="2"/>
        <scheme val="minor"/>
      </rPr>
      <t>a</t>
    </r>
    <r>
      <rPr>
        <sz val="8"/>
        <color theme="1"/>
        <rFont val="Calibri"/>
        <family val="2"/>
        <scheme val="minor"/>
      </rPr>
      <t>IG, igneous zircon; DZ, detrital-zircon; comp, compilation of multiple samples; εHf(t)mean, non-weighted mean of single-grain analysis εHf(t) values; tmean, non-weighted mean of single-grain-analysis 206Pb/238U ages; stage, interpreted stage of Gissar-arc magmatism; d(εHf)/dt, change in εHf per Myr reflected by linear regression; d(εHf), total change in εHf reflected by linear regression over time interval; R</t>
    </r>
    <r>
      <rPr>
        <vertAlign val="super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, coefficient of determination for linear regression.</t>
    </r>
  </si>
  <si>
    <t>22–26</t>
  </si>
  <si>
    <t>15–22</t>
  </si>
  <si>
    <t>37–54</t>
  </si>
  <si>
    <t>26–33</t>
  </si>
  <si>
    <t>20–23</t>
  </si>
  <si>
    <r>
      <t>iZrn 301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</si>
  <si>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300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</si>
  <si>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309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</si>
  <si>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313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</si>
  <si>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292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</si>
  <si>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294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</si>
  <si>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299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</si>
  <si>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297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</si>
  <si>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280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</si>
  <si>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295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</si>
  <si>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291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</si>
  <si>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298</t>
    </r>
    <r>
      <rPr>
        <vertAlign val="superscript"/>
        <sz val="7"/>
        <color theme="1"/>
        <rFont val="Calibri"/>
        <family val="2"/>
        <scheme val="minor"/>
      </rPr>
      <t>e</t>
    </r>
  </si>
  <si>
    <r>
      <t>dZrn</t>
    </r>
    <r>
      <rPr>
        <vertAlign val="superscript"/>
        <sz val="7"/>
        <color theme="1"/>
        <rFont val="Calibri"/>
        <family val="2"/>
        <scheme val="minor"/>
      </rPr>
      <t>e</t>
    </r>
  </si>
  <si>
    <r>
      <t>dZrn</t>
    </r>
    <r>
      <rPr>
        <vertAlign val="superscript"/>
        <sz val="7"/>
        <color theme="1"/>
        <rFont val="Calibri"/>
        <family val="2"/>
        <scheme val="minor"/>
      </rPr>
      <t>g</t>
    </r>
  </si>
  <si>
    <r>
      <t>dZrn</t>
    </r>
    <r>
      <rPr>
        <vertAlign val="superscript"/>
        <sz val="7"/>
        <color theme="1"/>
        <rFont val="Calibri"/>
        <family val="2"/>
        <scheme val="minor"/>
      </rPr>
      <t>e</t>
    </r>
    <r>
      <rPr>
        <sz val="7"/>
        <color theme="1"/>
        <rFont val="Calibri"/>
        <family val="2"/>
        <scheme val="minor"/>
      </rPr>
      <t>; dTtn</t>
    </r>
    <r>
      <rPr>
        <vertAlign val="superscript"/>
        <sz val="7"/>
        <color theme="1"/>
        <rFont val="Calibri"/>
        <family val="2"/>
        <scheme val="minor"/>
      </rPr>
      <t>h</t>
    </r>
  </si>
  <si>
    <r>
      <t>iZrn 450 ± 5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</si>
  <si>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+0.6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</si>
  <si>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-7.3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</si>
  <si>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+3.3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</si>
  <si>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-2.7</t>
    </r>
    <r>
      <rPr>
        <vertAlign val="superscript"/>
        <sz val="7"/>
        <color theme="1"/>
        <rFont val="Calibri"/>
        <family val="2"/>
        <scheme val="minor"/>
      </rPr>
      <t>e</t>
    </r>
  </si>
  <si>
    <r>
      <t>iZrn -3.5</t>
    </r>
    <r>
      <rPr>
        <vertAlign val="superscript"/>
        <sz val="7"/>
        <color theme="1"/>
        <rFont val="Calibri"/>
        <family val="2"/>
        <scheme val="minor"/>
      </rPr>
      <t>e</t>
    </r>
  </si>
  <si>
    <r>
      <t>dZrn 0.0</t>
    </r>
    <r>
      <rPr>
        <vertAlign val="superscript"/>
        <sz val="7"/>
        <color theme="1"/>
        <rFont val="Calibri"/>
        <family val="2"/>
        <scheme val="minor"/>
      </rPr>
      <t>e</t>
    </r>
  </si>
  <si>
    <r>
      <t>dZrn +4.5/+0.5</t>
    </r>
    <r>
      <rPr>
        <vertAlign val="superscript"/>
        <sz val="7"/>
        <color theme="1"/>
        <rFont val="Calibri"/>
        <family val="2"/>
        <scheme val="minor"/>
      </rPr>
      <t>e</t>
    </r>
  </si>
  <si>
    <r>
      <t>dZrn -4.2</t>
    </r>
    <r>
      <rPr>
        <vertAlign val="superscript"/>
        <sz val="7"/>
        <color theme="1"/>
        <rFont val="Calibri"/>
        <family val="2"/>
        <scheme val="minor"/>
      </rPr>
      <t>e</t>
    </r>
  </si>
  <si>
    <t>6.5/709 (Al-in-Hbl/Amp-Pl)</t>
  </si>
  <si>
    <t>830 (GARB)</t>
  </si>
  <si>
    <t>5.9/733 (Al-in-Hbl/Amp-Pl)</t>
  </si>
  <si>
    <t>7.9/686,714 (Al-in-Hbl/Amp-Pl,Zr-in-Ttn)</t>
  </si>
  <si>
    <t>665 (GARB)</t>
  </si>
  <si>
    <t>678 (GARB)</t>
  </si>
  <si>
    <r>
      <t>716 (Amp-Pl); X</t>
    </r>
    <r>
      <rPr>
        <vertAlign val="subscript"/>
        <sz val="7"/>
        <color theme="1"/>
        <rFont val="Calibri"/>
        <family val="2"/>
        <scheme val="minor"/>
      </rPr>
      <t>CPx</t>
    </r>
  </si>
  <si>
    <r>
      <t>dZrn</t>
    </r>
    <r>
      <rPr>
        <vertAlign val="superscript"/>
        <sz val="7"/>
        <color theme="1"/>
        <rFont val="Calibri"/>
        <family val="2"/>
        <scheme val="minor"/>
      </rPr>
      <t>e</t>
    </r>
    <r>
      <rPr>
        <sz val="7"/>
        <color theme="1"/>
        <rFont val="Calibri"/>
        <family val="2"/>
        <scheme val="minor"/>
      </rPr>
      <t>; Mnz 296/287</t>
    </r>
    <r>
      <rPr>
        <vertAlign val="superscript"/>
        <sz val="7"/>
        <color theme="1"/>
        <rFont val="Calibri"/>
        <family val="2"/>
        <scheme val="minor"/>
      </rPr>
      <t>h</t>
    </r>
  </si>
  <si>
    <r>
      <t>dZrn</t>
    </r>
    <r>
      <rPr>
        <vertAlign val="superscript"/>
        <sz val="7"/>
        <color theme="1"/>
        <rFont val="Calibri"/>
        <family val="2"/>
        <scheme val="minor"/>
      </rPr>
      <t>e,f</t>
    </r>
    <r>
      <rPr>
        <sz val="7"/>
        <color theme="1"/>
        <rFont val="Calibri"/>
        <family val="2"/>
        <scheme val="minor"/>
      </rPr>
      <t>; mZrn 291</t>
    </r>
    <r>
      <rPr>
        <vertAlign val="superscript"/>
        <sz val="7"/>
        <color theme="1"/>
        <rFont val="Calibri"/>
        <family val="2"/>
        <scheme val="minor"/>
      </rPr>
      <t>f</t>
    </r>
  </si>
  <si>
    <r>
      <t>731 (Amp-Pl); X</t>
    </r>
    <r>
      <rPr>
        <vertAlign val="subscript"/>
        <sz val="7"/>
        <color theme="1"/>
        <rFont val="Calibri"/>
        <family val="2"/>
        <scheme val="minor"/>
      </rPr>
      <t>CPx</t>
    </r>
  </si>
  <si>
    <r>
      <t>X</t>
    </r>
    <r>
      <rPr>
        <vertAlign val="subscript"/>
        <sz val="7"/>
        <color theme="1"/>
        <rFont val="Calibri"/>
        <family val="2"/>
        <scheme val="minor"/>
      </rPr>
      <t>Amp, Bt, Ep</t>
    </r>
  </si>
  <si>
    <r>
      <t>X</t>
    </r>
    <r>
      <rPr>
        <vertAlign val="subscript"/>
        <sz val="7"/>
        <color theme="1"/>
        <rFont val="Calibri"/>
        <family val="2"/>
        <scheme val="minor"/>
      </rPr>
      <t>Amp</t>
    </r>
  </si>
  <si>
    <r>
      <rPr>
        <vertAlign val="superscript"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Mineral abbreviations follow </t>
    </r>
    <r>
      <rPr>
        <i/>
        <sz val="7"/>
        <color theme="1"/>
        <rFont val="Calibri"/>
        <family val="2"/>
        <scheme val="minor"/>
      </rPr>
      <t>Whitney and Evans</t>
    </r>
    <r>
      <rPr>
        <sz val="7"/>
        <color theme="1"/>
        <rFont val="Calibri"/>
        <family val="2"/>
        <scheme val="minor"/>
      </rPr>
      <t xml:space="preserve"> [2010]. i, igneous zircon; d, detrital; m, metamorphic zircon</t>
    </r>
  </si>
  <si>
    <r>
      <rPr>
        <vertAlign val="superscript"/>
        <sz val="7"/>
        <color theme="1"/>
        <rFont val="Calibri"/>
        <family val="2"/>
        <scheme val="minor"/>
      </rPr>
      <t>b</t>
    </r>
    <r>
      <rPr>
        <sz val="7"/>
        <color theme="1"/>
        <rFont val="Calibri"/>
        <family val="2"/>
        <scheme val="minor"/>
      </rPr>
      <t>(U–Th)/Pb geochronology. Numerical values indicate (re)crystalliation ages (Ma)</t>
    </r>
  </si>
  <si>
    <r>
      <rPr>
        <vertAlign val="superscript"/>
        <sz val="7"/>
        <color theme="1"/>
        <rFont val="Calibri"/>
        <family val="2"/>
        <scheme val="minor"/>
      </rPr>
      <t>c</t>
    </r>
    <r>
      <rPr>
        <sz val="7"/>
        <color theme="1"/>
        <rFont val="Calibri"/>
        <family val="2"/>
        <scheme val="minor"/>
      </rPr>
      <t>zircon Lu/Hf geochemistry. Numerical values indicate mean εHf(t)</t>
    </r>
  </si>
  <si>
    <r>
      <t>6.8/750, 829/4 (GASP/GARB); 650–750/6–7, 800–820/4–6 (PS); X</t>
    </r>
    <r>
      <rPr>
        <vertAlign val="subscript"/>
        <sz val="7"/>
        <color theme="1"/>
        <rFont val="Calibri"/>
        <family val="2"/>
        <scheme val="minor"/>
      </rPr>
      <t>Spl, Ilm</t>
    </r>
  </si>
  <si>
    <r>
      <t>d</t>
    </r>
    <r>
      <rPr>
        <sz val="7"/>
        <color theme="1"/>
        <rFont val="Calibri"/>
        <family val="2"/>
        <scheme val="minor"/>
      </rPr>
      <t>EPMA, electron-probe microanalyzer data. Numerical values indicate pressure (kbar) and/or temperature (°C) estimates. Al-in-Hbl, Al-in-Hbl barometry; Amp-Pl, Amp-Pl thermometry; Zr-in-Ttn, Zr-in-Ttn thermometry; GARB, Grt-Bt thermometry; GASP, Grt-Als-Pl-Qz barometry; PS, pseudosection; X</t>
    </r>
    <r>
      <rPr>
        <vertAlign val="subscript"/>
        <sz val="7"/>
        <color theme="1"/>
        <rFont val="Calibri"/>
        <family val="2"/>
        <scheme val="minor"/>
      </rPr>
      <t>mineral</t>
    </r>
    <r>
      <rPr>
        <sz val="7"/>
        <color theme="1"/>
        <rFont val="Calibri"/>
        <family val="2"/>
        <scheme val="minor"/>
      </rPr>
      <t>, additional mineral-composition data acquired.</t>
    </r>
  </si>
  <si>
    <r>
      <rPr>
        <vertAlign val="superscript"/>
        <sz val="7"/>
        <color theme="1"/>
        <rFont val="Calibri"/>
        <family val="2"/>
        <scheme val="minor"/>
      </rPr>
      <t>e</t>
    </r>
    <r>
      <rPr>
        <sz val="7"/>
        <color theme="1"/>
        <rFont val="Calibri"/>
        <family val="2"/>
        <scheme val="minor"/>
      </rPr>
      <t>Analyzed using Nu Plasma LA-MC-ICPMS (Faraday mode)</t>
    </r>
  </si>
  <si>
    <r>
      <rPr>
        <vertAlign val="superscript"/>
        <sz val="7"/>
        <color theme="1"/>
        <rFont val="Calibri"/>
        <family val="2"/>
        <scheme val="minor"/>
      </rPr>
      <t>f</t>
    </r>
    <r>
      <rPr>
        <sz val="7"/>
        <color theme="1"/>
        <rFont val="Calibri"/>
        <family val="2"/>
        <scheme val="minor"/>
      </rPr>
      <t>Analyzed using Nu Plasma LA-MC-ICPMS (ion-counter mode)</t>
    </r>
  </si>
  <si>
    <r>
      <rPr>
        <vertAlign val="superscript"/>
        <sz val="7"/>
        <color theme="1"/>
        <rFont val="Calibri"/>
        <family val="2"/>
        <scheme val="minor"/>
      </rPr>
      <t>g</t>
    </r>
    <r>
      <rPr>
        <sz val="7"/>
        <color theme="1"/>
        <rFont val="Calibri"/>
        <family val="2"/>
        <scheme val="minor"/>
      </rPr>
      <t>Analyzed using Element2 LA-SC-ICPMS (Faraday mode)</t>
    </r>
  </si>
  <si>
    <r>
      <rPr>
        <vertAlign val="superscript"/>
        <sz val="7"/>
        <color theme="1"/>
        <rFont val="Calibri"/>
        <family val="2"/>
        <scheme val="minor"/>
      </rPr>
      <t>h</t>
    </r>
    <r>
      <rPr>
        <sz val="7"/>
        <color theme="1"/>
        <rFont val="Calibri"/>
        <family val="2"/>
        <scheme val="minor"/>
      </rPr>
      <t>Analyzed using laser-ablation split-stream ICPMS</t>
    </r>
  </si>
  <si>
    <r>
      <rPr>
        <vertAlign val="superscript"/>
        <sz val="8"/>
        <color theme="1"/>
        <rFont val="Calibri"/>
        <family val="2"/>
        <scheme val="minor"/>
      </rPr>
      <t>a</t>
    </r>
    <r>
      <rPr>
        <sz val="8"/>
        <color theme="1"/>
        <rFont val="Calibri"/>
        <family val="2"/>
        <scheme val="minor"/>
      </rPr>
      <t xml:space="preserve">Mineral abbreviations follow </t>
    </r>
    <r>
      <rPr>
        <i/>
        <sz val="8"/>
        <color theme="1"/>
        <rFont val="Calibri"/>
        <family val="2"/>
        <scheme val="minor"/>
      </rPr>
      <t xml:space="preserve">Whitney and Evans </t>
    </r>
    <r>
      <rPr>
        <sz val="8"/>
        <color theme="1"/>
        <rFont val="Calibri"/>
        <family val="2"/>
        <scheme val="minor"/>
      </rPr>
      <t>[2010]</t>
    </r>
  </si>
  <si>
    <t>Fan–Karategin greenschist (metasedimentary)</t>
  </si>
  <si>
    <t>Fan–Karategin greenschist (meta-andesite)</t>
  </si>
  <si>
    <t>Fan–Karategin greenschist (?metasedimentary)</t>
  </si>
  <si>
    <t>Fan–Karategin Bt schist (?metasedimentary)</t>
  </si>
  <si>
    <t>Fan–Karategin blueschist (metabasite)</t>
  </si>
  <si>
    <r>
      <rPr>
        <vertAlign val="superscript"/>
        <sz val="8"/>
        <color theme="1"/>
        <rFont val="Calibri"/>
        <family val="2"/>
        <scheme val="minor"/>
      </rPr>
      <t>b</t>
    </r>
    <r>
      <rPr>
        <sz val="8"/>
        <color theme="1"/>
        <rFont val="Calibri"/>
        <family val="2"/>
        <scheme val="minor"/>
      </rPr>
      <t>pgn, paragneiss; psh, paraschist; mb, metabasite; ma, meta-andesite</t>
    </r>
  </si>
  <si>
    <t>Zr-in-Ttn @ 7.9 kbar</t>
  </si>
  <si>
    <t>Zrn</t>
  </si>
  <si>
    <t>Mnz</t>
  </si>
  <si>
    <t>Zrn/Mnz</t>
  </si>
  <si>
    <r>
      <rPr>
        <vertAlign val="superscript"/>
        <sz val="8"/>
        <color theme="1"/>
        <rFont val="Calibri"/>
        <family val="2"/>
        <scheme val="minor"/>
      </rPr>
      <t>a</t>
    </r>
    <r>
      <rPr>
        <sz val="8"/>
        <color theme="1"/>
        <rFont val="Calibri"/>
        <family val="2"/>
        <scheme val="minor"/>
      </rPr>
      <t xml:space="preserve">WMA,  </t>
    </r>
    <r>
      <rPr>
        <vertAlign val="superscript"/>
        <sz val="8"/>
        <color theme="1"/>
        <rFont val="Calibri"/>
        <family val="2"/>
        <scheme val="minor"/>
      </rPr>
      <t>206</t>
    </r>
    <r>
      <rPr>
        <sz val="8"/>
        <color theme="1"/>
        <rFont val="Calibri"/>
        <family val="2"/>
        <scheme val="minor"/>
      </rPr>
      <t>Pb/</t>
    </r>
    <r>
      <rPr>
        <vertAlign val="superscript"/>
        <sz val="8"/>
        <color theme="1"/>
        <rFont val="Calibri"/>
        <family val="2"/>
        <scheme val="minor"/>
      </rPr>
      <t>238</t>
    </r>
    <r>
      <rPr>
        <sz val="8"/>
        <color theme="1"/>
        <rFont val="Calibri"/>
        <family val="2"/>
        <scheme val="minor"/>
      </rPr>
      <t xml:space="preserve">U weighted-mean age; ±2σ,  2σ uncertainty; MSWD,  mean square weighted deviation; n,  number of analyses; CONC, </t>
    </r>
    <r>
      <rPr>
        <vertAlign val="superscript"/>
        <sz val="8"/>
        <color theme="1"/>
        <rFont val="Calibri"/>
        <family val="2"/>
        <scheme val="minor"/>
      </rPr>
      <t>207</t>
    </r>
    <r>
      <rPr>
        <sz val="8"/>
        <color theme="1"/>
        <rFont val="Calibri"/>
        <family val="2"/>
        <scheme val="minor"/>
      </rPr>
      <t>Pb/</t>
    </r>
    <r>
      <rPr>
        <vertAlign val="superscript"/>
        <sz val="8"/>
        <color theme="1"/>
        <rFont val="Calibri"/>
        <family val="2"/>
        <scheme val="minor"/>
      </rPr>
      <t>206</t>
    </r>
    <r>
      <rPr>
        <sz val="8"/>
        <color theme="1"/>
        <rFont val="Calibri"/>
        <family val="2"/>
        <scheme val="minor"/>
      </rPr>
      <t xml:space="preserve">Pb – </t>
    </r>
    <r>
      <rPr>
        <vertAlign val="superscript"/>
        <sz val="8"/>
        <color theme="1"/>
        <rFont val="Calibri"/>
        <family val="2"/>
        <scheme val="minor"/>
      </rPr>
      <t>206</t>
    </r>
    <r>
      <rPr>
        <sz val="8"/>
        <color theme="1"/>
        <rFont val="Calibri"/>
        <family val="2"/>
        <scheme val="minor"/>
      </rPr>
      <t>Pb/</t>
    </r>
    <r>
      <rPr>
        <vertAlign val="superscript"/>
        <sz val="8"/>
        <color theme="1"/>
        <rFont val="Calibri"/>
        <family val="2"/>
        <scheme val="minor"/>
      </rPr>
      <t>238</t>
    </r>
    <r>
      <rPr>
        <sz val="8"/>
        <color theme="1"/>
        <rFont val="Calibri"/>
        <family val="2"/>
        <scheme val="minor"/>
      </rPr>
      <t xml:space="preserve">U concordia age; %diff, 100%*(WMA-CONC)/WMA; #inh, number of inherited-zircon analyses. Mineral abbreviations follow </t>
    </r>
    <r>
      <rPr>
        <i/>
        <sz val="8"/>
        <color theme="1"/>
        <rFont val="Calibri"/>
        <family val="2"/>
        <scheme val="minor"/>
      </rPr>
      <t>Whitney and Evans</t>
    </r>
    <r>
      <rPr>
        <sz val="8"/>
        <color theme="1"/>
        <rFont val="Calibri"/>
        <family val="2"/>
        <scheme val="minor"/>
      </rPr>
      <t xml:space="preserve"> [2010].</t>
    </r>
  </si>
  <si>
    <r>
      <rPr>
        <vertAlign val="superscript"/>
        <sz val="8"/>
        <color theme="1"/>
        <rFont val="Calibri"/>
        <family val="2"/>
        <scheme val="minor"/>
      </rPr>
      <t>a</t>
    </r>
    <r>
      <rPr>
        <sz val="8"/>
        <color theme="1"/>
        <rFont val="Calibri"/>
        <family val="2"/>
        <scheme val="minor"/>
      </rPr>
      <t xml:space="preserve">Thermobarometric estimates reported as mean ± 2σ uncertainty, pseudosection-based estimates reported as numeric ranges. Mineral abbreviations follow </t>
    </r>
    <r>
      <rPr>
        <i/>
        <sz val="8"/>
        <color theme="1"/>
        <rFont val="Calibri"/>
        <family val="2"/>
        <scheme val="minor"/>
      </rPr>
      <t>Whitney and Evans</t>
    </r>
    <r>
      <rPr>
        <sz val="8"/>
        <color theme="1"/>
        <rFont val="Calibri"/>
        <family val="2"/>
        <scheme val="minor"/>
      </rPr>
      <t xml:space="preserve"> [2010]. </t>
    </r>
    <r>
      <rPr>
        <b/>
        <sz val="8"/>
        <color theme="1"/>
        <rFont val="Calibri"/>
        <family val="2"/>
        <scheme val="minor"/>
      </rPr>
      <t>Preferred pressure/temperature estimates</t>
    </r>
    <r>
      <rPr>
        <sz val="8"/>
        <color theme="1"/>
        <rFont val="Calibri"/>
        <family val="2"/>
        <scheme val="minor"/>
      </rPr>
      <t xml:space="preserve"> (this study); ±2σ, 2σ standard deviation of individual pressure/temperature estimates (Amp-Pl, Al-in-Hbl, and Zr-in-Ttn) or 2σ uncertainty of pressure/temperature computed from ±2σ values of representative-mean composition for preferred pairing scheme (GARB, GASP); dT/dh, implied paleo-geotherm assuming 2.7 g/cm</t>
    </r>
    <r>
      <rPr>
        <vertAlign val="superscript"/>
        <sz val="8"/>
        <color theme="1"/>
        <rFont val="Calibri"/>
        <family val="2"/>
        <scheme val="minor"/>
      </rPr>
      <t>3</t>
    </r>
    <r>
      <rPr>
        <sz val="8"/>
        <color theme="1"/>
        <rFont val="Calibri"/>
        <family val="2"/>
        <scheme val="minor"/>
      </rPr>
      <t xml:space="preserve"> average overlying-crustal density; n, number of analyses/estimates; IG, igneous rock sample; MMC, metamorphic rock sample; *, from </t>
    </r>
    <r>
      <rPr>
        <i/>
        <sz val="8"/>
        <color theme="1"/>
        <rFont val="Calibri"/>
        <family val="2"/>
        <scheme val="minor"/>
      </rPr>
      <t>Käßner et al.</t>
    </r>
    <r>
      <rPr>
        <sz val="8"/>
        <color theme="1"/>
        <rFont val="Calibri"/>
        <family val="2"/>
        <scheme val="minor"/>
      </rPr>
      <t xml:space="preserve"> [2016b]; **, from </t>
    </r>
    <r>
      <rPr>
        <i/>
        <sz val="8"/>
        <color theme="1"/>
        <rFont val="Calibri"/>
        <family val="2"/>
        <scheme val="minor"/>
      </rPr>
      <t>Konopelko et al.</t>
    </r>
    <r>
      <rPr>
        <sz val="8"/>
        <color theme="1"/>
        <rFont val="Calibri"/>
        <family val="2"/>
        <scheme val="minor"/>
      </rPr>
      <t xml:space="preserve"> [2015].</t>
    </r>
  </si>
  <si>
    <r>
      <t xml:space="preserve">Table AS16. </t>
    </r>
    <r>
      <rPr>
        <sz val="11"/>
        <color theme="1"/>
        <rFont val="Myriad Pro"/>
        <family val="2"/>
      </rPr>
      <t xml:space="preserve">Normalized epidote analyses for Fan–Karategin epidote-blueschist sample 13TS17. </t>
    </r>
    <r>
      <rPr>
        <b/>
        <sz val="11"/>
        <color theme="1"/>
        <rFont val="Myriad Pro"/>
        <family val="2"/>
      </rPr>
      <t xml:space="preserve"> </t>
    </r>
    <r>
      <rPr>
        <sz val="11"/>
        <color theme="1"/>
        <rFont val="Myriad Pro"/>
        <family val="2"/>
      </rPr>
      <t xml:space="preserve">Mineral abbreviations follow </t>
    </r>
    <r>
      <rPr>
        <i/>
        <sz val="11"/>
        <color theme="1"/>
        <rFont val="Myriad Pro"/>
        <family val="2"/>
      </rPr>
      <t xml:space="preserve">Whitney and Evans </t>
    </r>
    <r>
      <rPr>
        <sz val="11"/>
        <color theme="1"/>
        <rFont val="Myriad Pro"/>
        <family val="2"/>
      </rPr>
      <t>[2010].</t>
    </r>
  </si>
  <si>
    <r>
      <rPr>
        <b/>
        <sz val="11"/>
        <color theme="1"/>
        <rFont val="Myriad Pro"/>
        <family val="2"/>
      </rPr>
      <t xml:space="preserve">Table AS15. </t>
    </r>
    <r>
      <rPr>
        <sz val="11"/>
        <color theme="1"/>
        <rFont val="Myriad Pro"/>
        <family val="2"/>
      </rPr>
      <t xml:space="preserve">Full igneous- and detrital-zircon Hf dataset.  </t>
    </r>
  </si>
  <si>
    <r>
      <rPr>
        <b/>
        <sz val="11"/>
        <color theme="1"/>
        <rFont val="Myriad Pro"/>
        <family val="2"/>
      </rPr>
      <t>Table AS14.</t>
    </r>
    <r>
      <rPr>
        <sz val="11"/>
        <color theme="1"/>
        <rFont val="Myriad Pro"/>
        <family val="2"/>
      </rPr>
      <t xml:space="preserve"> Full monazite U-Pb and trace-element dataset for Garm granulite-facies paragneiss sample 12TS62.  </t>
    </r>
  </si>
  <si>
    <r>
      <rPr>
        <b/>
        <sz val="11"/>
        <color theme="1"/>
        <rFont val="Myriad Pro"/>
        <family val="2"/>
      </rPr>
      <t>Table AS13.</t>
    </r>
    <r>
      <rPr>
        <sz val="11"/>
        <color theme="1"/>
        <rFont val="Myriad Pro"/>
        <family val="2"/>
      </rPr>
      <t xml:space="preserve"> Full titanite U-Pb dataset for Fan–Karategin greenschist-facies metasedimentary rock 12TS38.  </t>
    </r>
  </si>
  <si>
    <r>
      <rPr>
        <b/>
        <sz val="11"/>
        <color theme="1"/>
        <rFont val="Myriad Pro"/>
        <family val="2"/>
      </rPr>
      <t xml:space="preserve">Table AS12. </t>
    </r>
    <r>
      <rPr>
        <sz val="11"/>
        <color theme="1"/>
        <rFont val="Myriad Pro"/>
        <family val="2"/>
      </rPr>
      <t>K–S test results for all sample types in this study and related studies, excluding Gissar-arc magmatic rocks. IG, igneous zircons; Kss, Cretaceous sandstones; G, Garm-massif sample; FKrs, Fan–Karategin-belt river-sands sample; Grs, Garm-massif river-sands sample; FK, Fan–Karategin-belt sample.</t>
    </r>
  </si>
  <si>
    <r>
      <rPr>
        <b/>
        <sz val="11"/>
        <color theme="1"/>
        <rFont val="Myriad Pro"/>
        <family val="2"/>
      </rPr>
      <t xml:space="preserve">Table AS11. </t>
    </r>
    <r>
      <rPr>
        <sz val="11"/>
        <color theme="1"/>
        <rFont val="Myriad Pro"/>
        <family val="2"/>
      </rPr>
      <t xml:space="preserve">Full detrital-zircon U-Pb dataset. MDA, maximum-depositional age.  </t>
    </r>
  </si>
  <si>
    <r>
      <rPr>
        <b/>
        <sz val="11"/>
        <color theme="1"/>
        <rFont val="Myriad Pro"/>
        <family val="2"/>
      </rPr>
      <t>Table AS10.</t>
    </r>
    <r>
      <rPr>
        <sz val="11"/>
        <color theme="1"/>
        <rFont val="Myriad Pro"/>
        <family val="2"/>
      </rPr>
      <t xml:space="preserve"> Full igneous-zircon U-Pb dataset. M, analysis incorporated into weighted-mean age; I, inherited zircon; Y, young zircon unrelated to granitoid-crystallization episode of interest.  </t>
    </r>
  </si>
  <si>
    <r>
      <rPr>
        <b/>
        <sz val="11"/>
        <color theme="1"/>
        <rFont val="Myriad Pro"/>
        <family val="2"/>
      </rPr>
      <t>Table AS9.</t>
    </r>
    <r>
      <rPr>
        <sz val="11"/>
        <color theme="1"/>
        <rFont val="Myriad Pro"/>
        <family val="2"/>
      </rPr>
      <t xml:space="preserve"> Details for GARB thermometry and GASP barometry. Mineral abbreviations follow </t>
    </r>
    <r>
      <rPr>
        <i/>
        <sz val="11"/>
        <color theme="1"/>
        <rFont val="Myriad Pro"/>
        <family val="2"/>
      </rPr>
      <t xml:space="preserve">Whitney and Evans </t>
    </r>
    <r>
      <rPr>
        <sz val="11"/>
        <color theme="1"/>
        <rFont val="Myriad Pro"/>
        <family val="2"/>
      </rPr>
      <t xml:space="preserve">[2010]. </t>
    </r>
  </si>
  <si>
    <r>
      <rPr>
        <b/>
        <sz val="11"/>
        <color theme="1"/>
        <rFont val="Myriad Pro"/>
        <family val="2"/>
      </rPr>
      <t>Table AS8.</t>
    </r>
    <r>
      <rPr>
        <sz val="11"/>
        <color theme="1"/>
        <rFont val="Myriad Pro"/>
        <family val="2"/>
      </rPr>
      <t xml:space="preserve"> Details for Amphibole-plagioclase thermometry and Al-in-hornblende barometry. Mineral abbreviations follow </t>
    </r>
    <r>
      <rPr>
        <i/>
        <sz val="11"/>
        <color theme="1"/>
        <rFont val="Myriad Pro"/>
        <family val="2"/>
      </rPr>
      <t xml:space="preserve">Whitney and Evans </t>
    </r>
    <r>
      <rPr>
        <sz val="11"/>
        <color theme="1"/>
        <rFont val="Myriad Pro"/>
        <family val="2"/>
      </rPr>
      <t xml:space="preserve">[2010]. </t>
    </r>
  </si>
  <si>
    <r>
      <rPr>
        <b/>
        <sz val="11"/>
        <color theme="1"/>
        <rFont val="Myriad Pro"/>
        <family val="2"/>
      </rPr>
      <t xml:space="preserve">Table AS7. </t>
    </r>
    <r>
      <rPr>
        <sz val="11"/>
        <color theme="1"/>
        <rFont val="Myriad Pro"/>
        <family val="2"/>
      </rPr>
      <t>Summary of clinopyroxene, epidote, spinel and ilmenite EPMA analyses for metamorphic rocks. We implemented the following cation-based normalization schemes: Σ(T+M1+M2) = 4 for pyroxene; Σ(T+</t>
    </r>
    <r>
      <rPr>
        <vertAlign val="superscript"/>
        <sz val="11"/>
        <color theme="1"/>
        <rFont val="Myriad Pro"/>
        <family val="2"/>
      </rPr>
      <t>VI</t>
    </r>
    <r>
      <rPr>
        <sz val="11"/>
        <color theme="1"/>
        <rFont val="Myriad Pro"/>
        <family val="2"/>
      </rPr>
      <t>M+A) = 8 for epidote; ; Σ(T+</t>
    </r>
    <r>
      <rPr>
        <vertAlign val="superscript"/>
        <sz val="11"/>
        <color theme="1"/>
        <rFont val="Myriad Pro"/>
        <family val="2"/>
      </rPr>
      <t>VI</t>
    </r>
    <r>
      <rPr>
        <sz val="11"/>
        <color theme="1"/>
        <rFont val="Myriad Pro"/>
        <family val="2"/>
      </rPr>
      <t>M) = 3 for spinel; and Σ(</t>
    </r>
    <r>
      <rPr>
        <vertAlign val="superscript"/>
        <sz val="11"/>
        <color theme="1"/>
        <rFont val="Myriad Pro"/>
        <family val="2"/>
      </rPr>
      <t>VI</t>
    </r>
    <r>
      <rPr>
        <sz val="11"/>
        <color theme="1"/>
        <rFont val="Myriad Pro"/>
        <family val="2"/>
      </rPr>
      <t xml:space="preserve">M) = 3 for ilmenite. Mineral abbreviations follow </t>
    </r>
    <r>
      <rPr>
        <i/>
        <sz val="11"/>
        <color theme="1"/>
        <rFont val="Myriad Pro"/>
        <family val="2"/>
      </rPr>
      <t>Whitney and Evans</t>
    </r>
    <r>
      <rPr>
        <sz val="11"/>
        <color theme="1"/>
        <rFont val="Myriad Pro"/>
        <family val="2"/>
      </rPr>
      <t xml:space="preserve"> [2010].</t>
    </r>
  </si>
  <si>
    <r>
      <rPr>
        <b/>
        <sz val="11"/>
        <color theme="1"/>
        <rFont val="Myriad Pro"/>
        <family val="2"/>
      </rPr>
      <t xml:space="preserve">Table AS6. </t>
    </r>
    <r>
      <rPr>
        <sz val="11"/>
        <color theme="1"/>
        <rFont val="Myriad Pro"/>
        <family val="2"/>
      </rPr>
      <t>Summary of titanite EPMA analyses for igneous and metamorphic rocks. We implemented the following cation-based titanite normalization scheme: Σ(T+</t>
    </r>
    <r>
      <rPr>
        <vertAlign val="superscript"/>
        <sz val="11"/>
        <color theme="1"/>
        <rFont val="Myriad Pro"/>
        <family val="2"/>
      </rPr>
      <t>VI</t>
    </r>
    <r>
      <rPr>
        <sz val="11"/>
        <color theme="1"/>
        <rFont val="Myriad Pro"/>
        <family val="2"/>
      </rPr>
      <t>M+</t>
    </r>
    <r>
      <rPr>
        <vertAlign val="superscript"/>
        <sz val="11"/>
        <color theme="1"/>
        <rFont val="Myriad Pro"/>
        <family val="2"/>
      </rPr>
      <t>VIII</t>
    </r>
    <r>
      <rPr>
        <sz val="11"/>
        <color theme="1"/>
        <rFont val="Myriad Pro"/>
        <family val="2"/>
      </rPr>
      <t>M) = 3. Fe</t>
    </r>
    <r>
      <rPr>
        <vertAlign val="superscript"/>
        <sz val="11"/>
        <color theme="1"/>
        <rFont val="Myriad Pro"/>
        <family val="2"/>
      </rPr>
      <t>2+</t>
    </r>
    <r>
      <rPr>
        <sz val="11"/>
        <color theme="1"/>
        <rFont val="Myriad Pro"/>
        <family val="2"/>
      </rPr>
      <t xml:space="preserve"> was sought but not found. The following elements were omitted from the given structural sites because they normalized to &lt; 0.0005 APFU: (6) Zr; (7) Th, U, La, Ce, Nd, Pr, Sm, Gd.</t>
    </r>
  </si>
  <si>
    <r>
      <rPr>
        <b/>
        <sz val="11"/>
        <color theme="1"/>
        <rFont val="Myriad Pro"/>
        <family val="2"/>
      </rPr>
      <t>Table AS5.</t>
    </r>
    <r>
      <rPr>
        <sz val="11"/>
        <color theme="1"/>
        <rFont val="Myriad Pro"/>
        <family val="2"/>
      </rPr>
      <t xml:space="preserve"> Summary of biotite EPMA analyses for igneous and metamorphic rocks. We implemented an 11-oxygen mica normalization scheme and assumed Fe3+/ Σ(Fe) = 0.116 after </t>
    </r>
    <r>
      <rPr>
        <i/>
        <sz val="11"/>
        <color theme="1"/>
        <rFont val="Myriad Pro"/>
        <family val="2"/>
      </rPr>
      <t xml:space="preserve">Holdaway </t>
    </r>
    <r>
      <rPr>
        <sz val="11"/>
        <color theme="1"/>
        <rFont val="Myriad Pro"/>
        <family val="2"/>
      </rPr>
      <t xml:space="preserve">[2000]. Y, Zr and Sn were sought but not found. The following elements were omitted from the given structural sites because they normalized to &lt; 0.0005 APFU: (6) Ga, Sn. Mineral abbreviations follow </t>
    </r>
    <r>
      <rPr>
        <i/>
        <sz val="11"/>
        <color theme="1"/>
        <rFont val="Myriad Pro"/>
        <family val="2"/>
      </rPr>
      <t>Whitney and Evans</t>
    </r>
    <r>
      <rPr>
        <sz val="11"/>
        <color theme="1"/>
        <rFont val="Myriad Pro"/>
        <family val="2"/>
      </rPr>
      <t xml:space="preserve"> [2010].</t>
    </r>
  </si>
  <si>
    <r>
      <t>Table AS4.</t>
    </r>
    <r>
      <rPr>
        <sz val="11"/>
        <color theme="1"/>
        <rFont val="Myriad Pro"/>
        <family val="2"/>
      </rPr>
      <t xml:space="preserve"> Summary of garnet EPMA analyses for igneous and metamorphic rocks. We implemented the following cation-based garnet normalization scheme: Σ(T+</t>
    </r>
    <r>
      <rPr>
        <vertAlign val="superscript"/>
        <sz val="11"/>
        <color theme="1"/>
        <rFont val="Myriad Pro"/>
        <family val="2"/>
      </rPr>
      <t>VI</t>
    </r>
    <r>
      <rPr>
        <sz val="11"/>
        <color theme="1"/>
        <rFont val="Myriad Pro"/>
        <family val="2"/>
      </rPr>
      <t>M+</t>
    </r>
    <r>
      <rPr>
        <vertAlign val="superscript"/>
        <sz val="11"/>
        <color theme="1"/>
        <rFont val="Myriad Pro"/>
        <family val="2"/>
      </rPr>
      <t>VIII</t>
    </r>
    <r>
      <rPr>
        <sz val="11"/>
        <color theme="1"/>
        <rFont val="Myriad Pro"/>
        <family val="2"/>
      </rPr>
      <t xml:space="preserve">M) = 8. F and Cl were sought but not found. The following elements were omitted from the given structural sites because they normalized to &lt; 0.0005 APFU: (T) As; (6) Ga, Sn; (8) Ba, Co. Mineral abbreviations follow </t>
    </r>
    <r>
      <rPr>
        <i/>
        <sz val="11"/>
        <color theme="1"/>
        <rFont val="Myriad Pro"/>
        <family val="2"/>
      </rPr>
      <t>Whitney and Evans</t>
    </r>
    <r>
      <rPr>
        <sz val="11"/>
        <color theme="1"/>
        <rFont val="Myriad Pro"/>
        <family val="2"/>
      </rPr>
      <t xml:space="preserve"> [2010].</t>
    </r>
  </si>
  <si>
    <r>
      <rPr>
        <b/>
        <sz val="11"/>
        <color theme="1"/>
        <rFont val="Myriad Pro"/>
        <family val="2"/>
      </rPr>
      <t>Table AS3.</t>
    </r>
    <r>
      <rPr>
        <sz val="11"/>
        <color theme="1"/>
        <rFont val="Myriad Pro"/>
        <family val="2"/>
      </rPr>
      <t xml:space="preserve"> Summary of plagioclase EPMA analyses for igneous and metamorphic rocks. We implemented the following cation-based feldspar normalization scheme: Σ(T) = 4. Y was sought but not found. The following elements were omitted from the given structural sites because they normalized to &lt; 0.0005 APFU: (T) S, Ga; (A) V, Sc, Co, Ga, Zn, As, Cr. Mineral abbreviations follow </t>
    </r>
    <r>
      <rPr>
        <i/>
        <sz val="11"/>
        <color theme="1"/>
        <rFont val="Myriad Pro"/>
        <family val="2"/>
      </rPr>
      <t>Whitney and Evans</t>
    </r>
    <r>
      <rPr>
        <sz val="11"/>
        <color theme="1"/>
        <rFont val="Myriad Pro"/>
        <family val="2"/>
      </rPr>
      <t xml:space="preserve"> [2010].</t>
    </r>
  </si>
  <si>
    <r>
      <rPr>
        <b/>
        <sz val="11"/>
        <color theme="1"/>
        <rFont val="Myriad Pro"/>
        <family val="2"/>
      </rPr>
      <t xml:space="preserve">Table AS2. </t>
    </r>
    <r>
      <rPr>
        <sz val="11"/>
        <color theme="1"/>
        <rFont val="Myriad Pro"/>
        <family val="2"/>
      </rPr>
      <t>Summary of amphibole EPMA analyses for igneous and metamorphic rocks. Oxides and F, Cl are given in weight %; trace elements are given in ppm. Totals were calculated by expressing all elements as oxide weight % (except F and Cl, which are in weight %). We implemented the following cation-based amphibole normalization scheme: Σ(T+</t>
    </r>
    <r>
      <rPr>
        <vertAlign val="superscript"/>
        <sz val="11"/>
        <color theme="1"/>
        <rFont val="Myriad Pro"/>
        <family val="2"/>
      </rPr>
      <t>VI</t>
    </r>
    <r>
      <rPr>
        <sz val="11"/>
        <color theme="1"/>
        <rFont val="Myriad Pro"/>
        <family val="2"/>
      </rPr>
      <t xml:space="preserve">M) = 13 (All Fe, Mg, Mn in </t>
    </r>
    <r>
      <rPr>
        <vertAlign val="superscript"/>
        <sz val="11"/>
        <color theme="1"/>
        <rFont val="Myriad Pro"/>
        <family val="2"/>
      </rPr>
      <t>VI</t>
    </r>
    <r>
      <rPr>
        <sz val="11"/>
        <color theme="1"/>
        <rFont val="Myriad Pro"/>
        <family val="2"/>
      </rPr>
      <t>M). The following elements were omitted from the given structural sites because they normalized to &lt; 0.0005 APFU: (T) Fe</t>
    </r>
    <r>
      <rPr>
        <vertAlign val="superscript"/>
        <sz val="11"/>
        <color theme="1"/>
        <rFont val="Myriad Pro"/>
        <family val="2"/>
      </rPr>
      <t>3+</t>
    </r>
    <r>
      <rPr>
        <sz val="11"/>
        <color theme="1"/>
        <rFont val="Myriad Pro"/>
        <family val="2"/>
      </rPr>
      <t>, Ti; (6) Zr, Sn, Ga, Co; (8) Fe</t>
    </r>
    <r>
      <rPr>
        <vertAlign val="superscript"/>
        <sz val="11"/>
        <color theme="1"/>
        <rFont val="Myriad Pro"/>
        <family val="2"/>
      </rPr>
      <t>2+</t>
    </r>
    <r>
      <rPr>
        <sz val="11"/>
        <color theme="1"/>
        <rFont val="Myriad Pro"/>
        <family val="2"/>
      </rPr>
      <t xml:space="preserve">, Mn, Mg. Mineral abbreviations follow </t>
    </r>
    <r>
      <rPr>
        <i/>
        <sz val="11"/>
        <color theme="1"/>
        <rFont val="Myriad Pro"/>
        <family val="2"/>
      </rPr>
      <t>Whitney and Evans</t>
    </r>
    <r>
      <rPr>
        <sz val="11"/>
        <color theme="1"/>
        <rFont val="Myriad Pro"/>
        <family val="2"/>
      </rPr>
      <t xml:space="preserve"> [2010].</t>
    </r>
  </si>
  <si>
    <r>
      <rPr>
        <b/>
        <sz val="11"/>
        <color theme="1"/>
        <rFont val="Myriad Pro"/>
        <family val="2"/>
      </rPr>
      <t>Table AS1.</t>
    </r>
    <r>
      <rPr>
        <sz val="11"/>
        <color theme="1"/>
        <rFont val="Myriad Pro"/>
        <family val="2"/>
      </rPr>
      <t xml:space="preserve"> Oxide abundances for all EPMA analyses in this study. Mineral abbreviations follow Whitney and Evans [2010]. Oxide abundances for all EPMA analyses in this study. Mineral abbreviations follow</t>
    </r>
    <r>
      <rPr>
        <i/>
        <sz val="11"/>
        <color theme="1"/>
        <rFont val="Myriad Pro"/>
        <family val="2"/>
      </rPr>
      <t xml:space="preserve"> Whitney and Evans </t>
    </r>
    <r>
      <rPr>
        <sz val="11"/>
        <color theme="1"/>
        <rFont val="Myriad Pro"/>
        <family val="2"/>
      </rPr>
      <t xml:space="preserve">[2010].  </t>
    </r>
  </si>
  <si>
    <r>
      <t xml:space="preserve">Table A9. </t>
    </r>
    <r>
      <rPr>
        <sz val="8"/>
        <color theme="1"/>
        <rFont val="Calibri"/>
        <family val="2"/>
        <scheme val="minor"/>
      </rPr>
      <t>Summary of igneous- and detrital-zircon Hf data</t>
    </r>
    <r>
      <rPr>
        <vertAlign val="superscript"/>
        <sz val="8"/>
        <color theme="1"/>
        <rFont val="Calibri"/>
        <family val="2"/>
        <scheme val="minor"/>
      </rPr>
      <t>a</t>
    </r>
  </si>
  <si>
    <r>
      <t>Table A8.</t>
    </r>
    <r>
      <rPr>
        <sz val="8"/>
        <color theme="1"/>
        <rFont val="Calibri"/>
        <family val="2"/>
        <scheme val="minor"/>
      </rPr>
      <t xml:space="preserve"> Summary of detrital-zircon maximum-depositional ages for (meta)sedimentary rocks and modern-river-sand samples</t>
    </r>
    <r>
      <rPr>
        <vertAlign val="superscript"/>
        <sz val="8"/>
        <color theme="1"/>
        <rFont val="Calibri"/>
        <family val="2"/>
        <scheme val="minor"/>
      </rPr>
      <t>a</t>
    </r>
  </si>
  <si>
    <r>
      <rPr>
        <b/>
        <sz val="8"/>
        <color theme="1"/>
        <rFont val="Calibri"/>
        <family val="2"/>
        <scheme val="minor"/>
      </rPr>
      <t>Table A7.</t>
    </r>
    <r>
      <rPr>
        <sz val="8"/>
        <color theme="1"/>
        <rFont val="Calibri"/>
        <family val="2"/>
        <scheme val="minor"/>
      </rPr>
      <t xml:space="preserve"> Summary of zircon and monazite U-Pb ages for igneous and metamorphic rocks</t>
    </r>
    <r>
      <rPr>
        <vertAlign val="superscript"/>
        <sz val="8"/>
        <color theme="1"/>
        <rFont val="Calibri"/>
        <family val="2"/>
        <scheme val="minor"/>
      </rPr>
      <t>a</t>
    </r>
  </si>
  <si>
    <r>
      <t xml:space="preserve">Table A6. </t>
    </r>
    <r>
      <rPr>
        <sz val="8"/>
        <color theme="1"/>
        <rFont val="Calibri"/>
        <family val="2"/>
        <scheme val="minor"/>
      </rPr>
      <t>Summary of pressure and temperature estimates for igneous and metamorphic rocks from this and other relevant studies, arranged by geologic context</t>
    </r>
    <r>
      <rPr>
        <vertAlign val="superscript"/>
        <sz val="8"/>
        <color theme="1"/>
        <rFont val="Calibri"/>
        <family val="2"/>
        <scheme val="minor"/>
      </rPr>
      <t>a</t>
    </r>
  </si>
  <si>
    <r>
      <rPr>
        <b/>
        <sz val="8"/>
        <color theme="1"/>
        <rFont val="Calibri"/>
        <family val="2"/>
        <scheme val="minor"/>
      </rPr>
      <t>Table A5.</t>
    </r>
    <r>
      <rPr>
        <sz val="8"/>
        <color theme="1"/>
        <rFont val="Calibri"/>
        <family val="2"/>
        <scheme val="minor"/>
      </rPr>
      <t xml:space="preserve"> Summary of mineral chemistry for metamorphic rocks</t>
    </r>
    <r>
      <rPr>
        <vertAlign val="superscript"/>
        <sz val="8"/>
        <color theme="1"/>
        <rFont val="Calibri"/>
        <family val="2"/>
        <scheme val="minor"/>
      </rPr>
      <t>a</t>
    </r>
  </si>
  <si>
    <r>
      <rPr>
        <b/>
        <sz val="8"/>
        <color theme="1"/>
        <rFont val="Calibri"/>
        <family val="2"/>
        <scheme val="minor"/>
      </rPr>
      <t xml:space="preserve">Table A4. </t>
    </r>
    <r>
      <rPr>
        <sz val="8"/>
        <color theme="1"/>
        <rFont val="Calibri"/>
        <family val="2"/>
        <scheme val="minor"/>
      </rPr>
      <t>Mineral assemblages for metamorphic rocks</t>
    </r>
    <r>
      <rPr>
        <vertAlign val="superscript"/>
        <sz val="8"/>
        <color theme="1"/>
        <rFont val="Calibri"/>
        <family val="2"/>
        <scheme val="minor"/>
      </rPr>
      <t>a</t>
    </r>
  </si>
  <si>
    <r>
      <rPr>
        <b/>
        <sz val="8"/>
        <color theme="1"/>
        <rFont val="Calibri"/>
        <family val="2"/>
        <scheme val="minor"/>
      </rPr>
      <t>Table A3.</t>
    </r>
    <r>
      <rPr>
        <sz val="8"/>
        <color theme="1"/>
        <rFont val="Calibri"/>
        <family val="2"/>
        <scheme val="minor"/>
      </rPr>
      <t xml:space="preserve"> Summary of mineral chemistry for igneous rocks</t>
    </r>
    <r>
      <rPr>
        <vertAlign val="superscript"/>
        <sz val="8"/>
        <color theme="1"/>
        <rFont val="Calibri"/>
        <family val="2"/>
        <scheme val="minor"/>
      </rPr>
      <t>a</t>
    </r>
  </si>
  <si>
    <r>
      <rPr>
        <b/>
        <sz val="8"/>
        <color theme="1"/>
        <rFont val="Calibri"/>
        <family val="2"/>
        <scheme val="minor"/>
      </rPr>
      <t>Table A2.</t>
    </r>
    <r>
      <rPr>
        <sz val="8"/>
        <color theme="1"/>
        <rFont val="Calibri"/>
        <family val="2"/>
        <scheme val="minor"/>
      </rPr>
      <t xml:space="preserve"> Mineral assemblages for igneous rocks</t>
    </r>
    <r>
      <rPr>
        <vertAlign val="superscript"/>
        <sz val="8"/>
        <color theme="1"/>
        <rFont val="Calibri"/>
        <family val="2"/>
        <scheme val="minor"/>
      </rPr>
      <t>a</t>
    </r>
  </si>
  <si>
    <r>
      <t xml:space="preserve">Table A1. </t>
    </r>
    <r>
      <rPr>
        <sz val="7"/>
        <color theme="1"/>
        <rFont val="Calibri"/>
        <family val="2"/>
        <scheme val="minor"/>
      </rPr>
      <t>Summary of all samples and analyses performed in this study</t>
    </r>
    <r>
      <rPr>
        <vertAlign val="superscript"/>
        <sz val="7"/>
        <color theme="1"/>
        <rFont val="Calibri"/>
        <family val="2"/>
        <scheme val="minor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</si>
</sst>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00"/>
    <numFmt numFmtId="165" formatCode="0.0"/>
    <numFmt numFmtId="166" formatCode="0.000"/>
    <numFmt numFmtId="167" formatCode="0.0000"/>
    <numFmt numFmtId="168" formatCode="0.000000"/>
    <numFmt numFmtId="169" formatCode="h:mm:ss;@"/>
    <numFmt numFmtId="170" formatCode="\+0.0;\-0.0;0"/>
    <numFmt numFmtId="171" formatCode="\+0.00;\-0.00;0"/>
    <numFmt numFmtId="172" formatCode="#0.000"/>
  </numFmts>
  <fonts count="6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b/>
      <sz val="1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  <scheme val="minor"/>
    </font>
    <font>
      <strike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0"/>
      <name val="Geneva"/>
    </font>
    <font>
      <i/>
      <sz val="11"/>
      <name val="Calibri"/>
      <family val="2"/>
      <scheme val="minor"/>
    </font>
    <font>
      <u/>
      <sz val="10"/>
      <name val="Verdana"/>
      <family val="2"/>
    </font>
    <font>
      <b/>
      <vertAlign val="superscript"/>
      <sz val="10"/>
      <name val="Arial"/>
      <family val="2"/>
    </font>
    <font>
      <b/>
      <sz val="10"/>
      <name val="Symbol"/>
      <family val="1"/>
      <charset val="2"/>
    </font>
    <font>
      <vertAlign val="superscript"/>
      <sz val="10"/>
      <name val="Arial"/>
      <family val="2"/>
    </font>
    <font>
      <b/>
      <i/>
      <sz val="11"/>
      <color theme="1"/>
      <name val="Calibri"/>
      <family val="2"/>
      <scheme val="minor"/>
    </font>
    <font>
      <strike/>
      <u/>
      <sz val="10"/>
      <name val="Arial"/>
      <family val="2"/>
    </font>
    <font>
      <strike/>
      <sz val="10"/>
      <name val="Arial"/>
      <family val="2"/>
    </font>
    <font>
      <strike/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vertAlign val="subscript"/>
      <sz val="11"/>
      <color theme="1" tint="0.34998626667073579"/>
      <name val="Calibri"/>
      <family val="2"/>
      <scheme val="minor"/>
    </font>
    <font>
      <vertAlign val="subscript"/>
      <sz val="11"/>
      <color theme="1" tint="0.34998626667073579"/>
      <name val="Calibri"/>
      <family val="2"/>
      <scheme val="minor"/>
    </font>
    <font>
      <b/>
      <sz val="11"/>
      <color rgb="FFB9539F"/>
      <name val="Calibri"/>
      <family val="2"/>
      <scheme val="minor"/>
    </font>
    <font>
      <b/>
      <sz val="11"/>
      <color rgb="FF669940"/>
      <name val="Calibri"/>
      <family val="2"/>
      <scheme val="minor"/>
    </font>
    <font>
      <b/>
      <sz val="11"/>
      <color rgb="FF386334"/>
      <name val="Calibri"/>
      <family val="2"/>
      <scheme val="minor"/>
    </font>
    <font>
      <b/>
      <sz val="11"/>
      <color rgb="FFBF2227"/>
      <name val="Calibri"/>
      <family val="2"/>
      <scheme val="minor"/>
    </font>
    <font>
      <b/>
      <sz val="11"/>
      <color rgb="FF4998D3"/>
      <name val="Calibri"/>
      <family val="2"/>
      <scheme val="minor"/>
    </font>
    <font>
      <b/>
      <sz val="11"/>
      <color rgb="FF75D1F5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7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vertAlign val="superscript"/>
      <sz val="7"/>
      <color theme="1"/>
      <name val="Calibri"/>
      <family val="2"/>
      <scheme val="minor"/>
    </font>
    <font>
      <b/>
      <vertAlign val="superscript"/>
      <sz val="7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i/>
      <sz val="8"/>
      <name val="Calibri"/>
      <family val="2"/>
      <scheme val="minor"/>
    </font>
    <font>
      <vertAlign val="subscript"/>
      <sz val="8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B050"/>
      <name val="Calibri"/>
      <family val="2"/>
      <scheme val="minor"/>
    </font>
    <font>
      <b/>
      <vertAlign val="subscript"/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Myriad Pro"/>
      <family val="2"/>
    </font>
    <font>
      <i/>
      <sz val="11"/>
      <color theme="1"/>
      <name val="Myriad Pro"/>
      <family val="2"/>
    </font>
    <font>
      <b/>
      <sz val="11"/>
      <color theme="1"/>
      <name val="Myriad Pro"/>
      <family val="2"/>
    </font>
    <font>
      <vertAlign val="superscript"/>
      <sz val="11"/>
      <color theme="1"/>
      <name val="Myriad Pro"/>
      <family val="2"/>
    </font>
    <font>
      <vertAlign val="subscript"/>
      <sz val="7"/>
      <color theme="1"/>
      <name val="Calibri"/>
      <family val="2"/>
      <scheme val="minor"/>
    </font>
    <font>
      <b/>
      <i/>
      <sz val="7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7D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72">
    <xf numFmtId="0" fontId="0" fillId="0" borderId="0" xfId="0"/>
    <xf numFmtId="0" fontId="1" fillId="0" borderId="0" xfId="0" applyFont="1"/>
    <xf numFmtId="0" fontId="0" fillId="0" borderId="0" xfId="0" applyFont="1"/>
    <xf numFmtId="0" fontId="3" fillId="0" borderId="0" xfId="0" applyFont="1"/>
    <xf numFmtId="164" fontId="0" fillId="0" borderId="0" xfId="0" applyNumberFormat="1"/>
    <xf numFmtId="164" fontId="0" fillId="0" borderId="0" xfId="0" applyNumberFormat="1" applyFont="1"/>
    <xf numFmtId="0" fontId="3" fillId="0" borderId="0" xfId="0" applyFont="1" applyBorder="1"/>
    <xf numFmtId="0" fontId="0" fillId="0" borderId="0" xfId="0" applyFont="1" applyBorder="1"/>
    <xf numFmtId="0" fontId="4" fillId="0" borderId="0" xfId="0" applyFont="1"/>
    <xf numFmtId="0" fontId="5" fillId="0" borderId="0" xfId="0" applyFont="1"/>
    <xf numFmtId="165" fontId="0" fillId="0" borderId="0" xfId="0" applyNumberFormat="1" applyFont="1"/>
    <xf numFmtId="0" fontId="2" fillId="0" borderId="0" xfId="0" applyFont="1"/>
    <xf numFmtId="2" fontId="0" fillId="0" borderId="0" xfId="0" applyNumberFormat="1" applyFont="1" applyBorder="1"/>
    <xf numFmtId="0" fontId="1" fillId="0" borderId="0" xfId="0" applyFont="1" applyFill="1" applyBorder="1"/>
    <xf numFmtId="166" fontId="0" fillId="0" borderId="0" xfId="0" applyNumberFormat="1" applyFont="1"/>
    <xf numFmtId="166" fontId="0" fillId="0" borderId="0" xfId="0" applyNumberFormat="1"/>
    <xf numFmtId="166" fontId="1" fillId="0" borderId="0" xfId="0" applyNumberFormat="1" applyFont="1"/>
    <xf numFmtId="165" fontId="1" fillId="0" borderId="0" xfId="0" applyNumberFormat="1" applyFont="1"/>
    <xf numFmtId="1" fontId="1" fillId="0" borderId="0" xfId="0" applyNumberFormat="1" applyFont="1"/>
    <xf numFmtId="0" fontId="3" fillId="0" borderId="0" xfId="0" applyNumberFormat="1" applyFont="1"/>
    <xf numFmtId="2" fontId="2" fillId="0" borderId="0" xfId="0" applyNumberFormat="1" applyFont="1"/>
    <xf numFmtId="1" fontId="2" fillId="0" borderId="0" xfId="0" applyNumberFormat="1" applyFont="1"/>
    <xf numFmtId="2" fontId="10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2" fontId="3" fillId="0" borderId="0" xfId="0" applyNumberFormat="1" applyFont="1"/>
    <xf numFmtId="1" fontId="3" fillId="0" borderId="0" xfId="0" applyNumberFormat="1" applyFont="1"/>
    <xf numFmtId="0" fontId="14" fillId="0" borderId="0" xfId="0" applyNumberFormat="1" applyFont="1"/>
    <xf numFmtId="1" fontId="10" fillId="0" borderId="0" xfId="0" applyNumberFormat="1" applyFont="1" applyAlignment="1">
      <alignment wrapText="1"/>
    </xf>
    <xf numFmtId="0" fontId="15" fillId="0" borderId="0" xfId="0" applyFont="1"/>
    <xf numFmtId="0" fontId="0" fillId="0" borderId="0" xfId="0"/>
    <xf numFmtId="0" fontId="0" fillId="0" borderId="0" xfId="0" applyFont="1"/>
    <xf numFmtId="0" fontId="16" fillId="0" borderId="0" xfId="0" applyFont="1"/>
    <xf numFmtId="2" fontId="0" fillId="0" borderId="0" xfId="0" applyNumberFormat="1"/>
    <xf numFmtId="1" fontId="0" fillId="0" borderId="0" xfId="0" applyNumberFormat="1" applyFont="1"/>
    <xf numFmtId="2" fontId="16" fillId="0" borderId="0" xfId="0" applyNumberFormat="1" applyFont="1"/>
    <xf numFmtId="0" fontId="0" fillId="0" borderId="0" xfId="0"/>
    <xf numFmtId="0" fontId="0" fillId="0" borderId="0" xfId="0" applyFont="1"/>
    <xf numFmtId="0" fontId="16" fillId="0" borderId="0" xfId="0" applyFont="1"/>
    <xf numFmtId="2" fontId="10" fillId="0" borderId="0" xfId="0" applyNumberFormat="1" applyFont="1" applyAlignment="1">
      <alignment wrapText="1"/>
    </xf>
    <xf numFmtId="1" fontId="13" fillId="0" borderId="0" xfId="0" applyNumberFormat="1" applyFont="1" applyAlignment="1">
      <alignment wrapText="1"/>
    </xf>
    <xf numFmtId="0" fontId="0" fillId="0" borderId="0" xfId="0"/>
    <xf numFmtId="0" fontId="0" fillId="0" borderId="0" xfId="0" applyFont="1"/>
    <xf numFmtId="0" fontId="16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1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" fontId="1" fillId="0" borderId="0" xfId="0" applyNumberFormat="1" applyFont="1"/>
    <xf numFmtId="2" fontId="17" fillId="0" borderId="0" xfId="0" applyNumberFormat="1" applyFont="1"/>
    <xf numFmtId="1" fontId="17" fillId="0" borderId="0" xfId="0" applyNumberFormat="1" applyFont="1"/>
    <xf numFmtId="0" fontId="17" fillId="0" borderId="0" xfId="0" applyFont="1"/>
    <xf numFmtId="2" fontId="13" fillId="0" borderId="0" xfId="0" applyNumberFormat="1" applyFont="1" applyAlignment="1">
      <alignment wrapText="1"/>
    </xf>
    <xf numFmtId="0" fontId="1" fillId="0" borderId="0" xfId="0" applyFont="1" applyBorder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2" fontId="15" fillId="0" borderId="0" xfId="0" applyNumberFormat="1" applyFont="1"/>
    <xf numFmtId="1" fontId="15" fillId="0" borderId="0" xfId="0" applyNumberFormat="1" applyFont="1"/>
    <xf numFmtId="166" fontId="15" fillId="0" borderId="0" xfId="0" applyNumberFormat="1" applyFont="1"/>
    <xf numFmtId="0" fontId="0" fillId="0" borderId="0" xfId="0" applyFont="1" applyAlignment="1">
      <alignment horizontal="center" vertical="center"/>
    </xf>
    <xf numFmtId="2" fontId="10" fillId="0" borderId="0" xfId="0" quotePrefix="1" applyNumberFormat="1" applyFont="1" applyAlignment="1">
      <alignment wrapText="1"/>
    </xf>
    <xf numFmtId="1" fontId="10" fillId="0" borderId="0" xfId="0" quotePrefix="1" applyNumberFormat="1" applyFont="1" applyAlignment="1">
      <alignment wrapText="1"/>
    </xf>
    <xf numFmtId="0" fontId="1" fillId="0" borderId="0" xfId="0" applyFont="1" applyAlignment="1">
      <alignment horizontal="center" vertical="center" wrapText="1"/>
    </xf>
    <xf numFmtId="2" fontId="21" fillId="0" borderId="0" xfId="0" applyNumberFormat="1" applyFont="1"/>
    <xf numFmtId="165" fontId="0" fillId="0" borderId="0" xfId="0" applyNumberFormat="1"/>
    <xf numFmtId="0" fontId="1" fillId="0" borderId="0" xfId="0" applyFont="1" applyAlignment="1">
      <alignment horizontal="right"/>
    </xf>
    <xf numFmtId="1" fontId="1" fillId="0" borderId="6" xfId="0" applyNumberFormat="1" applyFont="1" applyBorder="1"/>
    <xf numFmtId="165" fontId="1" fillId="0" borderId="7" xfId="0" applyNumberFormat="1" applyFont="1" applyBorder="1"/>
    <xf numFmtId="1" fontId="1" fillId="0" borderId="8" xfId="0" applyNumberFormat="1" applyFont="1" applyBorder="1"/>
    <xf numFmtId="165" fontId="1" fillId="0" borderId="4" xfId="0" applyNumberFormat="1" applyFont="1" applyBorder="1"/>
    <xf numFmtId="0" fontId="1" fillId="0" borderId="6" xfId="0" applyFont="1" applyBorder="1"/>
    <xf numFmtId="165" fontId="0" fillId="0" borderId="0" xfId="0" applyNumberFormat="1" applyAlignment="1">
      <alignment horizontal="right"/>
    </xf>
    <xf numFmtId="0" fontId="2" fillId="2" borderId="0" xfId="0" applyFont="1" applyFill="1"/>
    <xf numFmtId="0" fontId="3" fillId="2" borderId="0" xfId="0" applyFont="1" applyFill="1"/>
    <xf numFmtId="2" fontId="10" fillId="2" borderId="0" xfId="0" applyNumberFormat="1" applyFont="1" applyFill="1" applyAlignment="1">
      <alignment wrapText="1"/>
    </xf>
    <xf numFmtId="2" fontId="13" fillId="2" borderId="0" xfId="0" applyNumberFormat="1" applyFont="1" applyFill="1" applyAlignment="1">
      <alignment wrapText="1"/>
    </xf>
    <xf numFmtId="1" fontId="13" fillId="2" borderId="0" xfId="0" applyNumberFormat="1" applyFont="1" applyFill="1" applyAlignment="1">
      <alignment wrapText="1"/>
    </xf>
    <xf numFmtId="0" fontId="10" fillId="2" borderId="0" xfId="0" applyFont="1" applyFill="1" applyAlignment="1">
      <alignment wrapText="1"/>
    </xf>
    <xf numFmtId="2" fontId="3" fillId="2" borderId="0" xfId="0" applyNumberFormat="1" applyFont="1" applyFill="1"/>
    <xf numFmtId="1" fontId="3" fillId="2" borderId="0" xfId="0" applyNumberFormat="1" applyFont="1" applyFill="1"/>
    <xf numFmtId="0" fontId="1" fillId="2" borderId="0" xfId="0" applyFont="1" applyFill="1"/>
    <xf numFmtId="2" fontId="2" fillId="2" borderId="0" xfId="0" applyNumberFormat="1" applyFont="1" applyFill="1"/>
    <xf numFmtId="1" fontId="2" fillId="2" borderId="0" xfId="0" applyNumberFormat="1" applyFont="1" applyFill="1"/>
    <xf numFmtId="0" fontId="15" fillId="0" borderId="0" xfId="0" applyFont="1" applyAlignment="1">
      <alignment horizontal="center" vertical="center" wrapText="1"/>
    </xf>
    <xf numFmtId="0" fontId="22" fillId="0" borderId="0" xfId="0" applyFont="1"/>
    <xf numFmtId="49" fontId="0" fillId="0" borderId="0" xfId="0" applyNumberFormat="1"/>
    <xf numFmtId="167" fontId="0" fillId="0" borderId="0" xfId="0" applyNumberFormat="1"/>
    <xf numFmtId="2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wrapText="1"/>
    </xf>
    <xf numFmtId="167" fontId="23" fillId="0" borderId="0" xfId="0" applyNumberFormat="1" applyFont="1" applyAlignment="1">
      <alignment horizontal="center" wrapText="1"/>
    </xf>
    <xf numFmtId="167" fontId="0" fillId="0" borderId="0" xfId="0" applyNumberFormat="1" applyAlignment="1">
      <alignment horizontal="center" wrapText="1"/>
    </xf>
    <xf numFmtId="167" fontId="0" fillId="0" borderId="9" xfId="0" applyNumberFormat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1" fontId="0" fillId="0" borderId="0" xfId="0" applyNumberFormat="1" applyAlignment="1">
      <alignment horizontal="center"/>
    </xf>
    <xf numFmtId="1" fontId="0" fillId="0" borderId="9" xfId="0" applyNumberFormat="1" applyBorder="1" applyAlignment="1">
      <alignment horizontal="center" wrapText="1"/>
    </xf>
    <xf numFmtId="0" fontId="12" fillId="0" borderId="0" xfId="0" applyNumberFormat="1" applyFont="1" applyFill="1" applyBorder="1"/>
    <xf numFmtId="0" fontId="7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NumberFormat="1" applyFont="1" applyFill="1" applyBorder="1"/>
    <xf numFmtId="165" fontId="7" fillId="0" borderId="0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65" fontId="12" fillId="0" borderId="0" xfId="0" applyNumberFormat="1" applyFont="1" applyFill="1" applyBorder="1" applyAlignment="1">
      <alignment horizontal="left" vertical="center" wrapText="1"/>
    </xf>
    <xf numFmtId="168" fontId="24" fillId="0" borderId="0" xfId="0" applyNumberFormat="1" applyFont="1" applyFill="1" applyBorder="1" applyAlignment="1">
      <alignment horizontal="left" vertical="center" wrapText="1"/>
    </xf>
    <xf numFmtId="168" fontId="12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65" fontId="7" fillId="0" borderId="0" xfId="0" applyNumberFormat="1" applyFont="1" applyFill="1" applyBorder="1" applyAlignment="1">
      <alignment horizontal="left" vertical="center"/>
    </xf>
    <xf numFmtId="168" fontId="7" fillId="0" borderId="0" xfId="0" applyNumberFormat="1" applyFont="1" applyFill="1" applyBorder="1" applyAlignment="1">
      <alignment horizontal="left" vertical="center"/>
    </xf>
    <xf numFmtId="165" fontId="0" fillId="0" borderId="0" xfId="0" applyNumberFormat="1" applyFont="1" applyFill="1" applyBorder="1" applyAlignment="1">
      <alignment horizontal="left" vertical="center"/>
    </xf>
    <xf numFmtId="168" fontId="0" fillId="0" borderId="0" xfId="0" applyNumberFormat="1" applyFont="1" applyFill="1" applyBorder="1" applyAlignment="1">
      <alignment horizontal="left" vertical="center"/>
    </xf>
    <xf numFmtId="165" fontId="0" fillId="0" borderId="0" xfId="0" applyNumberFormat="1" applyFont="1" applyFill="1" applyBorder="1"/>
    <xf numFmtId="165" fontId="12" fillId="0" borderId="0" xfId="0" applyNumberFormat="1" applyFont="1" applyFill="1" applyBorder="1"/>
    <xf numFmtId="165" fontId="1" fillId="0" borderId="0" xfId="0" applyNumberFormat="1" applyFont="1" applyFill="1" applyBorder="1"/>
    <xf numFmtId="1" fontId="12" fillId="0" borderId="0" xfId="0" applyNumberFormat="1" applyFont="1" applyFill="1" applyBorder="1"/>
    <xf numFmtId="1" fontId="12" fillId="0" borderId="0" xfId="0" applyNumberFormat="1" applyFont="1" applyFill="1" applyBorder="1" applyAlignment="1">
      <alignment horizontal="right"/>
    </xf>
    <xf numFmtId="165" fontId="12" fillId="0" borderId="0" xfId="0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2" fontId="12" fillId="0" borderId="0" xfId="0" applyNumberFormat="1" applyFont="1" applyFill="1" applyBorder="1"/>
    <xf numFmtId="1" fontId="12" fillId="0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Border="1" applyAlignment="1">
      <alignment horizontal="center"/>
    </xf>
    <xf numFmtId="166" fontId="12" fillId="0" borderId="0" xfId="0" applyNumberFormat="1" applyFont="1" applyFill="1" applyBorder="1" applyAlignment="1">
      <alignment horizontal="center"/>
    </xf>
    <xf numFmtId="167" fontId="12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/>
    <xf numFmtId="1" fontId="7" fillId="0" borderId="0" xfId="0" applyNumberFormat="1" applyFont="1" applyFill="1" applyBorder="1" applyAlignment="1">
      <alignment horizontal="right"/>
    </xf>
    <xf numFmtId="165" fontId="7" fillId="0" borderId="0" xfId="0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167" fontId="7" fillId="0" borderId="0" xfId="0" applyNumberFormat="1" applyFont="1" applyFill="1" applyBorder="1"/>
    <xf numFmtId="2" fontId="7" fillId="0" borderId="0" xfId="0" applyNumberFormat="1" applyFont="1" applyFill="1" applyBorder="1"/>
    <xf numFmtId="1" fontId="8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>
      <alignment horizontal="right"/>
    </xf>
    <xf numFmtId="167" fontId="0" fillId="0" borderId="0" xfId="0" applyNumberFormat="1" applyFont="1" applyFill="1" applyBorder="1"/>
    <xf numFmtId="2" fontId="0" fillId="0" borderId="0" xfId="0" applyNumberFormat="1" applyFont="1" applyFill="1" applyBorder="1"/>
    <xf numFmtId="1" fontId="0" fillId="0" borderId="0" xfId="0" applyNumberFormat="1" applyFont="1" applyFill="1" applyBorder="1"/>
    <xf numFmtId="167" fontId="9" fillId="0" borderId="0" xfId="0" applyNumberFormat="1" applyFont="1" applyFill="1" applyBorder="1"/>
    <xf numFmtId="165" fontId="9" fillId="0" borderId="0" xfId="0" applyNumberFormat="1" applyFont="1" applyFill="1" applyBorder="1" applyAlignment="1">
      <alignment horizontal="right"/>
    </xf>
    <xf numFmtId="165" fontId="8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/>
    <xf numFmtId="165" fontId="8" fillId="0" borderId="0" xfId="0" applyNumberFormat="1" applyFont="1" applyFill="1" applyBorder="1"/>
    <xf numFmtId="2" fontId="8" fillId="0" borderId="0" xfId="0" applyNumberFormat="1" applyFont="1" applyFill="1" applyBorder="1"/>
    <xf numFmtId="1" fontId="1" fillId="0" borderId="0" xfId="0" applyNumberFormat="1" applyFont="1" applyFill="1" applyBorder="1"/>
    <xf numFmtId="166" fontId="1" fillId="0" borderId="0" xfId="0" applyNumberFormat="1" applyFont="1" applyFill="1" applyBorder="1"/>
    <xf numFmtId="1" fontId="1" fillId="0" borderId="0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7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/>
    <xf numFmtId="166" fontId="0" fillId="0" borderId="0" xfId="0" applyNumberFormat="1" applyAlignment="1">
      <alignment horizontal="center"/>
    </xf>
    <xf numFmtId="166" fontId="23" fillId="0" borderId="0" xfId="0" applyNumberFormat="1" applyFont="1" applyAlignment="1">
      <alignment horizontal="center" wrapText="1"/>
    </xf>
    <xf numFmtId="166" fontId="0" fillId="0" borderId="9" xfId="0" applyNumberFormat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left" vertical="center"/>
    </xf>
    <xf numFmtId="169" fontId="0" fillId="0" borderId="0" xfId="0" applyNumberFormat="1"/>
    <xf numFmtId="166" fontId="0" fillId="3" borderId="0" xfId="0" applyNumberFormat="1" applyFill="1"/>
    <xf numFmtId="2" fontId="0" fillId="3" borderId="0" xfId="0" applyNumberFormat="1" applyFill="1"/>
    <xf numFmtId="2" fontId="0" fillId="4" borderId="0" xfId="0" applyNumberFormat="1" applyFill="1"/>
    <xf numFmtId="166" fontId="0" fillId="4" borderId="0" xfId="0" applyNumberFormat="1" applyFill="1"/>
    <xf numFmtId="166" fontId="0" fillId="5" borderId="0" xfId="0" applyNumberFormat="1" applyFill="1"/>
    <xf numFmtId="1" fontId="0" fillId="0" borderId="0" xfId="0" applyNumberFormat="1" applyFill="1"/>
    <xf numFmtId="1" fontId="0" fillId="6" borderId="0" xfId="0" applyNumberFormat="1" applyFill="1"/>
    <xf numFmtId="166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/>
    <xf numFmtId="1" fontId="7" fillId="0" borderId="0" xfId="0" applyNumberFormat="1" applyFont="1" applyBorder="1"/>
    <xf numFmtId="2" fontId="7" fillId="0" borderId="0" xfId="0" applyNumberFormat="1" applyFont="1" applyBorder="1"/>
    <xf numFmtId="0" fontId="7" fillId="0" borderId="0" xfId="0" applyFont="1"/>
    <xf numFmtId="166" fontId="26" fillId="3" borderId="0" xfId="0" applyNumberFormat="1" applyFont="1" applyFill="1" applyAlignment="1">
      <alignment horizontal="center"/>
    </xf>
    <xf numFmtId="166" fontId="0" fillId="3" borderId="0" xfId="0" applyNumberFormat="1" applyFill="1" applyAlignment="1">
      <alignment horizontal="center"/>
    </xf>
    <xf numFmtId="2" fontId="26" fillId="3" borderId="0" xfId="0" applyNumberFormat="1" applyFont="1" applyFill="1" applyAlignment="1">
      <alignment horizontal="center"/>
    </xf>
    <xf numFmtId="2" fontId="0" fillId="3" borderId="0" xfId="0" applyNumberFormat="1" applyFill="1" applyAlignment="1">
      <alignment horizontal="center"/>
    </xf>
    <xf numFmtId="2" fontId="26" fillId="4" borderId="0" xfId="0" applyNumberFormat="1" applyFont="1" applyFill="1" applyAlignment="1">
      <alignment horizontal="center"/>
    </xf>
    <xf numFmtId="2" fontId="0" fillId="4" borderId="0" xfId="0" applyNumberFormat="1" applyFill="1" applyAlignment="1">
      <alignment horizontal="center"/>
    </xf>
    <xf numFmtId="166" fontId="26" fillId="4" borderId="0" xfId="0" applyNumberFormat="1" applyFont="1" applyFill="1" applyAlignment="1">
      <alignment horizontal="center"/>
    </xf>
    <xf numFmtId="166" fontId="0" fillId="4" borderId="0" xfId="0" applyNumberFormat="1" applyFill="1" applyAlignment="1">
      <alignment horizontal="center"/>
    </xf>
    <xf numFmtId="166" fontId="26" fillId="5" borderId="0" xfId="0" applyNumberFormat="1" applyFont="1" applyFill="1" applyAlignment="1">
      <alignment horizontal="center"/>
    </xf>
    <xf numFmtId="166" fontId="0" fillId="5" borderId="0" xfId="0" applyNumberFormat="1" applyFill="1" applyAlignment="1">
      <alignment horizontal="center"/>
    </xf>
    <xf numFmtId="1" fontId="26" fillId="0" borderId="0" xfId="0" applyNumberFormat="1" applyFont="1"/>
    <xf numFmtId="0" fontId="7" fillId="0" borderId="0" xfId="0" applyFont="1" applyBorder="1"/>
    <xf numFmtId="0" fontId="12" fillId="0" borderId="0" xfId="0" applyFont="1" applyBorder="1"/>
    <xf numFmtId="2" fontId="12" fillId="0" borderId="0" xfId="0" applyNumberFormat="1" applyFont="1" applyBorder="1"/>
    <xf numFmtId="47" fontId="0" fillId="0" borderId="0" xfId="0" applyNumberFormat="1"/>
    <xf numFmtId="166" fontId="7" fillId="5" borderId="0" xfId="0" applyNumberFormat="1" applyFont="1" applyFill="1"/>
    <xf numFmtId="47" fontId="9" fillId="0" borderId="0" xfId="0" applyNumberFormat="1" applyFont="1"/>
    <xf numFmtId="0" fontId="9" fillId="0" borderId="0" xfId="0" applyFont="1"/>
    <xf numFmtId="169" fontId="9" fillId="0" borderId="0" xfId="0" applyNumberFormat="1" applyFont="1"/>
    <xf numFmtId="1" fontId="9" fillId="0" borderId="0" xfId="0" applyNumberFormat="1" applyFont="1"/>
    <xf numFmtId="166" fontId="9" fillId="3" borderId="0" xfId="0" applyNumberFormat="1" applyFont="1" applyFill="1"/>
    <xf numFmtId="2" fontId="9" fillId="3" borderId="0" xfId="0" applyNumberFormat="1" applyFont="1" applyFill="1"/>
    <xf numFmtId="2" fontId="9" fillId="4" borderId="0" xfId="0" applyNumberFormat="1" applyFont="1" applyFill="1"/>
    <xf numFmtId="166" fontId="9" fillId="4" borderId="0" xfId="0" applyNumberFormat="1" applyFont="1" applyFill="1"/>
    <xf numFmtId="166" fontId="9" fillId="5" borderId="0" xfId="0" applyNumberFormat="1" applyFont="1" applyFill="1"/>
    <xf numFmtId="1" fontId="9" fillId="6" borderId="0" xfId="0" applyNumberFormat="1" applyFont="1" applyFill="1"/>
    <xf numFmtId="1" fontId="9" fillId="7" borderId="0" xfId="0" applyNumberFormat="1" applyFont="1" applyFill="1" applyBorder="1"/>
    <xf numFmtId="165" fontId="9" fillId="7" borderId="0" xfId="0" applyNumberFormat="1" applyFont="1" applyFill="1"/>
    <xf numFmtId="2" fontId="9" fillId="7" borderId="0" xfId="0" applyNumberFormat="1" applyFont="1" applyFill="1" applyBorder="1"/>
    <xf numFmtId="0" fontId="28" fillId="0" borderId="0" xfId="0" applyFont="1"/>
    <xf numFmtId="1" fontId="7" fillId="6" borderId="0" xfId="0" applyNumberFormat="1" applyFont="1" applyFill="1"/>
    <xf numFmtId="1" fontId="7" fillId="0" borderId="0" xfId="0" applyNumberFormat="1" applyFont="1"/>
    <xf numFmtId="1" fontId="7" fillId="7" borderId="0" xfId="0" applyNumberFormat="1" applyFont="1" applyFill="1" applyBorder="1"/>
    <xf numFmtId="165" fontId="7" fillId="7" borderId="0" xfId="0" applyNumberFormat="1" applyFont="1" applyFill="1"/>
    <xf numFmtId="2" fontId="7" fillId="7" borderId="0" xfId="0" applyNumberFormat="1" applyFont="1" applyFill="1" applyBorder="1"/>
    <xf numFmtId="47" fontId="29" fillId="0" borderId="0" xfId="0" applyNumberFormat="1" applyFont="1"/>
    <xf numFmtId="0" fontId="29" fillId="0" borderId="0" xfId="0" applyFont="1"/>
    <xf numFmtId="169" fontId="29" fillId="0" borderId="0" xfId="0" applyNumberFormat="1" applyFont="1"/>
    <xf numFmtId="1" fontId="29" fillId="0" borderId="0" xfId="0" applyNumberFormat="1" applyFont="1"/>
    <xf numFmtId="166" fontId="29" fillId="3" borderId="0" xfId="0" applyNumberFormat="1" applyFont="1" applyFill="1"/>
    <xf numFmtId="2" fontId="29" fillId="3" borderId="0" xfId="0" applyNumberFormat="1" applyFont="1" applyFill="1"/>
    <xf numFmtId="2" fontId="29" fillId="4" borderId="0" xfId="0" applyNumberFormat="1" applyFont="1" applyFill="1"/>
    <xf numFmtId="166" fontId="29" fillId="4" borderId="0" xfId="0" applyNumberFormat="1" applyFont="1" applyFill="1"/>
    <xf numFmtId="166" fontId="29" fillId="5" borderId="0" xfId="0" applyNumberFormat="1" applyFont="1" applyFill="1"/>
    <xf numFmtId="1" fontId="29" fillId="0" borderId="0" xfId="0" applyNumberFormat="1" applyFont="1" applyFill="1"/>
    <xf numFmtId="1" fontId="29" fillId="6" borderId="0" xfId="0" applyNumberFormat="1" applyFont="1" applyFill="1"/>
    <xf numFmtId="1" fontId="29" fillId="7" borderId="0" xfId="0" applyNumberFormat="1" applyFont="1" applyFill="1" applyBorder="1"/>
    <xf numFmtId="165" fontId="29" fillId="7" borderId="0" xfId="0" applyNumberFormat="1" applyFont="1" applyFill="1"/>
    <xf numFmtId="2" fontId="29" fillId="7" borderId="0" xfId="0" applyNumberFormat="1" applyFont="1" applyFill="1" applyBorder="1"/>
    <xf numFmtId="166" fontId="12" fillId="0" borderId="0" xfId="0" applyNumberFormat="1" applyFont="1"/>
    <xf numFmtId="166" fontId="9" fillId="7" borderId="0" xfId="0" applyNumberFormat="1" applyFont="1" applyFill="1" applyBorder="1"/>
    <xf numFmtId="166" fontId="7" fillId="7" borderId="0" xfId="0" applyNumberFormat="1" applyFont="1" applyFill="1" applyBorder="1"/>
    <xf numFmtId="166" fontId="29" fillId="7" borderId="0" xfId="0" applyNumberFormat="1" applyFont="1" applyFill="1" applyBorder="1"/>
    <xf numFmtId="2" fontId="9" fillId="0" borderId="0" xfId="0" applyNumberFormat="1" applyFont="1"/>
    <xf numFmtId="2" fontId="29" fillId="0" borderId="0" xfId="0" applyNumberFormat="1" applyFont="1"/>
    <xf numFmtId="166" fontId="9" fillId="0" borderId="0" xfId="0" applyNumberFormat="1" applyFont="1"/>
    <xf numFmtId="166" fontId="29" fillId="0" borderId="0" xfId="0" applyNumberFormat="1" applyFont="1"/>
    <xf numFmtId="165" fontId="9" fillId="0" borderId="0" xfId="0" applyNumberFormat="1" applyFont="1"/>
    <xf numFmtId="165" fontId="29" fillId="0" borderId="0" xfId="0" applyNumberFormat="1" applyFont="1"/>
    <xf numFmtId="164" fontId="9" fillId="0" borderId="0" xfId="0" applyNumberFormat="1" applyFont="1"/>
    <xf numFmtId="164" fontId="29" fillId="0" borderId="0" xfId="0" applyNumberFormat="1" applyFont="1"/>
    <xf numFmtId="167" fontId="9" fillId="0" borderId="0" xfId="0" applyNumberFormat="1" applyFont="1"/>
    <xf numFmtId="167" fontId="29" fillId="0" borderId="0" xfId="0" applyNumberFormat="1" applyFont="1"/>
    <xf numFmtId="47" fontId="30" fillId="0" borderId="0" xfId="0" applyNumberFormat="1" applyFont="1"/>
    <xf numFmtId="0" fontId="30" fillId="0" borderId="0" xfId="0" applyFont="1"/>
    <xf numFmtId="169" fontId="30" fillId="0" borderId="0" xfId="0" applyNumberFormat="1" applyFont="1"/>
    <xf numFmtId="1" fontId="30" fillId="0" borderId="0" xfId="0" applyNumberFormat="1" applyFont="1"/>
    <xf numFmtId="166" fontId="30" fillId="3" borderId="0" xfId="0" applyNumberFormat="1" applyFont="1" applyFill="1"/>
    <xf numFmtId="2" fontId="30" fillId="3" borderId="0" xfId="0" applyNumberFormat="1" applyFont="1" applyFill="1"/>
    <xf numFmtId="2" fontId="30" fillId="4" borderId="0" xfId="0" applyNumberFormat="1" applyFont="1" applyFill="1"/>
    <xf numFmtId="166" fontId="30" fillId="4" borderId="0" xfId="0" applyNumberFormat="1" applyFont="1" applyFill="1"/>
    <xf numFmtId="166" fontId="30" fillId="5" borderId="0" xfId="0" applyNumberFormat="1" applyFont="1" applyFill="1"/>
    <xf numFmtId="166" fontId="30" fillId="0" borderId="0" xfId="0" applyNumberFormat="1" applyFont="1"/>
    <xf numFmtId="2" fontId="30" fillId="0" borderId="0" xfId="0" applyNumberFormat="1" applyFont="1"/>
    <xf numFmtId="165" fontId="30" fillId="0" borderId="0" xfId="0" applyNumberFormat="1" applyFont="1"/>
    <xf numFmtId="164" fontId="30" fillId="0" borderId="0" xfId="0" applyNumberFormat="1" applyFont="1"/>
    <xf numFmtId="167" fontId="30" fillId="0" borderId="0" xfId="0" applyNumberFormat="1" applyFont="1"/>
    <xf numFmtId="1" fontId="30" fillId="6" borderId="0" xfId="0" applyNumberFormat="1" applyFont="1" applyFill="1"/>
    <xf numFmtId="165" fontId="15" fillId="0" borderId="0" xfId="0" applyNumberFormat="1" applyFont="1"/>
    <xf numFmtId="0" fontId="1" fillId="8" borderId="0" xfId="0" applyFont="1" applyFill="1"/>
    <xf numFmtId="0" fontId="0" fillId="8" borderId="0" xfId="0" applyFill="1"/>
    <xf numFmtId="166" fontId="0" fillId="8" borderId="0" xfId="0" applyNumberFormat="1" applyFill="1"/>
    <xf numFmtId="1" fontId="1" fillId="8" borderId="0" xfId="0" applyNumberFormat="1" applyFont="1" applyFill="1"/>
    <xf numFmtId="0" fontId="27" fillId="0" borderId="0" xfId="0" applyFont="1"/>
    <xf numFmtId="0" fontId="32" fillId="0" borderId="0" xfId="0" applyFont="1"/>
    <xf numFmtId="1" fontId="31" fillId="0" borderId="0" xfId="0" applyNumberFormat="1" applyFont="1"/>
    <xf numFmtId="0" fontId="31" fillId="0" borderId="0" xfId="0" applyFont="1"/>
    <xf numFmtId="0" fontId="31" fillId="8" borderId="0" xfId="0" applyFont="1" applyFill="1"/>
    <xf numFmtId="0" fontId="21" fillId="0" borderId="0" xfId="0" applyFont="1" applyAlignment="1">
      <alignment horizontal="left"/>
    </xf>
    <xf numFmtId="1" fontId="0" fillId="0" borderId="5" xfId="0" applyNumberFormat="1" applyFont="1" applyBorder="1"/>
    <xf numFmtId="165" fontId="0" fillId="0" borderId="2" xfId="0" applyNumberFormat="1" applyFont="1" applyBorder="1"/>
    <xf numFmtId="47" fontId="1" fillId="0" borderId="0" xfId="0" applyNumberFormat="1" applyFont="1"/>
    <xf numFmtId="0" fontId="0" fillId="9" borderId="0" xfId="0" applyFill="1"/>
    <xf numFmtId="172" fontId="0" fillId="0" borderId="0" xfId="0" applyNumberFormat="1"/>
    <xf numFmtId="172" fontId="12" fillId="10" borderId="0" xfId="0" applyNumberFormat="1" applyFont="1" applyFill="1"/>
    <xf numFmtId="0" fontId="1" fillId="0" borderId="0" xfId="0" applyFont="1" applyFill="1"/>
    <xf numFmtId="0" fontId="35" fillId="0" borderId="0" xfId="0" applyFont="1" applyFill="1" applyAlignment="1">
      <alignment textRotation="90"/>
    </xf>
    <xf numFmtId="0" fontId="36" fillId="0" borderId="0" xfId="0" applyFont="1" applyFill="1" applyAlignment="1">
      <alignment textRotation="90"/>
    </xf>
    <xf numFmtId="0" fontId="37" fillId="0" borderId="0" xfId="0" applyFont="1" applyFill="1" applyAlignment="1">
      <alignment textRotation="90"/>
    </xf>
    <xf numFmtId="0" fontId="39" fillId="0" borderId="0" xfId="0" applyFont="1" applyFill="1" applyAlignment="1">
      <alignment textRotation="90"/>
    </xf>
    <xf numFmtId="0" fontId="1" fillId="0" borderId="0" xfId="0" applyFont="1" applyFill="1" applyAlignment="1">
      <alignment textRotation="90"/>
    </xf>
    <xf numFmtId="0" fontId="38" fillId="0" borderId="0" xfId="0" applyFont="1" applyFill="1" applyAlignment="1">
      <alignment textRotation="90"/>
    </xf>
    <xf numFmtId="0" fontId="40" fillId="0" borderId="0" xfId="0" applyFont="1" applyFill="1" applyAlignment="1">
      <alignment textRotation="90"/>
    </xf>
    <xf numFmtId="0" fontId="1" fillId="0" borderId="0" xfId="0" applyFont="1" applyFill="1" applyAlignment="1">
      <alignment horizontal="right"/>
    </xf>
    <xf numFmtId="0" fontId="35" fillId="0" borderId="0" xfId="0" applyFont="1" applyFill="1" applyAlignment="1">
      <alignment horizontal="right"/>
    </xf>
    <xf numFmtId="0" fontId="36" fillId="0" borderId="0" xfId="0" applyFont="1" applyFill="1" applyAlignment="1">
      <alignment horizontal="right"/>
    </xf>
    <xf numFmtId="0" fontId="37" fillId="0" borderId="0" xfId="0" applyFont="1" applyFill="1" applyAlignment="1">
      <alignment horizontal="right"/>
    </xf>
    <xf numFmtId="0" fontId="39" fillId="0" borderId="0" xfId="0" applyFont="1" applyFill="1" applyAlignment="1">
      <alignment horizontal="right"/>
    </xf>
    <xf numFmtId="0" fontId="38" fillId="0" borderId="0" xfId="0" applyFont="1" applyFill="1" applyAlignment="1">
      <alignment horizontal="right"/>
    </xf>
    <xf numFmtId="0" fontId="40" fillId="0" borderId="0" xfId="0" applyFont="1" applyFill="1" applyAlignment="1">
      <alignment horizontal="right"/>
    </xf>
    <xf numFmtId="0" fontId="15" fillId="0" borderId="0" xfId="0" applyFont="1" applyFill="1" applyBorder="1"/>
    <xf numFmtId="165" fontId="0" fillId="0" borderId="0" xfId="0" applyNumberFormat="1" applyFont="1" applyAlignment="1">
      <alignment horizontal="right"/>
    </xf>
    <xf numFmtId="164" fontId="42" fillId="0" borderId="0" xfId="0" applyNumberFormat="1" applyFont="1"/>
    <xf numFmtId="0" fontId="42" fillId="0" borderId="0" xfId="0" applyFont="1" applyAlignment="1">
      <alignment horizontal="center"/>
    </xf>
    <xf numFmtId="0" fontId="42" fillId="0" borderId="0" xfId="0" applyFont="1"/>
    <xf numFmtId="0" fontId="45" fillId="0" borderId="0" xfId="0" applyFont="1"/>
    <xf numFmtId="0" fontId="45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6" fillId="0" borderId="0" xfId="0" applyFont="1"/>
    <xf numFmtId="164" fontId="46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1" fillId="0" borderId="1" xfId="0" applyFont="1" applyBorder="1" applyAlignment="1">
      <alignment horizontal="left" vertical="center"/>
    </xf>
    <xf numFmtId="164" fontId="41" fillId="0" borderId="1" xfId="0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5" fillId="0" borderId="3" xfId="0" applyFont="1" applyBorder="1"/>
    <xf numFmtId="0" fontId="45" fillId="0" borderId="0" xfId="0" applyFont="1" applyBorder="1"/>
    <xf numFmtId="0" fontId="45" fillId="0" borderId="1" xfId="0" applyFont="1" applyBorder="1" applyAlignment="1">
      <alignment horizontal="left"/>
    </xf>
    <xf numFmtId="0" fontId="45" fillId="0" borderId="1" xfId="0" applyFont="1" applyBorder="1"/>
    <xf numFmtId="0" fontId="51" fillId="0" borderId="1" xfId="0" applyFont="1" applyBorder="1"/>
    <xf numFmtId="0" fontId="51" fillId="0" borderId="10" xfId="0" applyFont="1" applyFill="1" applyBorder="1"/>
    <xf numFmtId="0" fontId="51" fillId="0" borderId="0" xfId="0" applyFont="1" applyBorder="1"/>
    <xf numFmtId="0" fontId="51" fillId="0" borderId="0" xfId="0" applyFont="1" applyBorder="1" applyAlignment="1">
      <alignment horizontal="right" vertical="center"/>
    </xf>
    <xf numFmtId="1" fontId="45" fillId="0" borderId="0" xfId="0" applyNumberFormat="1" applyFont="1" applyBorder="1"/>
    <xf numFmtId="0" fontId="45" fillId="0" borderId="0" xfId="0" applyFont="1" applyFill="1" applyBorder="1"/>
    <xf numFmtId="0" fontId="52" fillId="0" borderId="0" xfId="0" applyFont="1" applyBorder="1"/>
    <xf numFmtId="0" fontId="53" fillId="0" borderId="0" xfId="0" applyFont="1" applyBorder="1" applyAlignment="1">
      <alignment horizontal="right" vertical="center"/>
    </xf>
    <xf numFmtId="0" fontId="53" fillId="0" borderId="0" xfId="0" applyFont="1" applyBorder="1"/>
    <xf numFmtId="0" fontId="45" fillId="0" borderId="3" xfId="0" applyFont="1" applyFill="1" applyBorder="1"/>
    <xf numFmtId="0" fontId="51" fillId="0" borderId="3" xfId="0" applyFont="1" applyBorder="1"/>
    <xf numFmtId="1" fontId="45" fillId="0" borderId="3" xfId="0" applyNumberFormat="1" applyFont="1" applyBorder="1"/>
    <xf numFmtId="0" fontId="45" fillId="0" borderId="3" xfId="0" applyFont="1" applyBorder="1" applyAlignment="1"/>
    <xf numFmtId="0" fontId="45" fillId="0" borderId="10" xfId="0" applyFont="1" applyFill="1" applyBorder="1" applyAlignment="1"/>
    <xf numFmtId="0" fontId="51" fillId="0" borderId="0" xfId="0" applyFont="1" applyFill="1" applyBorder="1"/>
    <xf numFmtId="0" fontId="51" fillId="0" borderId="0" xfId="0" applyFont="1" applyAlignment="1">
      <alignment horizontal="left"/>
    </xf>
    <xf numFmtId="0" fontId="52" fillId="0" borderId="0" xfId="0" applyFont="1"/>
    <xf numFmtId="0" fontId="51" fillId="0" borderId="0" xfId="0" applyFont="1"/>
    <xf numFmtId="0" fontId="52" fillId="0" borderId="0" xfId="0" applyFont="1" applyFill="1" applyBorder="1"/>
    <xf numFmtId="0" fontId="45" fillId="0" borderId="0" xfId="0" applyFont="1" applyAlignment="1">
      <alignment vertical="top" wrapText="1"/>
    </xf>
    <xf numFmtId="0" fontId="45" fillId="0" borderId="0" xfId="0" applyFont="1" applyAlignment="1">
      <alignment vertical="top"/>
    </xf>
    <xf numFmtId="0" fontId="51" fillId="0" borderId="3" xfId="0" applyFont="1" applyFill="1" applyBorder="1"/>
    <xf numFmtId="0" fontId="45" fillId="0" borderId="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/>
    <xf numFmtId="0" fontId="45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14" fontId="45" fillId="0" borderId="0" xfId="0" applyNumberFormat="1" applyFont="1" applyBorder="1" applyAlignment="1">
      <alignment horizontal="center" vertical="center"/>
    </xf>
    <xf numFmtId="0" fontId="56" fillId="0" borderId="0" xfId="0" applyFont="1"/>
    <xf numFmtId="0" fontId="53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14" fontId="45" fillId="0" borderId="0" xfId="0" applyNumberFormat="1" applyFont="1"/>
    <xf numFmtId="0" fontId="45" fillId="0" borderId="1" xfId="0" applyFont="1" applyBorder="1" applyAlignment="1">
      <alignment vertical="center"/>
    </xf>
    <xf numFmtId="0" fontId="45" fillId="0" borderId="1" xfId="0" applyFont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45" fillId="0" borderId="0" xfId="0" applyFont="1" applyBorder="1" applyAlignment="1">
      <alignment horizontal="left" vertical="center"/>
    </xf>
    <xf numFmtId="0" fontId="51" fillId="0" borderId="0" xfId="0" applyFont="1" applyBorder="1" applyAlignment="1">
      <alignment horizontal="left" vertical="center"/>
    </xf>
    <xf numFmtId="0" fontId="51" fillId="0" borderId="3" xfId="0" applyFont="1" applyBorder="1" applyAlignment="1">
      <alignment horizontal="left" vertical="center"/>
    </xf>
    <xf numFmtId="0" fontId="51" fillId="0" borderId="3" xfId="0" applyFont="1" applyBorder="1" applyAlignment="1">
      <alignment horizontal="center" vertical="center"/>
    </xf>
    <xf numFmtId="0" fontId="45" fillId="0" borderId="3" xfId="0" applyFont="1" applyBorder="1" applyAlignment="1">
      <alignment horizontal="left"/>
    </xf>
    <xf numFmtId="1" fontId="45" fillId="0" borderId="0" xfId="0" applyNumberFormat="1" applyFont="1" applyAlignment="1">
      <alignment horizontal="center"/>
    </xf>
    <xf numFmtId="1" fontId="45" fillId="0" borderId="0" xfId="0" applyNumberFormat="1" applyFont="1"/>
    <xf numFmtId="0" fontId="45" fillId="0" borderId="0" xfId="0" applyFont="1" applyAlignment="1">
      <alignment horizontal="center" vertical="center"/>
    </xf>
    <xf numFmtId="1" fontId="44" fillId="0" borderId="0" xfId="0" applyNumberFormat="1" applyFont="1"/>
    <xf numFmtId="1" fontId="44" fillId="0" borderId="0" xfId="0" applyNumberFormat="1" applyFont="1" applyAlignment="1">
      <alignment horizontal="left"/>
    </xf>
    <xf numFmtId="1" fontId="45" fillId="0" borderId="0" xfId="0" applyNumberFormat="1" applyFont="1" applyAlignment="1">
      <alignment horizontal="left"/>
    </xf>
    <xf numFmtId="1" fontId="45" fillId="0" borderId="0" xfId="0" applyNumberFormat="1" applyFont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165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 wrapText="1"/>
    </xf>
    <xf numFmtId="0" fontId="45" fillId="0" borderId="0" xfId="0" applyFont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1" fontId="45" fillId="0" borderId="1" xfId="0" applyNumberFormat="1" applyFont="1" applyBorder="1" applyAlignment="1">
      <alignment horizontal="center" vertical="center"/>
    </xf>
    <xf numFmtId="1" fontId="45" fillId="0" borderId="3" xfId="0" applyNumberFormat="1" applyFont="1" applyBorder="1" applyAlignment="1">
      <alignment horizontal="center" vertical="center"/>
    </xf>
    <xf numFmtId="0" fontId="45" fillId="0" borderId="3" xfId="0" quotePrefix="1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 wrapText="1"/>
    </xf>
    <xf numFmtId="1" fontId="45" fillId="0" borderId="1" xfId="0" applyNumberFormat="1" applyFont="1" applyBorder="1" applyAlignment="1">
      <alignment horizontal="center" vertical="center" wrapText="1"/>
    </xf>
    <xf numFmtId="1" fontId="45" fillId="0" borderId="0" xfId="0" applyNumberFormat="1" applyFont="1" applyAlignment="1">
      <alignment horizontal="center" wrapText="1"/>
    </xf>
    <xf numFmtId="166" fontId="45" fillId="0" borderId="0" xfId="0" applyNumberFormat="1" applyFont="1"/>
    <xf numFmtId="2" fontId="45" fillId="0" borderId="1" xfId="0" applyNumberFormat="1" applyFont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vertical="center"/>
    </xf>
    <xf numFmtId="166" fontId="45" fillId="0" borderId="1" xfId="0" applyNumberFormat="1" applyFont="1" applyBorder="1" applyAlignment="1">
      <alignment horizontal="center" vertical="center"/>
    </xf>
    <xf numFmtId="1" fontId="45" fillId="0" borderId="0" xfId="0" applyNumberFormat="1" applyFont="1" applyBorder="1" applyAlignment="1">
      <alignment horizontal="center" vertical="center"/>
    </xf>
    <xf numFmtId="165" fontId="45" fillId="0" borderId="0" xfId="0" applyNumberFormat="1" applyFont="1" applyBorder="1" applyAlignment="1">
      <alignment horizontal="center" vertical="center"/>
    </xf>
    <xf numFmtId="2" fontId="45" fillId="0" borderId="0" xfId="0" applyNumberFormat="1" applyFont="1" applyBorder="1" applyAlignment="1">
      <alignment horizontal="center" vertical="center"/>
    </xf>
    <xf numFmtId="166" fontId="51" fillId="0" borderId="0" xfId="0" applyNumberFormat="1" applyFont="1" applyBorder="1" applyAlignment="1">
      <alignment horizontal="center" vertical="center"/>
    </xf>
    <xf numFmtId="0" fontId="51" fillId="0" borderId="0" xfId="0" applyFont="1" applyAlignment="1">
      <alignment horizontal="right" vertical="center"/>
    </xf>
    <xf numFmtId="166" fontId="45" fillId="0" borderId="0" xfId="0" applyNumberFormat="1" applyFont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165" fontId="51" fillId="0" borderId="0" xfId="0" applyNumberFormat="1" applyFont="1" applyFill="1" applyBorder="1" applyAlignment="1">
      <alignment horizontal="center" vertical="center"/>
    </xf>
    <xf numFmtId="2" fontId="45" fillId="0" borderId="0" xfId="0" applyNumberFormat="1" applyFont="1" applyBorder="1"/>
    <xf numFmtId="166" fontId="45" fillId="0" borderId="0" xfId="0" applyNumberFormat="1" applyFont="1" applyBorder="1" applyAlignment="1">
      <alignment horizontal="center" vertical="center"/>
    </xf>
    <xf numFmtId="2" fontId="45" fillId="0" borderId="3" xfId="0" applyNumberFormat="1" applyFont="1" applyBorder="1" applyAlignment="1">
      <alignment horizontal="center" vertical="center"/>
    </xf>
    <xf numFmtId="165" fontId="45" fillId="0" borderId="3" xfId="0" applyNumberFormat="1" applyFont="1" applyBorder="1" applyAlignment="1">
      <alignment horizontal="center" vertical="center"/>
    </xf>
    <xf numFmtId="2" fontId="45" fillId="0" borderId="0" xfId="0" applyNumberFormat="1" applyFont="1"/>
    <xf numFmtId="165" fontId="45" fillId="0" borderId="0" xfId="0" applyNumberFormat="1" applyFont="1"/>
    <xf numFmtId="0" fontId="45" fillId="0" borderId="10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center"/>
    </xf>
    <xf numFmtId="2" fontId="45" fillId="0" borderId="0" xfId="0" applyNumberFormat="1" applyFont="1" applyFill="1" applyBorder="1" applyAlignment="1">
      <alignment horizontal="left" vertical="center"/>
    </xf>
    <xf numFmtId="0" fontId="45" fillId="0" borderId="0" xfId="0" quotePrefix="1" applyFont="1" applyAlignment="1">
      <alignment horizontal="center" vertical="center"/>
    </xf>
    <xf numFmtId="0" fontId="45" fillId="0" borderId="3" xfId="0" applyFont="1" applyBorder="1" applyAlignment="1">
      <alignment horizontal="left" vertical="center"/>
    </xf>
    <xf numFmtId="0" fontId="45" fillId="0" borderId="3" xfId="0" applyFont="1" applyFill="1" applyBorder="1" applyAlignment="1">
      <alignment horizontal="center" vertical="center"/>
    </xf>
    <xf numFmtId="171" fontId="45" fillId="0" borderId="0" xfId="0" applyNumberFormat="1" applyFont="1"/>
    <xf numFmtId="165" fontId="45" fillId="0" borderId="0" xfId="0" applyNumberFormat="1" applyFont="1" applyBorder="1"/>
    <xf numFmtId="165" fontId="45" fillId="0" borderId="0" xfId="0" quotePrefix="1" applyNumberFormat="1" applyFont="1" applyBorder="1"/>
    <xf numFmtId="0" fontId="45" fillId="0" borderId="0" xfId="0" quotePrefix="1" applyFont="1" applyBorder="1"/>
    <xf numFmtId="171" fontId="45" fillId="0" borderId="1" xfId="0" applyNumberFormat="1" applyFont="1" applyBorder="1" applyAlignment="1">
      <alignment horizontal="center" vertical="center"/>
    </xf>
    <xf numFmtId="170" fontId="45" fillId="0" borderId="0" xfId="0" applyNumberFormat="1" applyFont="1" applyBorder="1" applyAlignment="1">
      <alignment horizontal="center" vertical="center"/>
    </xf>
    <xf numFmtId="165" fontId="45" fillId="0" borderId="0" xfId="0" applyNumberFormat="1" applyFont="1" applyAlignment="1">
      <alignment horizontal="center" vertical="center"/>
    </xf>
    <xf numFmtId="171" fontId="45" fillId="0" borderId="0" xfId="0" applyNumberFormat="1" applyFont="1" applyFill="1" applyBorder="1" applyAlignment="1">
      <alignment horizontal="center" vertical="center"/>
    </xf>
    <xf numFmtId="170" fontId="45" fillId="0" borderId="0" xfId="0" applyNumberFormat="1" applyFont="1" applyFill="1" applyBorder="1" applyAlignment="1">
      <alignment horizontal="center" vertical="center"/>
    </xf>
    <xf numFmtId="2" fontId="45" fillId="0" borderId="0" xfId="0" applyNumberFormat="1" applyFont="1" applyFill="1" applyBorder="1" applyAlignment="1">
      <alignment horizontal="center" vertical="center"/>
    </xf>
    <xf numFmtId="171" fontId="45" fillId="0" borderId="0" xfId="0" applyNumberFormat="1" applyFont="1" applyBorder="1" applyAlignment="1">
      <alignment horizontal="center" vertical="center"/>
    </xf>
    <xf numFmtId="170" fontId="45" fillId="0" borderId="0" xfId="0" applyNumberFormat="1" applyFont="1" applyAlignment="1">
      <alignment horizontal="center" vertical="center"/>
    </xf>
    <xf numFmtId="170" fontId="45" fillId="0" borderId="3" xfId="0" applyNumberFormat="1" applyFont="1" applyBorder="1" applyAlignment="1">
      <alignment horizontal="center" vertical="center"/>
    </xf>
    <xf numFmtId="171" fontId="45" fillId="0" borderId="3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0" fontId="60" fillId="0" borderId="0" xfId="0" applyFont="1"/>
    <xf numFmtId="0" fontId="46" fillId="0" borderId="0" xfId="0" applyFont="1" applyAlignment="1">
      <alignment horizontal="center"/>
    </xf>
    <xf numFmtId="0" fontId="41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2" fillId="0" borderId="0" xfId="0" applyFont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wrapText="1"/>
    </xf>
    <xf numFmtId="0" fontId="41" fillId="0" borderId="1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left" wrapText="1"/>
    </xf>
    <xf numFmtId="0" fontId="43" fillId="0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4" fontId="42" fillId="0" borderId="0" xfId="0" applyNumberFormat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164" fontId="46" fillId="0" borderId="0" xfId="0" applyNumberFormat="1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164" fontId="42" fillId="0" borderId="3" xfId="0" applyNumberFormat="1" applyFont="1" applyBorder="1" applyAlignment="1">
      <alignment horizontal="left" vertical="center"/>
    </xf>
    <xf numFmtId="0" fontId="42" fillId="0" borderId="3" xfId="0" applyFont="1" applyBorder="1" applyAlignment="1">
      <alignment horizontal="left" vertical="center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42" fillId="0" borderId="3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 wrapText="1"/>
    </xf>
    <xf numFmtId="0" fontId="65" fillId="0" borderId="0" xfId="0" applyFont="1" applyBorder="1" applyAlignment="1">
      <alignment horizontal="left" vertical="center"/>
    </xf>
    <xf numFmtId="0" fontId="65" fillId="0" borderId="0" xfId="0" applyFont="1"/>
    <xf numFmtId="0" fontId="41" fillId="0" borderId="3" xfId="0" applyFont="1" applyBorder="1" applyAlignment="1">
      <alignment horizontal="left"/>
    </xf>
    <xf numFmtId="0" fontId="42" fillId="0" borderId="0" xfId="0" applyFont="1" applyAlignment="1">
      <alignment horizontal="left"/>
    </xf>
    <xf numFmtId="0" fontId="42" fillId="0" borderId="10" xfId="0" applyFont="1" applyBorder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5" fillId="0" borderId="10" xfId="0" applyFont="1" applyFill="1" applyBorder="1" applyAlignment="1">
      <alignment horizontal="left" vertical="top" wrapText="1"/>
    </xf>
    <xf numFmtId="0" fontId="45" fillId="0" borderId="3" xfId="0" applyFont="1" applyBorder="1" applyAlignment="1">
      <alignment horizontal="left" vertical="top" wrapText="1"/>
    </xf>
    <xf numFmtId="0" fontId="45" fillId="0" borderId="0" xfId="0" applyFont="1" applyAlignment="1">
      <alignment horizontal="left" vertical="top"/>
    </xf>
    <xf numFmtId="0" fontId="45" fillId="0" borderId="3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 wrapText="1"/>
    </xf>
    <xf numFmtId="0" fontId="47" fillId="0" borderId="10" xfId="0" applyFont="1" applyBorder="1" applyAlignment="1">
      <alignment horizontal="left" vertical="center" wrapText="1"/>
    </xf>
    <xf numFmtId="0" fontId="53" fillId="0" borderId="0" xfId="0" applyFont="1" applyBorder="1" applyAlignment="1">
      <alignment horizontal="left" vertical="center" wrapText="1"/>
    </xf>
    <xf numFmtId="0" fontId="45" fillId="0" borderId="10" xfId="0" applyFont="1" applyBorder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51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52" fillId="0" borderId="0" xfId="0" applyFont="1" applyFill="1" applyBorder="1" applyAlignment="1">
      <alignment horizontal="center" vertical="center"/>
    </xf>
    <xf numFmtId="0" fontId="44" fillId="0" borderId="3" xfId="0" applyFont="1" applyBorder="1" applyAlignment="1">
      <alignment horizontal="left" vertical="center"/>
    </xf>
    <xf numFmtId="0" fontId="45" fillId="0" borderId="10" xfId="0" applyFont="1" applyBorder="1" applyAlignment="1">
      <alignment horizontal="left" vertical="top" wrapText="1"/>
    </xf>
    <xf numFmtId="0" fontId="45" fillId="0" borderId="3" xfId="0" applyFont="1" applyBorder="1" applyAlignment="1">
      <alignment horizontal="center" vertical="center"/>
    </xf>
    <xf numFmtId="1" fontId="45" fillId="0" borderId="3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0" fontId="45" fillId="0" borderId="0" xfId="0" applyFont="1" applyFill="1" applyBorder="1" applyAlignment="1">
      <alignment horizontal="left" vertical="center"/>
    </xf>
    <xf numFmtId="0" fontId="45" fillId="0" borderId="3" xfId="0" applyFont="1" applyFill="1" applyBorder="1" applyAlignment="1">
      <alignment horizontal="left" vertical="center"/>
    </xf>
    <xf numFmtId="0" fontId="45" fillId="0" borderId="0" xfId="0" applyNumberFormat="1" applyFont="1" applyBorder="1" applyAlignment="1">
      <alignment horizontal="left" vertical="center"/>
    </xf>
    <xf numFmtId="0" fontId="45" fillId="0" borderId="3" xfId="0" applyNumberFormat="1" applyFont="1" applyBorder="1" applyAlignment="1">
      <alignment horizontal="left" vertical="center"/>
    </xf>
    <xf numFmtId="0" fontId="45" fillId="0" borderId="0" xfId="0" applyFont="1" applyBorder="1" applyAlignment="1">
      <alignment horizontal="center" vertical="center"/>
    </xf>
    <xf numFmtId="0" fontId="44" fillId="0" borderId="3" xfId="0" applyFont="1" applyBorder="1" applyAlignment="1">
      <alignment horizontal="left" vertical="center" wrapText="1"/>
    </xf>
    <xf numFmtId="0" fontId="45" fillId="0" borderId="10" xfId="0" applyFont="1" applyFill="1" applyBorder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62" fillId="0" borderId="0" xfId="0" applyFont="1" applyAlignment="1">
      <alignment horizontal="left" vertical="center" wrapText="1"/>
    </xf>
    <xf numFmtId="0" fontId="60" fillId="0" borderId="0" xfId="0" applyFont="1" applyAlignment="1">
      <alignment horizontal="left" wrapText="1"/>
    </xf>
    <xf numFmtId="0" fontId="3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4998D3"/>
      <color rgb="FF669940"/>
      <color rgb="FF386334"/>
      <color rgb="FFBF2227"/>
      <color rgb="FF75D1F5"/>
      <color rgb="FFB953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99060</xdr:colOff>
      <xdr:row>84</xdr:row>
      <xdr:rowOff>152401</xdr:rowOff>
    </xdr:from>
    <xdr:to>
      <xdr:col>24</xdr:col>
      <xdr:colOff>553991</xdr:colOff>
      <xdr:row>88</xdr:row>
      <xdr:rowOff>40485</xdr:rowOff>
    </xdr:to>
    <xdr:sp macro="" textlink="">
      <xdr:nvSpPr>
        <xdr:cNvPr id="4" name="TextBox 3"/>
        <xdr:cNvSpPr txBox="1"/>
      </xdr:nvSpPr>
      <xdr:spPr>
        <a:xfrm>
          <a:off x="9525000" y="15880081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619±11  [1.7%]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0.57, probability = 0.45</a:t>
          </a:r>
        </a:p>
      </xdr:txBody>
    </xdr:sp>
    <xdr:clientData/>
  </xdr:twoCellAnchor>
  <xdr:twoCellAnchor>
    <xdr:from>
      <xdr:col>21</xdr:col>
      <xdr:colOff>129540</xdr:colOff>
      <xdr:row>163</xdr:row>
      <xdr:rowOff>182879</xdr:rowOff>
    </xdr:from>
    <xdr:to>
      <xdr:col>24</xdr:col>
      <xdr:colOff>584471</xdr:colOff>
      <xdr:row>167</xdr:row>
      <xdr:rowOff>70963</xdr:rowOff>
    </xdr:to>
    <xdr:sp macro="" textlink="">
      <xdr:nvSpPr>
        <xdr:cNvPr id="5" name="TextBox 4"/>
        <xdr:cNvSpPr txBox="1"/>
      </xdr:nvSpPr>
      <xdr:spPr>
        <a:xfrm>
          <a:off x="9555480" y="30358079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614±12  [1.9%]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3 rej.
MSWD = 0.13, probability = 0.88</a:t>
          </a:r>
        </a:p>
      </xdr:txBody>
    </xdr:sp>
    <xdr:clientData/>
  </xdr:twoCellAnchor>
  <xdr:twoCellAnchor>
    <xdr:from>
      <xdr:col>21</xdr:col>
      <xdr:colOff>68580</xdr:colOff>
      <xdr:row>255</xdr:row>
      <xdr:rowOff>1</xdr:rowOff>
    </xdr:from>
    <xdr:to>
      <xdr:col>24</xdr:col>
      <xdr:colOff>523511</xdr:colOff>
      <xdr:row>258</xdr:row>
      <xdr:rowOff>70965</xdr:rowOff>
    </xdr:to>
    <xdr:sp macro="" textlink="">
      <xdr:nvSpPr>
        <xdr:cNvPr id="6" name="TextBox 5"/>
        <xdr:cNvSpPr txBox="1"/>
      </xdr:nvSpPr>
      <xdr:spPr>
        <a:xfrm>
          <a:off x="9494520" y="47000161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535±11  [2.0%]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0.036, probability = 0.85</a:t>
          </a:r>
        </a:p>
      </xdr:txBody>
    </xdr:sp>
    <xdr:clientData/>
  </xdr:twoCellAnchor>
  <xdr:twoCellAnchor>
    <xdr:from>
      <xdr:col>21</xdr:col>
      <xdr:colOff>45720</xdr:colOff>
      <xdr:row>258</xdr:row>
      <xdr:rowOff>76201</xdr:rowOff>
    </xdr:from>
    <xdr:to>
      <xdr:col>24</xdr:col>
      <xdr:colOff>500651</xdr:colOff>
      <xdr:row>261</xdr:row>
      <xdr:rowOff>147165</xdr:rowOff>
    </xdr:to>
    <xdr:sp macro="" textlink="">
      <xdr:nvSpPr>
        <xdr:cNvPr id="7" name="TextBox 6"/>
        <xdr:cNvSpPr txBox="1"/>
      </xdr:nvSpPr>
      <xdr:spPr>
        <a:xfrm>
          <a:off x="9471660" y="47625001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589±19  [3.3%]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3 rej.
MSWD = 0.098, probability = 0.91</a:t>
          </a:r>
        </a:p>
      </xdr:txBody>
    </xdr:sp>
    <xdr:clientData/>
  </xdr:twoCellAnchor>
  <xdr:twoCellAnchor>
    <xdr:from>
      <xdr:col>21</xdr:col>
      <xdr:colOff>83820</xdr:colOff>
      <xdr:row>319</xdr:row>
      <xdr:rowOff>182878</xdr:rowOff>
    </xdr:from>
    <xdr:to>
      <xdr:col>25</xdr:col>
      <xdr:colOff>41440</xdr:colOff>
      <xdr:row>324</xdr:row>
      <xdr:rowOff>70962</xdr:rowOff>
    </xdr:to>
    <xdr:sp macro="" textlink="">
      <xdr:nvSpPr>
        <xdr:cNvPr id="8" name="TextBox 7"/>
        <xdr:cNvSpPr txBox="1"/>
      </xdr:nvSpPr>
      <xdr:spPr>
        <a:xfrm>
          <a:off x="9509760" y="58887358"/>
          <a:ext cx="2396020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558.3±7.5  [1.3%]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3 rej.
MSWD = 0.0076, probability = 0.992</a:t>
          </a:r>
        </a:p>
      </xdr:txBody>
    </xdr:sp>
    <xdr:clientData/>
  </xdr:twoCellAnchor>
  <xdr:twoCellAnchor>
    <xdr:from>
      <xdr:col>21</xdr:col>
      <xdr:colOff>76200</xdr:colOff>
      <xdr:row>384</xdr:row>
      <xdr:rowOff>129539</xdr:rowOff>
    </xdr:from>
    <xdr:to>
      <xdr:col>24</xdr:col>
      <xdr:colOff>531131</xdr:colOff>
      <xdr:row>389</xdr:row>
      <xdr:rowOff>17623</xdr:rowOff>
    </xdr:to>
    <xdr:sp macro="" textlink="">
      <xdr:nvSpPr>
        <xdr:cNvPr id="9" name="TextBox 8"/>
        <xdr:cNvSpPr txBox="1"/>
      </xdr:nvSpPr>
      <xdr:spPr>
        <a:xfrm>
          <a:off x="9502140" y="70538339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573±11  [1.9%]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0.17, probability = 0.68</a:t>
          </a:r>
        </a:p>
      </xdr:txBody>
    </xdr:sp>
    <xdr:clientData/>
  </xdr:twoCellAnchor>
  <xdr:twoCellAnchor>
    <xdr:from>
      <xdr:col>21</xdr:col>
      <xdr:colOff>487680</xdr:colOff>
      <xdr:row>389</xdr:row>
      <xdr:rowOff>182879</xdr:rowOff>
    </xdr:from>
    <xdr:to>
      <xdr:col>25</xdr:col>
      <xdr:colOff>333011</xdr:colOff>
      <xdr:row>393</xdr:row>
      <xdr:rowOff>70963</xdr:rowOff>
    </xdr:to>
    <xdr:sp macro="" textlink="">
      <xdr:nvSpPr>
        <xdr:cNvPr id="10" name="TextBox 9"/>
        <xdr:cNvSpPr txBox="1"/>
      </xdr:nvSpPr>
      <xdr:spPr>
        <a:xfrm>
          <a:off x="9913620" y="71323199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580.3±7.9  [1.4%]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3 rej.
MSWD = 2.1, probability = 0.13</a:t>
          </a:r>
        </a:p>
      </xdr:txBody>
    </xdr:sp>
    <xdr:clientData/>
  </xdr:twoCellAnchor>
  <xdr:twoCellAnchor>
    <xdr:from>
      <xdr:col>22</xdr:col>
      <xdr:colOff>60960</xdr:colOff>
      <xdr:row>464</xdr:row>
      <xdr:rowOff>45718</xdr:rowOff>
    </xdr:from>
    <xdr:to>
      <xdr:col>25</xdr:col>
      <xdr:colOff>515891</xdr:colOff>
      <xdr:row>468</xdr:row>
      <xdr:rowOff>116682</xdr:rowOff>
    </xdr:to>
    <xdr:sp macro="" textlink="">
      <xdr:nvSpPr>
        <xdr:cNvPr id="11" name="TextBox 10"/>
        <xdr:cNvSpPr txBox="1"/>
      </xdr:nvSpPr>
      <xdr:spPr>
        <a:xfrm>
          <a:off x="10096500" y="84902038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273.1±6.4  [2.3%]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0.022, probability = 0.88</a:t>
          </a:r>
        </a:p>
      </xdr:txBody>
    </xdr:sp>
    <xdr:clientData/>
  </xdr:twoCellAnchor>
  <xdr:twoCellAnchor>
    <xdr:from>
      <xdr:col>22</xdr:col>
      <xdr:colOff>68580</xdr:colOff>
      <xdr:row>469</xdr:row>
      <xdr:rowOff>60958</xdr:rowOff>
    </xdr:from>
    <xdr:to>
      <xdr:col>25</xdr:col>
      <xdr:colOff>523511</xdr:colOff>
      <xdr:row>472</xdr:row>
      <xdr:rowOff>131922</xdr:rowOff>
    </xdr:to>
    <xdr:sp macro="" textlink="">
      <xdr:nvSpPr>
        <xdr:cNvPr id="12" name="TextBox 11"/>
        <xdr:cNvSpPr txBox="1"/>
      </xdr:nvSpPr>
      <xdr:spPr>
        <a:xfrm>
          <a:off x="10104120" y="85648798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275.2±5.7  [2.1%]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3 rej.
MSWD = 1.04, probability = 0.35</a:t>
          </a:r>
        </a:p>
      </xdr:txBody>
    </xdr:sp>
    <xdr:clientData/>
  </xdr:twoCellAnchor>
  <xdr:twoCellAnchor>
    <xdr:from>
      <xdr:col>22</xdr:col>
      <xdr:colOff>30480</xdr:colOff>
      <xdr:row>532</xdr:row>
      <xdr:rowOff>68579</xdr:rowOff>
    </xdr:from>
    <xdr:to>
      <xdr:col>25</xdr:col>
      <xdr:colOff>517699</xdr:colOff>
      <xdr:row>535</xdr:row>
      <xdr:rowOff>139543</xdr:rowOff>
    </xdr:to>
    <xdr:sp macro="" textlink="">
      <xdr:nvSpPr>
        <xdr:cNvPr id="13" name="TextBox 12"/>
        <xdr:cNvSpPr txBox="1"/>
      </xdr:nvSpPr>
      <xdr:spPr>
        <a:xfrm>
          <a:off x="10066020" y="96994979"/>
          <a:ext cx="2316019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251.6±6.8  [2.7%]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0.0070, probability = 0.93</a:t>
          </a:r>
        </a:p>
      </xdr:txBody>
    </xdr:sp>
    <xdr:clientData/>
  </xdr:twoCellAnchor>
  <xdr:twoCellAnchor>
    <xdr:from>
      <xdr:col>22</xdr:col>
      <xdr:colOff>60960</xdr:colOff>
      <xdr:row>535</xdr:row>
      <xdr:rowOff>175259</xdr:rowOff>
    </xdr:from>
    <xdr:to>
      <xdr:col>25</xdr:col>
      <xdr:colOff>515891</xdr:colOff>
      <xdr:row>539</xdr:row>
      <xdr:rowOff>63343</xdr:rowOff>
    </xdr:to>
    <xdr:sp macro="" textlink="">
      <xdr:nvSpPr>
        <xdr:cNvPr id="14" name="TextBox 13"/>
        <xdr:cNvSpPr txBox="1"/>
      </xdr:nvSpPr>
      <xdr:spPr>
        <a:xfrm>
          <a:off x="10096500" y="97650299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252.1±6.7  [2.6%]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3 rej.
MSWD = 0.33, probability = 0.72</a:t>
          </a:r>
        </a:p>
      </xdr:txBody>
    </xdr:sp>
    <xdr:clientData/>
  </xdr:twoCellAnchor>
  <xdr:twoCellAnchor>
    <xdr:from>
      <xdr:col>21</xdr:col>
      <xdr:colOff>76200</xdr:colOff>
      <xdr:row>89</xdr:row>
      <xdr:rowOff>7620</xdr:rowOff>
    </xdr:from>
    <xdr:to>
      <xdr:col>24</xdr:col>
      <xdr:colOff>531131</xdr:colOff>
      <xdr:row>92</xdr:row>
      <xdr:rowOff>78584</xdr:rowOff>
    </xdr:to>
    <xdr:sp macro="" textlink="">
      <xdr:nvSpPr>
        <xdr:cNvPr id="15" name="TextBox 14"/>
        <xdr:cNvSpPr txBox="1"/>
      </xdr:nvSpPr>
      <xdr:spPr>
        <a:xfrm>
          <a:off x="9502140" y="16649700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715±43  [6.1%]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0.36, probability = 0.55</a:t>
          </a:r>
        </a:p>
      </xdr:txBody>
    </xdr:sp>
    <xdr:clientData/>
  </xdr:twoCellAnchor>
  <xdr:twoCellAnchor>
    <xdr:from>
      <xdr:col>21</xdr:col>
      <xdr:colOff>190500</xdr:colOff>
      <xdr:row>168</xdr:row>
      <xdr:rowOff>1</xdr:rowOff>
    </xdr:from>
    <xdr:to>
      <xdr:col>25</xdr:col>
      <xdr:colOff>35831</xdr:colOff>
      <xdr:row>171</xdr:row>
      <xdr:rowOff>70965</xdr:rowOff>
    </xdr:to>
    <xdr:sp macro="" textlink="">
      <xdr:nvSpPr>
        <xdr:cNvPr id="17" name="TextBox 16"/>
        <xdr:cNvSpPr txBox="1"/>
      </xdr:nvSpPr>
      <xdr:spPr>
        <a:xfrm>
          <a:off x="9616440" y="31089601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688±40  [5.8%]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0.80, probability = 0.37</a:t>
          </a:r>
        </a:p>
      </xdr:txBody>
    </xdr:sp>
    <xdr:clientData/>
  </xdr:twoCellAnchor>
  <xdr:twoCellAnchor>
    <xdr:from>
      <xdr:col>21</xdr:col>
      <xdr:colOff>213360</xdr:colOff>
      <xdr:row>324</xdr:row>
      <xdr:rowOff>175258</xdr:rowOff>
    </xdr:from>
    <xdr:to>
      <xdr:col>25</xdr:col>
      <xdr:colOff>58691</xdr:colOff>
      <xdr:row>328</xdr:row>
      <xdr:rowOff>63342</xdr:rowOff>
    </xdr:to>
    <xdr:sp macro="" textlink="">
      <xdr:nvSpPr>
        <xdr:cNvPr id="18" name="TextBox 17"/>
        <xdr:cNvSpPr txBox="1"/>
      </xdr:nvSpPr>
      <xdr:spPr>
        <a:xfrm>
          <a:off x="9639300" y="59611258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561.3±5.3  [0.95%]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5 rej.
MSWD = 0.47, probability = 0.76</a:t>
          </a:r>
        </a:p>
      </xdr:txBody>
    </xdr:sp>
    <xdr:clientData/>
  </xdr:twoCellAnchor>
  <xdr:twoCellAnchor>
    <xdr:from>
      <xdr:col>21</xdr:col>
      <xdr:colOff>251460</xdr:colOff>
      <xdr:row>629</xdr:row>
      <xdr:rowOff>182878</xdr:rowOff>
    </xdr:from>
    <xdr:to>
      <xdr:col>25</xdr:col>
      <xdr:colOff>96791</xdr:colOff>
      <xdr:row>633</xdr:row>
      <xdr:rowOff>70962</xdr:rowOff>
    </xdr:to>
    <xdr:sp macro="" textlink="">
      <xdr:nvSpPr>
        <xdr:cNvPr id="16" name="TextBox 15"/>
        <xdr:cNvSpPr txBox="1"/>
      </xdr:nvSpPr>
      <xdr:spPr>
        <a:xfrm>
          <a:off x="9677400" y="114665758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403±12  [2.9%]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1.4, probability = 0.24</a:t>
          </a:r>
        </a:p>
      </xdr:txBody>
    </xdr:sp>
    <xdr:clientData/>
  </xdr:twoCellAnchor>
  <xdr:twoCellAnchor>
    <xdr:from>
      <xdr:col>21</xdr:col>
      <xdr:colOff>236220</xdr:colOff>
      <xdr:row>633</xdr:row>
      <xdr:rowOff>137155</xdr:rowOff>
    </xdr:from>
    <xdr:to>
      <xdr:col>25</xdr:col>
      <xdr:colOff>81551</xdr:colOff>
      <xdr:row>637</xdr:row>
      <xdr:rowOff>25239</xdr:rowOff>
    </xdr:to>
    <xdr:sp macro="" textlink="">
      <xdr:nvSpPr>
        <xdr:cNvPr id="19" name="TextBox 18"/>
        <xdr:cNvSpPr txBox="1"/>
      </xdr:nvSpPr>
      <xdr:spPr>
        <a:xfrm>
          <a:off x="9662160" y="115351555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454.8±6.9  [1.5%]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0.103, probability = 0.75</a:t>
          </a:r>
        </a:p>
      </xdr:txBody>
    </xdr:sp>
    <xdr:clientData/>
  </xdr:twoCellAnchor>
  <xdr:twoCellAnchor>
    <xdr:from>
      <xdr:col>21</xdr:col>
      <xdr:colOff>167640</xdr:colOff>
      <xdr:row>700</xdr:row>
      <xdr:rowOff>114302</xdr:rowOff>
    </xdr:from>
    <xdr:to>
      <xdr:col>25</xdr:col>
      <xdr:colOff>12971</xdr:colOff>
      <xdr:row>704</xdr:row>
      <xdr:rowOff>2386</xdr:rowOff>
    </xdr:to>
    <xdr:sp macro="" textlink="">
      <xdr:nvSpPr>
        <xdr:cNvPr id="20" name="TextBox 19"/>
        <xdr:cNvSpPr txBox="1"/>
      </xdr:nvSpPr>
      <xdr:spPr>
        <a:xfrm>
          <a:off x="9593580" y="127398782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583.5±6.2  [1.1%]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3 rej.
MSWD = 0.047, probability = 0.95</a:t>
          </a:r>
        </a:p>
      </xdr:txBody>
    </xdr:sp>
    <xdr:clientData/>
  </xdr:twoCellAnchor>
  <xdr:twoCellAnchor>
    <xdr:from>
      <xdr:col>21</xdr:col>
      <xdr:colOff>129540</xdr:colOff>
      <xdr:row>696</xdr:row>
      <xdr:rowOff>121922</xdr:rowOff>
    </xdr:from>
    <xdr:to>
      <xdr:col>25</xdr:col>
      <xdr:colOff>7159</xdr:colOff>
      <xdr:row>700</xdr:row>
      <xdr:rowOff>10006</xdr:rowOff>
    </xdr:to>
    <xdr:sp macro="" textlink="">
      <xdr:nvSpPr>
        <xdr:cNvPr id="21" name="TextBox 20"/>
        <xdr:cNvSpPr txBox="1"/>
      </xdr:nvSpPr>
      <xdr:spPr>
        <a:xfrm>
          <a:off x="9555480" y="126674882"/>
          <a:ext cx="2316019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583.1±6.9  [1.2%]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0.0118, probability = 0.91</a:t>
          </a:r>
        </a:p>
      </xdr:txBody>
    </xdr:sp>
    <xdr:clientData/>
  </xdr:twoCellAnchor>
  <xdr:twoCellAnchor>
    <xdr:from>
      <xdr:col>21</xdr:col>
      <xdr:colOff>144780</xdr:colOff>
      <xdr:row>842</xdr:row>
      <xdr:rowOff>182878</xdr:rowOff>
    </xdr:from>
    <xdr:to>
      <xdr:col>24</xdr:col>
      <xdr:colOff>599711</xdr:colOff>
      <xdr:row>846</xdr:row>
      <xdr:rowOff>70962</xdr:rowOff>
    </xdr:to>
    <xdr:sp macro="" textlink="">
      <xdr:nvSpPr>
        <xdr:cNvPr id="22" name="TextBox 21"/>
        <xdr:cNvSpPr txBox="1"/>
      </xdr:nvSpPr>
      <xdr:spPr>
        <a:xfrm>
          <a:off x="9570720" y="153070558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552±15  [2.7%]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2 rej.
MSWD = 0.040, probability = 0.84</a:t>
          </a:r>
        </a:p>
      </xdr:txBody>
    </xdr:sp>
    <xdr:clientData/>
  </xdr:twoCellAnchor>
  <xdr:twoCellAnchor>
    <xdr:from>
      <xdr:col>21</xdr:col>
      <xdr:colOff>167640</xdr:colOff>
      <xdr:row>846</xdr:row>
      <xdr:rowOff>137158</xdr:rowOff>
    </xdr:from>
    <xdr:to>
      <xdr:col>25</xdr:col>
      <xdr:colOff>12971</xdr:colOff>
      <xdr:row>850</xdr:row>
      <xdr:rowOff>25242</xdr:rowOff>
    </xdr:to>
    <xdr:sp macro="" textlink="">
      <xdr:nvSpPr>
        <xdr:cNvPr id="23" name="TextBox 22"/>
        <xdr:cNvSpPr txBox="1"/>
      </xdr:nvSpPr>
      <xdr:spPr>
        <a:xfrm>
          <a:off x="9593580" y="153756358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553±12  [2.2%]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3 rej.
MSWD = 0.036, probability = 0.96</a:t>
          </a:r>
        </a:p>
      </xdr:txBody>
    </xdr:sp>
    <xdr:clientData/>
  </xdr:twoCellAnchor>
  <xdr:twoCellAnchor>
    <xdr:from>
      <xdr:col>21</xdr:col>
      <xdr:colOff>160020</xdr:colOff>
      <xdr:row>7</xdr:row>
      <xdr:rowOff>0</xdr:rowOff>
    </xdr:from>
    <xdr:to>
      <xdr:col>25</xdr:col>
      <xdr:colOff>5351</xdr:colOff>
      <xdr:row>10</xdr:row>
      <xdr:rowOff>70964</xdr:rowOff>
    </xdr:to>
    <xdr:sp macro="" textlink="">
      <xdr:nvSpPr>
        <xdr:cNvPr id="24" name="TextBox 23"/>
        <xdr:cNvSpPr txBox="1"/>
      </xdr:nvSpPr>
      <xdr:spPr>
        <a:xfrm>
          <a:off x="9585960" y="1463040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541±15  [2.7%]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3 rej.
MSWD = 0.079, probability = 0.92</a:t>
          </a:r>
        </a:p>
      </xdr:txBody>
    </xdr:sp>
    <xdr:clientData/>
  </xdr:twoCellAnchor>
  <xdr:twoCellAnchor>
    <xdr:from>
      <xdr:col>21</xdr:col>
      <xdr:colOff>144780</xdr:colOff>
      <xdr:row>10</xdr:row>
      <xdr:rowOff>129540</xdr:rowOff>
    </xdr:from>
    <xdr:to>
      <xdr:col>24</xdr:col>
      <xdr:colOff>599711</xdr:colOff>
      <xdr:row>14</xdr:row>
      <xdr:rowOff>17624</xdr:rowOff>
    </xdr:to>
    <xdr:sp macro="" textlink="">
      <xdr:nvSpPr>
        <xdr:cNvPr id="25" name="TextBox 24"/>
        <xdr:cNvSpPr txBox="1"/>
      </xdr:nvSpPr>
      <xdr:spPr>
        <a:xfrm>
          <a:off x="9570720" y="2141220"/>
          <a:ext cx="2283731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Mean = 544±11  [2.0%]  2</a:t>
          </a:r>
          <a:r>
            <a:rPr lang="en-US" sz="1100">
              <a:latin typeface="Symbol" panose="05050102010706020507" pitchFamily="18" charset="2"/>
            </a:rPr>
            <a:t>s</a:t>
          </a:r>
          <a:r>
            <a:rPr lang="en-US" sz="1100">
              <a:latin typeface="Arial" panose="020B0604020202020204" pitchFamily="34" charset="0"/>
            </a:rPr>
            <a:t>
Wtd by data-pt errs only, 0 of 4 rej.
MSWD = 0.23, probability = 0.88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228600</xdr:colOff>
      <xdr:row>6</xdr:row>
      <xdr:rowOff>30480</xdr:rowOff>
    </xdr:from>
    <xdr:ext cx="2525403" cy="774680"/>
    <xdr:sp macro="" textlink="">
      <xdr:nvSpPr>
        <xdr:cNvPr id="4" name="TextBox 3"/>
        <xdr:cNvSpPr>
          <a:spLocks noChangeArrowheads="1"/>
        </xdr:cNvSpPr>
      </xdr:nvSpPr>
      <xdr:spPr bwMode="auto">
        <a:xfrm>
          <a:off x="27889200" y="601980"/>
          <a:ext cx="2525403" cy="774680"/>
        </a:xfrm>
        <a:prstGeom prst="roundRect">
          <a:avLst>
            <a:gd name="adj" fmla="val 16667"/>
          </a:avLst>
        </a:prstGeom>
        <a:solidFill>
          <a:srgbClr val="FFFFCC"/>
        </a:solidFill>
        <a:ln w="1">
          <a:solidFill>
            <a:srgbClr val="BCBCBC"/>
          </a:solidFill>
          <a:round/>
          <a:headEnd/>
          <a:tailEnd/>
        </a:ln>
        <a:effectLst>
          <a:outerShdw blurRad="63500" dist="37356" dir="2700000" rotWithShape="0">
            <a:srgbClr val="000000"/>
          </a:outerShdw>
        </a:effectLst>
      </xdr:spPr>
      <xdr:txBody>
        <a:bodyPr wrap="none" lIns="25400" tIns="25400" rIns="25400" bIns="25400" anchor="t" upright="1">
          <a:spAutoFit/>
        </a:bodyPr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n=41: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Mean = 289.6±1.6  [0.54%]  95% conf.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41 rej.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2.7, probability = 0.000</a:t>
          </a:r>
        </a:p>
      </xdr:txBody>
    </xdr:sp>
    <xdr:clientData/>
  </xdr:oneCellAnchor>
  <xdr:oneCellAnchor>
    <xdr:from>
      <xdr:col>45</xdr:col>
      <xdr:colOff>15240</xdr:colOff>
      <xdr:row>37</xdr:row>
      <xdr:rowOff>15240</xdr:rowOff>
    </xdr:from>
    <xdr:ext cx="2336236" cy="751057"/>
    <xdr:sp macro="" textlink="">
      <xdr:nvSpPr>
        <xdr:cNvPr id="7" name="TextBox 1"/>
        <xdr:cNvSpPr>
          <a:spLocks noChangeArrowheads="1"/>
        </xdr:cNvSpPr>
      </xdr:nvSpPr>
      <xdr:spPr bwMode="auto">
        <a:xfrm>
          <a:off x="28300680" y="5783580"/>
          <a:ext cx="2336236" cy="751057"/>
        </a:xfrm>
        <a:prstGeom prst="roundRect">
          <a:avLst>
            <a:gd name="adj" fmla="val 16667"/>
          </a:avLst>
        </a:prstGeom>
        <a:solidFill>
          <a:srgbClr val="FFFFCC"/>
        </a:solidFill>
        <a:ln w="1">
          <a:solidFill>
            <a:srgbClr val="BCBCBC"/>
          </a:solidFill>
          <a:round/>
          <a:headEnd/>
          <a:tailEnd/>
        </a:ln>
        <a:effectLst>
          <a:outerShdw blurRad="63500" dist="37356" dir="2700000" rotWithShape="0">
            <a:srgbClr val="000000"/>
          </a:outerShdw>
        </a:effectLst>
      </xdr:spPr>
      <xdr:txBody>
        <a:bodyPr wrap="none" lIns="27432" tIns="27432" rIns="0" bIns="0" anchor="t" upright="1">
          <a:spAutoFit/>
        </a:bodyPr>
        <a:lstStyle/>
        <a:p>
          <a:pPr algn="l" rtl="0">
            <a:lnSpc>
              <a:spcPts val="1200"/>
            </a:lnSpc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n=31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Mean = 287.7±1.1  [0.37%]  2</a:t>
          </a:r>
          <a:r>
            <a:rPr lang="en-US" sz="11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Wtd by data-pt errs only, 0 of 31 rej.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MSWD = 1.03, probability = 0.42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50"/>
  <sheetViews>
    <sheetView tabSelected="1" zoomScale="115" zoomScaleNormal="115" workbookViewId="0">
      <pane xSplit="1" ySplit="2" topLeftCell="B3" activePane="bottomRight" state="frozen"/>
      <selection pane="topRight" activeCell="B1" sqref="B1"/>
      <selection pane="bottomLeft" activeCell="A2" sqref="A2"/>
      <selection pane="bottomRight" sqref="A1:G1"/>
    </sheetView>
  </sheetViews>
  <sheetFormatPr defaultRowHeight="8.4"/>
  <cols>
    <col min="1" max="1" width="8.44140625" style="286" bestFit="1" customWidth="1"/>
    <col min="2" max="3" width="5.77734375" style="284" bestFit="1" customWidth="1"/>
    <col min="4" max="4" width="25.5546875" style="286" bestFit="1" customWidth="1"/>
    <col min="5" max="5" width="6.77734375" style="410" bestFit="1" customWidth="1"/>
    <col min="6" max="6" width="9.44140625" style="286" bestFit="1" customWidth="1"/>
    <col min="7" max="7" width="22" style="413" customWidth="1"/>
    <col min="8" max="8" width="35" style="286" customWidth="1"/>
    <col min="9" max="9" width="8.88671875" style="286"/>
    <col min="10" max="10" width="4.33203125" style="286" bestFit="1" customWidth="1"/>
    <col min="11" max="11" width="5.109375" style="286" bestFit="1" customWidth="1"/>
    <col min="12" max="16384" width="8.88671875" style="286"/>
  </cols>
  <sheetData>
    <row r="1" spans="1:11" ht="9">
      <c r="A1" s="432" t="s">
        <v>4338</v>
      </c>
      <c r="B1" s="432"/>
      <c r="C1" s="432"/>
      <c r="D1" s="432"/>
      <c r="E1" s="432"/>
      <c r="F1" s="432"/>
      <c r="G1" s="432"/>
    </row>
    <row r="2" spans="1:11" s="406" customFormat="1" ht="9">
      <c r="A2" s="294" t="s">
        <v>498</v>
      </c>
      <c r="B2" s="295" t="s">
        <v>39</v>
      </c>
      <c r="C2" s="295" t="s">
        <v>40</v>
      </c>
      <c r="D2" s="296" t="s">
        <v>35</v>
      </c>
      <c r="E2" s="411" t="s">
        <v>4177</v>
      </c>
      <c r="F2" s="296" t="s">
        <v>4178</v>
      </c>
      <c r="G2" s="411" t="s">
        <v>4179</v>
      </c>
    </row>
    <row r="3" spans="1:11" s="407" customFormat="1">
      <c r="A3" s="430" t="s">
        <v>4132</v>
      </c>
      <c r="B3" s="292"/>
      <c r="C3" s="292"/>
      <c r="D3" s="293"/>
      <c r="E3" s="412"/>
      <c r="F3" s="293"/>
      <c r="G3" s="412"/>
    </row>
    <row r="4" spans="1:11" ht="9">
      <c r="A4" s="414" t="s">
        <v>21</v>
      </c>
      <c r="B4" s="416">
        <v>38.763100000000001</v>
      </c>
      <c r="C4" s="416">
        <v>68.818250000000006</v>
      </c>
      <c r="D4" s="417" t="s">
        <v>37</v>
      </c>
      <c r="E4" s="423" t="s">
        <v>4256</v>
      </c>
      <c r="F4" s="424" t="s">
        <v>85</v>
      </c>
      <c r="G4" s="423" t="s">
        <v>85</v>
      </c>
      <c r="J4" s="285"/>
      <c r="K4" s="285"/>
    </row>
    <row r="5" spans="1:11" ht="9">
      <c r="A5" s="414" t="s">
        <v>22</v>
      </c>
      <c r="B5" s="416">
        <v>38.790433</v>
      </c>
      <c r="C5" s="416">
        <v>68.82535</v>
      </c>
      <c r="D5" s="417" t="s">
        <v>38</v>
      </c>
      <c r="E5" s="423" t="s">
        <v>4257</v>
      </c>
      <c r="F5" s="424" t="s">
        <v>85</v>
      </c>
      <c r="G5" s="423" t="s">
        <v>85</v>
      </c>
      <c r="I5" s="285"/>
      <c r="J5" s="285"/>
      <c r="K5" s="285"/>
    </row>
    <row r="6" spans="1:11" ht="9">
      <c r="A6" s="414" t="s">
        <v>23</v>
      </c>
      <c r="B6" s="416">
        <v>38.914700000000003</v>
      </c>
      <c r="C6" s="416">
        <v>68.818349999999995</v>
      </c>
      <c r="D6" s="417" t="s">
        <v>1601</v>
      </c>
      <c r="E6" s="423" t="s">
        <v>4258</v>
      </c>
      <c r="F6" s="424" t="s">
        <v>85</v>
      </c>
      <c r="G6" s="425" t="s">
        <v>4280</v>
      </c>
      <c r="I6" s="285"/>
      <c r="J6" s="285"/>
      <c r="K6" s="285"/>
    </row>
    <row r="7" spans="1:11" ht="9">
      <c r="A7" s="414" t="s">
        <v>24</v>
      </c>
      <c r="B7" s="416">
        <v>38.946449999999999</v>
      </c>
      <c r="C7" s="416">
        <v>68.799767000000003</v>
      </c>
      <c r="D7" s="417" t="s">
        <v>1383</v>
      </c>
      <c r="E7" s="423" t="s">
        <v>4259</v>
      </c>
      <c r="F7" s="424" t="s">
        <v>4272</v>
      </c>
      <c r="G7" s="423" t="s">
        <v>85</v>
      </c>
      <c r="J7" s="285"/>
      <c r="K7" s="285"/>
    </row>
    <row r="8" spans="1:11" ht="9">
      <c r="A8" s="414" t="s">
        <v>25</v>
      </c>
      <c r="B8" s="416">
        <v>39.101332999999997</v>
      </c>
      <c r="C8" s="416">
        <v>70.103049999999996</v>
      </c>
      <c r="D8" s="417" t="s">
        <v>488</v>
      </c>
      <c r="E8" s="423" t="s">
        <v>4260</v>
      </c>
      <c r="F8" s="424" t="s">
        <v>85</v>
      </c>
      <c r="G8" s="423" t="s">
        <v>85</v>
      </c>
      <c r="J8" s="285"/>
      <c r="K8" s="285"/>
    </row>
    <row r="9" spans="1:11" ht="9">
      <c r="A9" s="414" t="s">
        <v>26</v>
      </c>
      <c r="B9" s="416">
        <v>39.058667</v>
      </c>
      <c r="C9" s="416">
        <v>70.106733000000006</v>
      </c>
      <c r="D9" s="417" t="s">
        <v>1384</v>
      </c>
      <c r="E9" s="423" t="s">
        <v>4261</v>
      </c>
      <c r="F9" s="424" t="s">
        <v>4273</v>
      </c>
      <c r="G9" s="425" t="s">
        <v>4281</v>
      </c>
      <c r="J9" s="285"/>
      <c r="K9" s="285"/>
    </row>
    <row r="10" spans="1:11" ht="9">
      <c r="A10" s="414" t="s">
        <v>27</v>
      </c>
      <c r="B10" s="416">
        <v>39.005583000000001</v>
      </c>
      <c r="C10" s="416">
        <v>70.310050000000004</v>
      </c>
      <c r="D10" s="417" t="s">
        <v>1600</v>
      </c>
      <c r="E10" s="423" t="s">
        <v>4262</v>
      </c>
      <c r="F10" s="424" t="s">
        <v>85</v>
      </c>
      <c r="G10" s="423" t="s">
        <v>85</v>
      </c>
      <c r="J10" s="285"/>
      <c r="K10" s="285"/>
    </row>
    <row r="11" spans="1:11" ht="9">
      <c r="A11" s="414" t="s">
        <v>28</v>
      </c>
      <c r="B11" s="416">
        <v>39.290599999999998</v>
      </c>
      <c r="C11" s="416">
        <v>70.691467000000003</v>
      </c>
      <c r="D11" s="417" t="s">
        <v>1602</v>
      </c>
      <c r="E11" s="423" t="s">
        <v>4263</v>
      </c>
      <c r="F11" s="424" t="s">
        <v>85</v>
      </c>
      <c r="G11" s="423" t="s">
        <v>85</v>
      </c>
      <c r="J11" s="285"/>
      <c r="K11" s="285"/>
    </row>
    <row r="12" spans="1:11" ht="9">
      <c r="A12" s="414" t="s">
        <v>29</v>
      </c>
      <c r="B12" s="416">
        <v>39.152500000000003</v>
      </c>
      <c r="C12" s="416">
        <v>70.705633000000006</v>
      </c>
      <c r="D12" s="417" t="s">
        <v>1603</v>
      </c>
      <c r="E12" s="423" t="s">
        <v>4264</v>
      </c>
      <c r="F12" s="424" t="s">
        <v>4274</v>
      </c>
      <c r="G12" s="423" t="s">
        <v>85</v>
      </c>
      <c r="J12" s="285"/>
      <c r="K12" s="285"/>
    </row>
    <row r="13" spans="1:11" ht="9">
      <c r="A13" s="414" t="s">
        <v>30</v>
      </c>
      <c r="B13" s="416">
        <v>39.163899999999998</v>
      </c>
      <c r="C13" s="416">
        <v>70.646216999999993</v>
      </c>
      <c r="D13" s="417" t="s">
        <v>489</v>
      </c>
      <c r="E13" s="423" t="s">
        <v>4265</v>
      </c>
      <c r="F13" s="424" t="s">
        <v>85</v>
      </c>
      <c r="G13" s="423" t="s">
        <v>85</v>
      </c>
      <c r="J13" s="285"/>
      <c r="K13" s="285"/>
    </row>
    <row r="14" spans="1:11" ht="9">
      <c r="A14" s="414" t="s">
        <v>31</v>
      </c>
      <c r="B14" s="416">
        <v>39.155749999999998</v>
      </c>
      <c r="C14" s="416">
        <v>70.986450000000005</v>
      </c>
      <c r="D14" s="417" t="s">
        <v>1604</v>
      </c>
      <c r="E14" s="423" t="s">
        <v>4260</v>
      </c>
      <c r="F14" s="424" t="s">
        <v>4275</v>
      </c>
      <c r="G14" s="425" t="s">
        <v>4282</v>
      </c>
      <c r="J14" s="285"/>
      <c r="K14" s="285"/>
    </row>
    <row r="15" spans="1:11" ht="16.8">
      <c r="A15" s="414" t="s">
        <v>32</v>
      </c>
      <c r="B15" s="416">
        <v>39.194032999999997</v>
      </c>
      <c r="C15" s="416">
        <v>71.109300000000005</v>
      </c>
      <c r="D15" s="417" t="s">
        <v>1385</v>
      </c>
      <c r="E15" s="423" t="s">
        <v>4265</v>
      </c>
      <c r="F15" s="424" t="s">
        <v>85</v>
      </c>
      <c r="G15" s="425" t="s">
        <v>4283</v>
      </c>
      <c r="J15" s="285"/>
      <c r="K15" s="285"/>
    </row>
    <row r="16" spans="1:11" ht="9">
      <c r="A16" s="414" t="s">
        <v>33</v>
      </c>
      <c r="B16" s="416">
        <v>39.226332999999997</v>
      </c>
      <c r="C16" s="416">
        <v>71.333416999999997</v>
      </c>
      <c r="D16" s="417" t="s">
        <v>1386</v>
      </c>
      <c r="E16" s="423" t="s">
        <v>4266</v>
      </c>
      <c r="F16" s="424" t="s">
        <v>85</v>
      </c>
      <c r="G16" s="423" t="s">
        <v>85</v>
      </c>
      <c r="J16" s="285"/>
      <c r="K16" s="285"/>
    </row>
    <row r="17" spans="1:11" ht="9">
      <c r="A17" s="414" t="s">
        <v>34</v>
      </c>
      <c r="B17" s="416">
        <v>38.75891</v>
      </c>
      <c r="C17" s="416">
        <v>69.286019999999994</v>
      </c>
      <c r="D17" s="417" t="s">
        <v>38</v>
      </c>
      <c r="E17" s="423" t="s">
        <v>4267</v>
      </c>
      <c r="F17" s="424" t="s">
        <v>85</v>
      </c>
      <c r="G17" s="423" t="s">
        <v>85</v>
      </c>
      <c r="J17" s="285"/>
      <c r="K17" s="285"/>
    </row>
    <row r="18" spans="1:11" s="291" customFormat="1">
      <c r="A18" s="431" t="s">
        <v>74</v>
      </c>
      <c r="B18" s="418"/>
      <c r="C18" s="418"/>
      <c r="D18" s="419"/>
      <c r="E18" s="426"/>
      <c r="F18" s="415"/>
      <c r="G18" s="427"/>
      <c r="J18" s="405"/>
      <c r="K18" s="405"/>
    </row>
    <row r="19" spans="1:11">
      <c r="A19" s="420" t="s">
        <v>8</v>
      </c>
      <c r="B19" s="416">
        <v>39.165999999999997</v>
      </c>
      <c r="C19" s="416">
        <v>70.334050000000005</v>
      </c>
      <c r="D19" s="420" t="s">
        <v>1401</v>
      </c>
      <c r="E19" s="423" t="s">
        <v>85</v>
      </c>
      <c r="F19" s="424" t="s">
        <v>85</v>
      </c>
      <c r="G19" s="425" t="s">
        <v>4284</v>
      </c>
      <c r="J19" s="285"/>
      <c r="K19" s="285"/>
    </row>
    <row r="20" spans="1:11" ht="9.6">
      <c r="A20" s="420" t="s">
        <v>9</v>
      </c>
      <c r="B20" s="416">
        <v>39.063249999999996</v>
      </c>
      <c r="C20" s="416">
        <v>70.267533</v>
      </c>
      <c r="D20" s="417" t="s">
        <v>4171</v>
      </c>
      <c r="E20" s="423" t="s">
        <v>85</v>
      </c>
      <c r="F20" s="424" t="s">
        <v>85</v>
      </c>
      <c r="G20" s="425" t="s">
        <v>4286</v>
      </c>
      <c r="J20" s="285"/>
      <c r="K20" s="285"/>
    </row>
    <row r="21" spans="1:11" ht="9.6">
      <c r="A21" s="420" t="s">
        <v>10</v>
      </c>
      <c r="B21" s="416">
        <v>39.064782999999998</v>
      </c>
      <c r="C21" s="416">
        <v>70.383633000000003</v>
      </c>
      <c r="D21" s="417" t="s">
        <v>4171</v>
      </c>
      <c r="E21" s="423" t="s">
        <v>85</v>
      </c>
      <c r="F21" s="424" t="s">
        <v>85</v>
      </c>
      <c r="G21" s="425" t="s">
        <v>4289</v>
      </c>
      <c r="J21" s="285"/>
      <c r="K21" s="285"/>
    </row>
    <row r="22" spans="1:11" ht="21.6" customHeight="1">
      <c r="A22" s="420" t="s">
        <v>11</v>
      </c>
      <c r="B22" s="416">
        <v>39.065100000000001</v>
      </c>
      <c r="C22" s="416">
        <v>70.386399999999995</v>
      </c>
      <c r="D22" s="420" t="s">
        <v>1402</v>
      </c>
      <c r="E22" s="423" t="s">
        <v>4287</v>
      </c>
      <c r="F22" s="424" t="s">
        <v>85</v>
      </c>
      <c r="G22" s="425" t="s">
        <v>4295</v>
      </c>
      <c r="J22" s="285"/>
      <c r="K22" s="285"/>
    </row>
    <row r="23" spans="1:11" ht="9">
      <c r="A23" s="420" t="s">
        <v>12</v>
      </c>
      <c r="B23" s="416">
        <v>39.149749999999997</v>
      </c>
      <c r="C23" s="416">
        <v>70.584400000000002</v>
      </c>
      <c r="D23" s="420" t="s">
        <v>1401</v>
      </c>
      <c r="E23" s="423" t="s">
        <v>4268</v>
      </c>
      <c r="F23" s="424" t="s">
        <v>85</v>
      </c>
      <c r="G23" s="425" t="s">
        <v>4285</v>
      </c>
      <c r="J23" s="285"/>
      <c r="K23" s="285"/>
    </row>
    <row r="24" spans="1:11" ht="18">
      <c r="A24" s="420" t="s">
        <v>13</v>
      </c>
      <c r="B24" s="416">
        <v>39.140383</v>
      </c>
      <c r="C24" s="416">
        <v>70.697417000000002</v>
      </c>
      <c r="D24" s="420" t="s">
        <v>1401</v>
      </c>
      <c r="E24" s="423" t="s">
        <v>4288</v>
      </c>
      <c r="F24" s="424" t="s">
        <v>85</v>
      </c>
      <c r="G24" s="423" t="s">
        <v>85</v>
      </c>
      <c r="J24" s="285"/>
      <c r="K24" s="285"/>
    </row>
    <row r="25" spans="1:11" s="291" customFormat="1">
      <c r="A25" s="431" t="s">
        <v>4133</v>
      </c>
      <c r="B25" s="418"/>
      <c r="C25" s="418"/>
      <c r="D25" s="419"/>
      <c r="E25" s="426"/>
      <c r="F25" s="415"/>
      <c r="G25" s="427"/>
      <c r="J25" s="405"/>
      <c r="K25" s="405"/>
    </row>
    <row r="26" spans="1:11" ht="9">
      <c r="A26" s="420" t="s">
        <v>36</v>
      </c>
      <c r="B26" s="416">
        <v>38.978682999999997</v>
      </c>
      <c r="C26" s="416">
        <v>68.763383000000005</v>
      </c>
      <c r="D26" s="417" t="s">
        <v>4302</v>
      </c>
      <c r="E26" s="423" t="s">
        <v>4268</v>
      </c>
      <c r="F26" s="424" t="s">
        <v>85</v>
      </c>
      <c r="G26" s="423" t="s">
        <v>85</v>
      </c>
      <c r="J26" s="285"/>
      <c r="K26" s="285"/>
    </row>
    <row r="27" spans="1:11" ht="9">
      <c r="A27" s="420" t="s">
        <v>1</v>
      </c>
      <c r="B27" s="416">
        <v>39.104649999999999</v>
      </c>
      <c r="C27" s="416">
        <v>70.100367000000006</v>
      </c>
      <c r="D27" s="417" t="s">
        <v>4302</v>
      </c>
      <c r="E27" s="423" t="s">
        <v>4268</v>
      </c>
      <c r="F27" s="424" t="s">
        <v>85</v>
      </c>
      <c r="G27" s="423" t="s">
        <v>85</v>
      </c>
      <c r="J27" s="285"/>
      <c r="K27" s="285"/>
    </row>
    <row r="28" spans="1:11" ht="18">
      <c r="A28" s="420" t="s">
        <v>2</v>
      </c>
      <c r="B28" s="416">
        <v>39.164233000000003</v>
      </c>
      <c r="C28" s="416">
        <v>70.190749999999994</v>
      </c>
      <c r="D28" s="417" t="s">
        <v>4302</v>
      </c>
      <c r="E28" s="423" t="s">
        <v>4270</v>
      </c>
      <c r="F28" s="424" t="s">
        <v>85</v>
      </c>
      <c r="G28" s="423" t="s">
        <v>85</v>
      </c>
      <c r="J28" s="285"/>
      <c r="K28" s="285"/>
    </row>
    <row r="29" spans="1:11">
      <c r="A29" s="420" t="s">
        <v>3</v>
      </c>
      <c r="B29" s="416">
        <v>39.224299999999999</v>
      </c>
      <c r="C29" s="416">
        <v>70.853432999999995</v>
      </c>
      <c r="D29" s="417" t="s">
        <v>4304</v>
      </c>
      <c r="E29" s="423" t="s">
        <v>85</v>
      </c>
      <c r="F29" s="424" t="s">
        <v>85</v>
      </c>
      <c r="G29" s="423" t="s">
        <v>85</v>
      </c>
      <c r="J29" s="285"/>
      <c r="K29" s="285"/>
    </row>
    <row r="30" spans="1:11">
      <c r="A30" s="420" t="s">
        <v>4</v>
      </c>
      <c r="B30" s="416">
        <v>39.298499999999997</v>
      </c>
      <c r="C30" s="416">
        <v>70.682649999999995</v>
      </c>
      <c r="D30" s="417" t="s">
        <v>4304</v>
      </c>
      <c r="E30" s="423" t="s">
        <v>85</v>
      </c>
      <c r="F30" s="424" t="s">
        <v>85</v>
      </c>
      <c r="G30" s="423" t="s">
        <v>85</v>
      </c>
      <c r="J30" s="285"/>
      <c r="K30" s="285"/>
    </row>
    <row r="31" spans="1:11">
      <c r="A31" s="420" t="s">
        <v>5</v>
      </c>
      <c r="B31" s="416">
        <v>39.298499999999997</v>
      </c>
      <c r="C31" s="416">
        <v>70.682649999999995</v>
      </c>
      <c r="D31" s="417" t="s">
        <v>4304</v>
      </c>
      <c r="E31" s="423" t="s">
        <v>85</v>
      </c>
      <c r="F31" s="424" t="s">
        <v>85</v>
      </c>
      <c r="G31" s="423" t="s">
        <v>85</v>
      </c>
      <c r="J31" s="285"/>
      <c r="K31" s="285"/>
    </row>
    <row r="32" spans="1:11" ht="17.399999999999999">
      <c r="A32" s="420" t="s">
        <v>6</v>
      </c>
      <c r="B32" s="416">
        <v>39.314517000000002</v>
      </c>
      <c r="C32" s="416">
        <v>70.650017000000005</v>
      </c>
      <c r="D32" s="417" t="s">
        <v>4303</v>
      </c>
      <c r="E32" s="423" t="s">
        <v>4271</v>
      </c>
      <c r="F32" s="424" t="s">
        <v>4276</v>
      </c>
      <c r="G32" s="425" t="s">
        <v>4291</v>
      </c>
      <c r="J32" s="285"/>
      <c r="K32" s="285"/>
    </row>
    <row r="33" spans="1:11">
      <c r="A33" s="420" t="s">
        <v>14</v>
      </c>
      <c r="B33" s="416">
        <v>39.171750000000003</v>
      </c>
      <c r="C33" s="416">
        <v>71.108317</v>
      </c>
      <c r="D33" s="417" t="s">
        <v>4305</v>
      </c>
      <c r="E33" s="423" t="s">
        <v>85</v>
      </c>
      <c r="F33" s="424" t="s">
        <v>85</v>
      </c>
      <c r="G33" s="423" t="s">
        <v>85</v>
      </c>
      <c r="J33" s="285"/>
      <c r="K33" s="285"/>
    </row>
    <row r="34" spans="1:11" ht="9.6">
      <c r="A34" s="420" t="s">
        <v>7</v>
      </c>
      <c r="B34" s="416">
        <v>39.139600000000002</v>
      </c>
      <c r="C34" s="416">
        <v>68.859250000000003</v>
      </c>
      <c r="D34" s="417" t="s">
        <v>4306</v>
      </c>
      <c r="E34" s="423" t="s">
        <v>85</v>
      </c>
      <c r="F34" s="424" t="s">
        <v>85</v>
      </c>
      <c r="G34" s="425" t="s">
        <v>4290</v>
      </c>
      <c r="J34" s="285"/>
      <c r="K34" s="285"/>
    </row>
    <row r="35" spans="1:11" s="291" customFormat="1">
      <c r="A35" s="431" t="s">
        <v>4176</v>
      </c>
      <c r="B35" s="418"/>
      <c r="C35" s="418"/>
      <c r="D35" s="419"/>
      <c r="E35" s="426"/>
      <c r="F35" s="415"/>
      <c r="G35" s="427"/>
      <c r="J35" s="405"/>
      <c r="K35" s="405"/>
    </row>
    <row r="36" spans="1:11" ht="10.199999999999999" customHeight="1">
      <c r="A36" s="420" t="s">
        <v>15</v>
      </c>
      <c r="B36" s="416">
        <v>39.008217000000002</v>
      </c>
      <c r="C36" s="416">
        <v>70.0565</v>
      </c>
      <c r="D36" s="420" t="s">
        <v>4180</v>
      </c>
      <c r="E36" s="423" t="s">
        <v>4268</v>
      </c>
      <c r="F36" s="424" t="s">
        <v>4277</v>
      </c>
      <c r="G36" s="423" t="s">
        <v>85</v>
      </c>
      <c r="J36" s="285"/>
      <c r="K36" s="285"/>
    </row>
    <row r="37" spans="1:11" ht="9">
      <c r="A37" s="420" t="s">
        <v>16</v>
      </c>
      <c r="B37" s="416">
        <v>39.019483000000001</v>
      </c>
      <c r="C37" s="416">
        <v>70.223799999999997</v>
      </c>
      <c r="D37" s="420" t="s">
        <v>500</v>
      </c>
      <c r="E37" s="423" t="s">
        <v>4268</v>
      </c>
      <c r="F37" s="424" t="s">
        <v>4278</v>
      </c>
      <c r="G37" s="423" t="s">
        <v>85</v>
      </c>
      <c r="J37" s="285"/>
      <c r="K37" s="285"/>
    </row>
    <row r="38" spans="1:11" s="291" customFormat="1">
      <c r="A38" s="431" t="s">
        <v>4134</v>
      </c>
      <c r="B38" s="418"/>
      <c r="C38" s="418"/>
      <c r="D38" s="419"/>
      <c r="E38" s="426"/>
      <c r="F38" s="415"/>
      <c r="G38" s="427"/>
      <c r="J38" s="405"/>
      <c r="K38" s="405"/>
    </row>
    <row r="39" spans="1:11" ht="9">
      <c r="A39" s="420" t="s">
        <v>18</v>
      </c>
      <c r="B39" s="416">
        <v>39.056083000000001</v>
      </c>
      <c r="C39" s="416">
        <v>70.112317000000004</v>
      </c>
      <c r="D39" s="420" t="s">
        <v>4172</v>
      </c>
      <c r="E39" s="423" t="s">
        <v>4268</v>
      </c>
      <c r="F39" s="424" t="s">
        <v>85</v>
      </c>
      <c r="G39" s="423" t="s">
        <v>85</v>
      </c>
      <c r="J39" s="285"/>
      <c r="K39" s="285"/>
    </row>
    <row r="40" spans="1:11" ht="9">
      <c r="A40" s="420" t="s">
        <v>19</v>
      </c>
      <c r="B40" s="416">
        <v>39.147750000000002</v>
      </c>
      <c r="C40" s="416">
        <v>70.18965</v>
      </c>
      <c r="D40" s="420" t="s">
        <v>4173</v>
      </c>
      <c r="E40" s="423" t="s">
        <v>4268</v>
      </c>
      <c r="F40" s="424" t="s">
        <v>85</v>
      </c>
      <c r="G40" s="423" t="s">
        <v>85</v>
      </c>
      <c r="J40" s="285"/>
      <c r="K40" s="285"/>
    </row>
    <row r="41" spans="1:11" ht="9">
      <c r="A41" s="420" t="s">
        <v>17</v>
      </c>
      <c r="B41" s="416">
        <v>39.173667000000002</v>
      </c>
      <c r="C41" s="416">
        <v>70.823400000000007</v>
      </c>
      <c r="D41" s="420" t="s">
        <v>4174</v>
      </c>
      <c r="E41" s="423" t="s">
        <v>4268</v>
      </c>
      <c r="F41" s="424" t="s">
        <v>4279</v>
      </c>
      <c r="G41" s="423" t="s">
        <v>85</v>
      </c>
      <c r="J41" s="285"/>
      <c r="K41" s="285"/>
    </row>
    <row r="42" spans="1:11" ht="9">
      <c r="A42" s="422" t="s">
        <v>20</v>
      </c>
      <c r="B42" s="421">
        <v>39.187629999999999</v>
      </c>
      <c r="C42" s="421">
        <v>68.576689999999999</v>
      </c>
      <c r="D42" s="422" t="s">
        <v>4175</v>
      </c>
      <c r="E42" s="423" t="s">
        <v>4269</v>
      </c>
      <c r="F42" s="428" t="s">
        <v>85</v>
      </c>
      <c r="G42" s="429" t="s">
        <v>85</v>
      </c>
      <c r="H42" s="408"/>
      <c r="I42" s="408"/>
      <c r="J42" s="409"/>
      <c r="K42" s="409"/>
    </row>
    <row r="43" spans="1:11">
      <c r="A43" s="434" t="s">
        <v>4292</v>
      </c>
      <c r="B43" s="434"/>
      <c r="C43" s="434"/>
      <c r="D43" s="434"/>
      <c r="E43" s="434"/>
      <c r="F43" s="434"/>
      <c r="G43" s="434"/>
    </row>
    <row r="44" spans="1:11">
      <c r="A44" s="435" t="s">
        <v>4293</v>
      </c>
      <c r="B44" s="435"/>
      <c r="C44" s="435"/>
      <c r="D44" s="435"/>
      <c r="E44" s="435"/>
      <c r="F44" s="435"/>
      <c r="G44" s="435"/>
    </row>
    <row r="45" spans="1:11">
      <c r="A45" s="435" t="s">
        <v>4294</v>
      </c>
      <c r="B45" s="435"/>
      <c r="C45" s="435"/>
      <c r="D45" s="435"/>
      <c r="E45" s="435"/>
      <c r="F45" s="435"/>
      <c r="G45" s="435"/>
    </row>
    <row r="46" spans="1:11" ht="29.4" customHeight="1">
      <c r="A46" s="436" t="s">
        <v>4296</v>
      </c>
      <c r="B46" s="436"/>
      <c r="C46" s="436"/>
      <c r="D46" s="436"/>
      <c r="E46" s="436"/>
      <c r="F46" s="436"/>
      <c r="G46" s="436"/>
    </row>
    <row r="47" spans="1:11" ht="9">
      <c r="A47" s="433" t="s">
        <v>4297</v>
      </c>
      <c r="B47" s="433"/>
      <c r="C47" s="433"/>
      <c r="D47" s="433"/>
      <c r="E47" s="433"/>
      <c r="F47" s="433"/>
      <c r="G47" s="433"/>
    </row>
    <row r="48" spans="1:11" ht="9">
      <c r="A48" s="433" t="s">
        <v>4298</v>
      </c>
      <c r="B48" s="433"/>
      <c r="C48" s="433"/>
      <c r="D48" s="433"/>
      <c r="E48" s="433"/>
      <c r="F48" s="433"/>
      <c r="G48" s="433"/>
    </row>
    <row r="49" spans="1:7" ht="9">
      <c r="A49" s="433" t="s">
        <v>4299</v>
      </c>
      <c r="B49" s="433"/>
      <c r="C49" s="433"/>
      <c r="D49" s="433"/>
      <c r="E49" s="433"/>
      <c r="F49" s="433"/>
      <c r="G49" s="433"/>
    </row>
    <row r="50" spans="1:7" ht="9" customHeight="1">
      <c r="A50" s="433" t="s">
        <v>4300</v>
      </c>
      <c r="B50" s="433"/>
      <c r="C50" s="433"/>
      <c r="D50" s="433"/>
      <c r="E50" s="433"/>
      <c r="F50" s="433"/>
      <c r="G50" s="433"/>
    </row>
  </sheetData>
  <mergeCells count="9">
    <mergeCell ref="A1:G1"/>
    <mergeCell ref="A47:G47"/>
    <mergeCell ref="A48:G48"/>
    <mergeCell ref="A49:G49"/>
    <mergeCell ref="A50:G50"/>
    <mergeCell ref="A43:G43"/>
    <mergeCell ref="A44:G44"/>
    <mergeCell ref="A45:G45"/>
    <mergeCell ref="A46:G4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AM661"/>
  <sheetViews>
    <sheetView zoomScaleNormal="100" workbookViewId="0">
      <pane xSplit="6" ySplit="2" topLeftCell="G3" activePane="bottomRight" state="frozen"/>
      <selection pane="topRight" activeCell="B1" sqref="B1"/>
      <selection pane="bottomLeft" activeCell="A2" sqref="A2"/>
      <selection pane="bottomRight" activeCell="A3" sqref="A3"/>
    </sheetView>
  </sheetViews>
  <sheetFormatPr defaultRowHeight="14.4"/>
  <cols>
    <col min="1" max="1" width="8.88671875" style="3"/>
    <col min="2" max="2" width="12.77734375" style="3" bestFit="1" customWidth="1"/>
    <col min="3" max="3" width="20" style="3" bestFit="1" customWidth="1"/>
    <col min="4" max="4" width="8.5546875" style="3" bestFit="1" customWidth="1"/>
    <col min="5" max="5" width="3.44140625" style="3" bestFit="1" customWidth="1"/>
    <col min="6" max="6" width="29.5546875" style="3" customWidth="1"/>
    <col min="7" max="7" width="5.5546875" style="24" bestFit="1" customWidth="1"/>
    <col min="8" max="8" width="6.21875" style="24" bestFit="1" customWidth="1"/>
    <col min="9" max="9" width="8" style="24" bestFit="1" customWidth="1"/>
    <col min="10" max="10" width="5.5546875" style="24" bestFit="1" customWidth="1"/>
    <col min="11" max="11" width="6.21875" style="24" bestFit="1" customWidth="1"/>
    <col min="12" max="14" width="5.5546875" style="24" bestFit="1" customWidth="1"/>
    <col min="15" max="15" width="5.6640625" style="24" bestFit="1" customWidth="1"/>
    <col min="16" max="19" width="4.5546875" style="24" bestFit="1" customWidth="1"/>
    <col min="20" max="21" width="5" style="25" bestFit="1" customWidth="1"/>
    <col min="22" max="22" width="5.5546875" style="25" bestFit="1" customWidth="1"/>
    <col min="23" max="23" width="5.6640625" style="25" bestFit="1" customWidth="1"/>
    <col min="24" max="24" width="5" style="25" bestFit="1" customWidth="1"/>
    <col min="25" max="25" width="4" style="25" bestFit="1" customWidth="1"/>
    <col min="26" max="26" width="5" style="25" bestFit="1" customWidth="1"/>
    <col min="27" max="27" width="4" style="25" bestFit="1" customWidth="1"/>
    <col min="28" max="29" width="5" style="25" bestFit="1" customWidth="1"/>
    <col min="30" max="30" width="3.44140625" style="25" bestFit="1" customWidth="1"/>
    <col min="31" max="31" width="6" style="25" bestFit="1" customWidth="1"/>
    <col min="32" max="33" width="4" style="25" bestFit="1" customWidth="1"/>
    <col min="34" max="34" width="9.21875" style="24" bestFit="1" customWidth="1"/>
    <col min="35" max="35" width="6.109375" style="24" bestFit="1" customWidth="1"/>
    <col min="36" max="36" width="6.5546875" style="24" bestFit="1" customWidth="1"/>
    <col min="37" max="37" width="5.21875" style="3" bestFit="1" customWidth="1"/>
    <col min="38" max="39" width="4.5546875" style="24" bestFit="1" customWidth="1"/>
    <col min="40" max="16384" width="8.88671875" style="3"/>
  </cols>
  <sheetData>
    <row r="1" spans="1:39">
      <c r="A1" s="404" t="s">
        <v>4329</v>
      </c>
    </row>
    <row r="2" spans="1:39" s="11" customFormat="1" ht="15">
      <c r="A2" s="11" t="s">
        <v>498</v>
      </c>
      <c r="B2" s="11" t="s">
        <v>668</v>
      </c>
      <c r="C2" s="11" t="s">
        <v>486</v>
      </c>
      <c r="D2" s="11" t="s">
        <v>501</v>
      </c>
      <c r="E2" s="11" t="s">
        <v>669</v>
      </c>
      <c r="F2" s="11" t="s">
        <v>522</v>
      </c>
      <c r="G2" s="38" t="s">
        <v>1205</v>
      </c>
      <c r="H2" s="38" t="s">
        <v>1206</v>
      </c>
      <c r="I2" s="38" t="s">
        <v>1207</v>
      </c>
      <c r="J2" s="38" t="s">
        <v>345</v>
      </c>
      <c r="K2" s="38" t="s">
        <v>1277</v>
      </c>
      <c r="L2" s="38" t="s">
        <v>344</v>
      </c>
      <c r="M2" s="38" t="s">
        <v>340</v>
      </c>
      <c r="N2" s="38" t="s">
        <v>343</v>
      </c>
      <c r="O2" s="38" t="s">
        <v>1253</v>
      </c>
      <c r="P2" s="38" t="s">
        <v>1254</v>
      </c>
      <c r="Q2" s="38" t="s">
        <v>57</v>
      </c>
      <c r="R2" s="38" t="s">
        <v>349</v>
      </c>
      <c r="S2" s="38" t="s">
        <v>1278</v>
      </c>
      <c r="T2" s="27" t="s">
        <v>509</v>
      </c>
      <c r="U2" s="27" t="s">
        <v>510</v>
      </c>
      <c r="V2" s="27" t="s">
        <v>56</v>
      </c>
      <c r="W2" s="27" t="s">
        <v>511</v>
      </c>
      <c r="X2" s="27" t="s">
        <v>512</v>
      </c>
      <c r="Y2" s="27" t="s">
        <v>513</v>
      </c>
      <c r="Z2" s="27" t="s">
        <v>514</v>
      </c>
      <c r="AA2" s="27" t="s">
        <v>515</v>
      </c>
      <c r="AB2" s="27" t="s">
        <v>516</v>
      </c>
      <c r="AC2" s="27" t="s">
        <v>517</v>
      </c>
      <c r="AD2" s="27" t="s">
        <v>518</v>
      </c>
      <c r="AE2" s="27" t="s">
        <v>519</v>
      </c>
      <c r="AF2" s="27" t="s">
        <v>520</v>
      </c>
      <c r="AG2" s="27" t="s">
        <v>521</v>
      </c>
      <c r="AH2" s="38" t="s">
        <v>1267</v>
      </c>
      <c r="AI2" s="63" t="s">
        <v>1279</v>
      </c>
      <c r="AJ2" s="38" t="s">
        <v>348</v>
      </c>
      <c r="AK2" s="23"/>
      <c r="AL2" s="20"/>
      <c r="AM2" s="20"/>
    </row>
    <row r="3" spans="1:39" s="76" customFormat="1">
      <c r="A3" s="75" t="s">
        <v>666</v>
      </c>
      <c r="G3" s="77"/>
      <c r="H3" s="77"/>
      <c r="I3" s="77"/>
      <c r="J3" s="77"/>
      <c r="K3" s="77"/>
      <c r="L3" s="77"/>
      <c r="M3" s="77"/>
      <c r="N3" s="77"/>
      <c r="O3" s="77"/>
      <c r="P3" s="77"/>
      <c r="Q3" s="78"/>
      <c r="R3" s="78"/>
      <c r="S3" s="77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8"/>
      <c r="AI3" s="78"/>
      <c r="AJ3" s="77"/>
      <c r="AK3" s="80"/>
      <c r="AL3" s="81"/>
      <c r="AM3" s="81"/>
    </row>
    <row r="4" spans="1:39">
      <c r="G4" s="22"/>
      <c r="H4" s="22"/>
      <c r="I4" s="22"/>
      <c r="J4" s="22"/>
      <c r="K4" s="22"/>
      <c r="L4" s="22"/>
      <c r="M4" s="22"/>
      <c r="N4" s="22"/>
      <c r="O4" s="22"/>
      <c r="P4" s="22"/>
      <c r="Q4" s="53"/>
      <c r="R4" s="53"/>
      <c r="S4" s="22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53"/>
      <c r="AI4" s="53"/>
      <c r="AJ4" s="22"/>
      <c r="AK4" s="23"/>
    </row>
    <row r="5" spans="1:39">
      <c r="A5" s="3" t="s">
        <v>23</v>
      </c>
      <c r="B5" s="3" t="s">
        <v>1256</v>
      </c>
      <c r="C5" s="3" t="s">
        <v>425</v>
      </c>
      <c r="D5" s="3">
        <v>1</v>
      </c>
      <c r="E5" s="3" t="s">
        <v>502</v>
      </c>
      <c r="F5" s="3" t="s">
        <v>350</v>
      </c>
      <c r="G5" s="24">
        <v>41.380318406266689</v>
      </c>
      <c r="H5" s="24">
        <v>0.45050220235235139</v>
      </c>
      <c r="I5" s="24">
        <v>12.02077607101765</v>
      </c>
      <c r="J5" s="24">
        <v>17.326591358668828</v>
      </c>
      <c r="K5" s="24">
        <v>6.5709601404622413</v>
      </c>
      <c r="L5" s="24">
        <v>0.73927062930431242</v>
      </c>
      <c r="M5" s="24">
        <v>6.1038264699444564</v>
      </c>
      <c r="N5" s="24">
        <v>11.426365261539997</v>
      </c>
      <c r="O5" s="24">
        <v>1.1856217115577352</v>
      </c>
      <c r="P5" s="24">
        <v>1.1738209618372153</v>
      </c>
      <c r="Q5" s="24">
        <v>2.7376392822999283E-2</v>
      </c>
      <c r="R5" s="24">
        <v>0.2025071359661495</v>
      </c>
      <c r="S5" s="24">
        <v>1.9000758419664057</v>
      </c>
      <c r="T5" s="25">
        <v>208.99055135253008</v>
      </c>
      <c r="U5" s="25">
        <v>8.5396552435671182</v>
      </c>
      <c r="V5" s="25">
        <v>93.879138684188177</v>
      </c>
      <c r="W5" s="25">
        <v>266.85358864825434</v>
      </c>
      <c r="X5" s="25">
        <v>69.752153294667778</v>
      </c>
      <c r="Y5" s="25">
        <v>108.50163066125475</v>
      </c>
      <c r="Z5" s="25">
        <v>0.10000675951134777</v>
      </c>
      <c r="AA5" s="25">
        <v>9.9998182161544699E-2</v>
      </c>
      <c r="AB5" s="25">
        <v>74.28970461635123</v>
      </c>
      <c r="AC5" s="25">
        <v>56.219906061711676</v>
      </c>
      <c r="AD5" s="25">
        <v>9.9995875637902673E-2</v>
      </c>
      <c r="AE5" s="25">
        <v>107.89201340040154</v>
      </c>
      <c r="AF5" s="25">
        <v>0.39000971976019083</v>
      </c>
      <c r="AG5" s="25">
        <v>26.829264242994512</v>
      </c>
      <c r="AH5" s="24">
        <v>100.6629519433766</v>
      </c>
      <c r="AI5" s="24">
        <v>-5.7220234288342144E-2</v>
      </c>
      <c r="AJ5" s="24">
        <v>100.60573170908826</v>
      </c>
    </row>
    <row r="6" spans="1:39">
      <c r="A6" s="3" t="s">
        <v>23</v>
      </c>
      <c r="B6" s="3" t="s">
        <v>1256</v>
      </c>
      <c r="C6" s="3" t="s">
        <v>425</v>
      </c>
      <c r="D6" s="3">
        <v>3</v>
      </c>
      <c r="E6" s="3" t="s">
        <v>502</v>
      </c>
      <c r="F6" s="3" t="s">
        <v>351</v>
      </c>
      <c r="G6" s="24">
        <v>41.479048349296768</v>
      </c>
      <c r="H6" s="24">
        <v>0.48422546430735158</v>
      </c>
      <c r="I6" s="24">
        <v>11.873220137294394</v>
      </c>
      <c r="J6" s="24">
        <v>16.647988504850861</v>
      </c>
      <c r="K6" s="24">
        <v>6.9038511624360046</v>
      </c>
      <c r="L6" s="24">
        <v>0.69636084084864758</v>
      </c>
      <c r="M6" s="24">
        <v>6.4845098137831725</v>
      </c>
      <c r="N6" s="24">
        <v>11.423951647462447</v>
      </c>
      <c r="O6" s="24">
        <v>1.1606008942816011</v>
      </c>
      <c r="P6" s="24">
        <v>1.1735186073154074</v>
      </c>
      <c r="Q6" s="24">
        <v>4.8158295418314789E-2</v>
      </c>
      <c r="R6" s="24">
        <v>0.18874797167842033</v>
      </c>
      <c r="S6" s="24">
        <v>1.897946494191413</v>
      </c>
      <c r="T6" s="25">
        <v>171.16045155030881</v>
      </c>
      <c r="U6" s="25">
        <v>32.128702924568096</v>
      </c>
      <c r="V6" s="25">
        <v>50.294181231384236</v>
      </c>
      <c r="W6" s="25">
        <v>253.47466357201745</v>
      </c>
      <c r="X6" s="25">
        <v>64.521991836157184</v>
      </c>
      <c r="Y6" s="25">
        <v>105.69158842938262</v>
      </c>
      <c r="Z6" s="25">
        <v>51.523482500246381</v>
      </c>
      <c r="AA6" s="25">
        <v>9.9998182161544699E-2</v>
      </c>
      <c r="AB6" s="25">
        <v>45.199820280779036</v>
      </c>
      <c r="AC6" s="25">
        <v>9.9999832909483582E-2</v>
      </c>
      <c r="AD6" s="25">
        <v>9.9995875637902673E-2</v>
      </c>
      <c r="AE6" s="25">
        <v>174.09711263340046</v>
      </c>
      <c r="AF6" s="25">
        <v>25.000623061550694</v>
      </c>
      <c r="AG6" s="25">
        <v>9.9997257707769363E-2</v>
      </c>
      <c r="AH6" s="24">
        <v>100.60847849517683</v>
      </c>
      <c r="AI6" s="24">
        <v>-6.2865916925933837E-2</v>
      </c>
      <c r="AJ6" s="24">
        <v>100.5456125782509</v>
      </c>
    </row>
    <row r="7" spans="1:39">
      <c r="A7" s="3" t="s">
        <v>23</v>
      </c>
      <c r="B7" s="3" t="s">
        <v>1256</v>
      </c>
      <c r="C7" s="3" t="s">
        <v>425</v>
      </c>
      <c r="D7" s="3">
        <v>7</v>
      </c>
      <c r="E7" s="3" t="s">
        <v>502</v>
      </c>
      <c r="F7" s="3" t="s">
        <v>352</v>
      </c>
      <c r="G7" s="24">
        <v>40.736851618301579</v>
      </c>
      <c r="H7" s="24">
        <v>0.572556317818121</v>
      </c>
      <c r="I7" s="24">
        <v>12.298185761076967</v>
      </c>
      <c r="J7" s="24">
        <v>17.557302115175215</v>
      </c>
      <c r="K7" s="24">
        <v>6.5666801076345473</v>
      </c>
      <c r="L7" s="24">
        <v>0.75710881922712792</v>
      </c>
      <c r="M7" s="24">
        <v>5.7984048970993625</v>
      </c>
      <c r="N7" s="24">
        <v>11.386570711986627</v>
      </c>
      <c r="O7" s="24">
        <v>1.168939369428146</v>
      </c>
      <c r="P7" s="24">
        <v>1.2963383869528855</v>
      </c>
      <c r="Q7" s="24">
        <v>3.6611624989337531E-2</v>
      </c>
      <c r="R7" s="24">
        <v>0.20147204837799718</v>
      </c>
      <c r="S7" s="24">
        <v>1.8850700619069283</v>
      </c>
      <c r="T7" s="25">
        <v>48.610128241765075</v>
      </c>
      <c r="U7" s="25">
        <v>52.597876558738925</v>
      </c>
      <c r="V7" s="25">
        <v>70.191879173820539</v>
      </c>
      <c r="W7" s="25">
        <v>185.84929316896387</v>
      </c>
      <c r="X7" s="25">
        <v>56.731751346329787</v>
      </c>
      <c r="Y7" s="25">
        <v>113.38170400343839</v>
      </c>
      <c r="Z7" s="25">
        <v>0.10000675951134777</v>
      </c>
      <c r="AA7" s="25">
        <v>9.9998182161544699E-2</v>
      </c>
      <c r="AB7" s="25">
        <v>146.05941925244662</v>
      </c>
      <c r="AC7" s="25">
        <v>34.899941685409765</v>
      </c>
      <c r="AD7" s="25">
        <v>9.9995875637902673E-2</v>
      </c>
      <c r="AE7" s="25">
        <v>173.4071637061875</v>
      </c>
      <c r="AF7" s="25">
        <v>14.280355892757756</v>
      </c>
      <c r="AG7" s="25">
        <v>9.9997257707769363E-2</v>
      </c>
      <c r="AH7" s="24">
        <v>100.40101378754468</v>
      </c>
      <c r="AI7" s="24">
        <v>-6.0875197864500241E-2</v>
      </c>
      <c r="AJ7" s="24">
        <v>100.34013858968018</v>
      </c>
    </row>
    <row r="8" spans="1:39">
      <c r="A8" s="3" t="s">
        <v>23</v>
      </c>
      <c r="B8" s="3" t="s">
        <v>1256</v>
      </c>
      <c r="C8" s="3" t="s">
        <v>425</v>
      </c>
      <c r="D8" s="3">
        <v>9</v>
      </c>
      <c r="E8" s="3" t="s">
        <v>502</v>
      </c>
      <c r="F8" s="3" t="s">
        <v>353</v>
      </c>
      <c r="G8" s="24">
        <v>42.875151784226453</v>
      </c>
      <c r="H8" s="24">
        <v>0.46679488259134688</v>
      </c>
      <c r="I8" s="24">
        <v>10.899012764692904</v>
      </c>
      <c r="J8" s="24">
        <v>16.373644309626616</v>
      </c>
      <c r="K8" s="24">
        <v>7.0852847876728537</v>
      </c>
      <c r="L8" s="24">
        <v>0.81182551384668877</v>
      </c>
      <c r="M8" s="24">
        <v>6.9107704232051024</v>
      </c>
      <c r="N8" s="24">
        <v>11.355985674235241</v>
      </c>
      <c r="O8" s="24">
        <v>1.1213510204831703</v>
      </c>
      <c r="P8" s="24">
        <v>1.0052649412276238</v>
      </c>
      <c r="Q8" s="24">
        <v>7.8581536310773567E-2</v>
      </c>
      <c r="R8" s="24">
        <v>0.17710298629055007</v>
      </c>
      <c r="S8" s="24">
        <v>1.9073778897309552</v>
      </c>
      <c r="T8" s="25">
        <v>385.65101741281023</v>
      </c>
      <c r="U8" s="25">
        <v>33.368652866256994</v>
      </c>
      <c r="V8" s="25">
        <v>65.252450639366486</v>
      </c>
      <c r="W8" s="25">
        <v>233.42028700253655</v>
      </c>
      <c r="X8" s="25">
        <v>65.74202949951912</v>
      </c>
      <c r="Y8" s="25">
        <v>118.92178726485173</v>
      </c>
      <c r="Z8" s="25">
        <v>17.601189673997208</v>
      </c>
      <c r="AA8" s="25">
        <v>9.9998182161544699E-2</v>
      </c>
      <c r="AB8" s="25">
        <v>70.509719645967479</v>
      </c>
      <c r="AC8" s="25">
        <v>22.419962538306216</v>
      </c>
      <c r="AD8" s="25">
        <v>9.9995875637902673E-2</v>
      </c>
      <c r="AE8" s="25">
        <v>166.03770922276809</v>
      </c>
      <c r="AF8" s="25">
        <v>2.4700615584812082</v>
      </c>
      <c r="AG8" s="25">
        <v>9.9997257707769363E-2</v>
      </c>
      <c r="AH8" s="24">
        <v>101.23862402002635</v>
      </c>
      <c r="AI8" s="24">
        <v>-7.3048149804943896E-2</v>
      </c>
      <c r="AJ8" s="24">
        <v>101.1655758702214</v>
      </c>
    </row>
    <row r="9" spans="1:39">
      <c r="A9" s="3" t="s">
        <v>23</v>
      </c>
      <c r="B9" s="3" t="s">
        <v>1256</v>
      </c>
      <c r="C9" s="3" t="s">
        <v>426</v>
      </c>
      <c r="D9" s="3">
        <v>11</v>
      </c>
      <c r="E9" s="3" t="s">
        <v>502</v>
      </c>
      <c r="F9" s="3" t="s">
        <v>354</v>
      </c>
      <c r="G9" s="24">
        <v>43.736016986291609</v>
      </c>
      <c r="H9" s="24">
        <v>0.60607936250443939</v>
      </c>
      <c r="I9" s="24">
        <v>9.4975044186183091</v>
      </c>
      <c r="J9" s="24">
        <v>16.235077256655813</v>
      </c>
      <c r="K9" s="24">
        <v>6.3593508038024966</v>
      </c>
      <c r="L9" s="24">
        <v>0.75841424159498649</v>
      </c>
      <c r="M9" s="24">
        <v>7.6446630655420691</v>
      </c>
      <c r="N9" s="24">
        <v>11.424809354957832</v>
      </c>
      <c r="O9" s="24">
        <v>1.0267000266519246</v>
      </c>
      <c r="P9" s="24">
        <v>0.85902533444676621</v>
      </c>
      <c r="Q9" s="24">
        <v>6.8765551335615696E-2</v>
      </c>
      <c r="R9" s="24">
        <v>0.13947680239774332</v>
      </c>
      <c r="S9" s="24">
        <v>1.9147551607337527</v>
      </c>
      <c r="T9" s="25">
        <v>590.76155852921499</v>
      </c>
      <c r="U9" s="25">
        <v>26.578926975879867</v>
      </c>
      <c r="V9" s="25">
        <v>74.131423389559174</v>
      </c>
      <c r="W9" s="25">
        <v>253.51511359822962</v>
      </c>
      <c r="X9" s="25">
        <v>62.741936884694702</v>
      </c>
      <c r="Y9" s="25">
        <v>185.2227836965678</v>
      </c>
      <c r="Z9" s="25">
        <v>13.670924025201243</v>
      </c>
      <c r="AA9" s="25">
        <v>9.9998182161544699E-2</v>
      </c>
      <c r="AB9" s="25">
        <v>118.32952950939345</v>
      </c>
      <c r="AC9" s="25">
        <v>9.9999832909483582E-2</v>
      </c>
      <c r="AD9" s="25">
        <v>22.879056345952126</v>
      </c>
      <c r="AE9" s="25">
        <v>191.75580546612608</v>
      </c>
      <c r="AF9" s="25">
        <v>63.191574850375531</v>
      </c>
      <c r="AG9" s="25">
        <v>9.9997257707769363E-2</v>
      </c>
      <c r="AH9" s="24">
        <v>100.49363098825646</v>
      </c>
      <c r="AI9" s="24">
        <v>-6.0425201619979399E-2</v>
      </c>
      <c r="AJ9" s="24">
        <v>100.43320578663648</v>
      </c>
    </row>
    <row r="10" spans="1:39">
      <c r="A10" s="3" t="s">
        <v>23</v>
      </c>
      <c r="B10" s="3" t="s">
        <v>1256</v>
      </c>
      <c r="C10" s="3" t="s">
        <v>425</v>
      </c>
      <c r="D10" s="3">
        <v>19</v>
      </c>
      <c r="E10" s="3" t="s">
        <v>502</v>
      </c>
      <c r="F10" s="3" t="s">
        <v>355</v>
      </c>
      <c r="G10" s="24">
        <v>39.39254129108064</v>
      </c>
      <c r="H10" s="24">
        <v>9.2867443123655115E-3</v>
      </c>
      <c r="I10" s="24">
        <v>14.289630646937017</v>
      </c>
      <c r="J10" s="24">
        <v>17.963145325790649</v>
      </c>
      <c r="K10" s="24">
        <v>7.4444286779252691</v>
      </c>
      <c r="L10" s="24">
        <v>0.6743894590370928</v>
      </c>
      <c r="M10" s="24">
        <v>4.4605923429746968</v>
      </c>
      <c r="N10" s="24">
        <v>11.479373823469237</v>
      </c>
      <c r="O10" s="24">
        <v>1.0739042072463079</v>
      </c>
      <c r="P10" s="24">
        <v>1.1208330307404668</v>
      </c>
      <c r="Q10" s="24">
        <v>2.2909225384143934E-2</v>
      </c>
      <c r="R10" s="24">
        <v>0.27922062739069109</v>
      </c>
      <c r="S10" s="24">
        <v>1.8596661915781045</v>
      </c>
      <c r="T10" s="25">
        <v>0.10000026381766117</v>
      </c>
      <c r="U10" s="25">
        <v>45.708154705322372</v>
      </c>
      <c r="V10" s="25">
        <v>68.49207583200436</v>
      </c>
      <c r="W10" s="25">
        <v>0</v>
      </c>
      <c r="X10" s="25">
        <v>57.46177388260373</v>
      </c>
      <c r="Y10" s="25">
        <v>44.580669998882378</v>
      </c>
      <c r="Z10" s="25">
        <v>0.10000675951134777</v>
      </c>
      <c r="AA10" s="25">
        <v>9.9998182161544699E-2</v>
      </c>
      <c r="AB10" s="25">
        <v>131.50947710454096</v>
      </c>
      <c r="AC10" s="25">
        <v>9.9999832909483582E-2</v>
      </c>
      <c r="AD10" s="25">
        <v>9.9995875637902673E-2</v>
      </c>
      <c r="AE10" s="25">
        <v>301.04771524058282</v>
      </c>
      <c r="AF10" s="25">
        <v>0.10000249224620278</v>
      </c>
      <c r="AG10" s="25">
        <v>25.649296602042838</v>
      </c>
      <c r="AH10" s="24">
        <v>100.16853573876409</v>
      </c>
      <c r="AI10" s="24">
        <v>-7.2648810651520651E-2</v>
      </c>
      <c r="AJ10" s="24">
        <v>100.09588692811258</v>
      </c>
    </row>
    <row r="11" spans="1:39">
      <c r="A11" s="3" t="s">
        <v>23</v>
      </c>
      <c r="B11" s="3" t="s">
        <v>1256</v>
      </c>
      <c r="C11" s="3" t="s">
        <v>426</v>
      </c>
      <c r="D11" s="3">
        <v>23</v>
      </c>
      <c r="E11" s="3" t="s">
        <v>502</v>
      </c>
      <c r="F11" s="3" t="s">
        <v>356</v>
      </c>
      <c r="G11" s="24">
        <v>43.021053888552608</v>
      </c>
      <c r="H11" s="24">
        <v>0.58923274782209045</v>
      </c>
      <c r="I11" s="24">
        <v>10.325765661652152</v>
      </c>
      <c r="J11" s="24">
        <v>16.512997571878142</v>
      </c>
      <c r="K11" s="24">
        <v>6.2575251286354172</v>
      </c>
      <c r="L11" s="24">
        <v>0.78214942850495373</v>
      </c>
      <c r="M11" s="24">
        <v>7.2189132000822882</v>
      </c>
      <c r="N11" s="24">
        <v>11.399738550875794</v>
      </c>
      <c r="O11" s="24">
        <v>1.1283684956873268</v>
      </c>
      <c r="P11" s="24">
        <v>0.9649289206589543</v>
      </c>
      <c r="Q11" s="24">
        <v>6.2184738257414982E-2</v>
      </c>
      <c r="R11" s="24">
        <v>0.14720645647390693</v>
      </c>
      <c r="S11" s="24">
        <v>1.9107712891887425</v>
      </c>
      <c r="T11" s="25">
        <v>208.10054900455282</v>
      </c>
      <c r="U11" s="25">
        <v>26.348936260889179</v>
      </c>
      <c r="V11" s="25">
        <v>61.262912207692082</v>
      </c>
      <c r="W11" s="25">
        <v>220.49744622866001</v>
      </c>
      <c r="X11" s="25">
        <v>59.191827290485797</v>
      </c>
      <c r="Y11" s="25">
        <v>152.21228758478881</v>
      </c>
      <c r="Z11" s="25">
        <v>13.850936192321667</v>
      </c>
      <c r="AA11" s="25">
        <v>9.9998182161544699E-2</v>
      </c>
      <c r="AB11" s="25">
        <v>76.439696067759954</v>
      </c>
      <c r="AC11" s="25">
        <v>48.149919545916347</v>
      </c>
      <c r="AD11" s="25">
        <v>9.9995875637902673E-2</v>
      </c>
      <c r="AE11" s="25">
        <v>217.80387728336851</v>
      </c>
      <c r="AF11" s="25">
        <v>51.911293725003866</v>
      </c>
      <c r="AG11" s="25">
        <v>12.189665714577083</v>
      </c>
      <c r="AH11" s="24">
        <v>100.48870081461691</v>
      </c>
      <c r="AI11" s="24">
        <v>-5.9398437668752885E-2</v>
      </c>
      <c r="AJ11" s="24">
        <v>100.42930237694816</v>
      </c>
    </row>
    <row r="12" spans="1:39">
      <c r="A12" s="3" t="s">
        <v>23</v>
      </c>
      <c r="B12" s="3" t="s">
        <v>1256</v>
      </c>
      <c r="C12" s="3" t="s">
        <v>425</v>
      </c>
      <c r="D12" s="3">
        <v>25</v>
      </c>
      <c r="E12" s="3" t="s">
        <v>502</v>
      </c>
      <c r="F12" s="3" t="s">
        <v>357</v>
      </c>
      <c r="G12" s="24">
        <v>41.836358752002845</v>
      </c>
      <c r="H12" s="24">
        <v>0.58106722021434387</v>
      </c>
      <c r="I12" s="24">
        <v>11.279941175500408</v>
      </c>
      <c r="J12" s="24">
        <v>16.860849024480984</v>
      </c>
      <c r="K12" s="24">
        <v>6.7734759504202788</v>
      </c>
      <c r="L12" s="24">
        <v>0.77536149043588087</v>
      </c>
      <c r="M12" s="24">
        <v>6.500432422629089</v>
      </c>
      <c r="N12" s="24">
        <v>11.451280754803134</v>
      </c>
      <c r="O12" s="24">
        <v>1.0161455067040672</v>
      </c>
      <c r="P12" s="24">
        <v>1.1800896986160523</v>
      </c>
      <c r="Q12" s="24">
        <v>7.2031233796804345E-2</v>
      </c>
      <c r="R12" s="24">
        <v>0.1894390301551481</v>
      </c>
      <c r="S12" s="24">
        <v>1.8851598872166426</v>
      </c>
      <c r="T12" s="25">
        <v>4.9500130589742266</v>
      </c>
      <c r="U12" s="25">
        <v>52.067897954629956</v>
      </c>
      <c r="V12" s="25">
        <v>68.0721244181439</v>
      </c>
      <c r="W12" s="25">
        <v>212.29194347774259</v>
      </c>
      <c r="X12" s="25">
        <v>57.741782526654006</v>
      </c>
      <c r="Y12" s="25">
        <v>148.30222882086707</v>
      </c>
      <c r="Z12" s="25">
        <v>26.111764908412905</v>
      </c>
      <c r="AA12" s="25">
        <v>9.9998182161544699E-2</v>
      </c>
      <c r="AB12" s="25">
        <v>105.97957861409211</v>
      </c>
      <c r="AC12" s="25">
        <v>63.81989336283241</v>
      </c>
      <c r="AD12" s="25">
        <v>1.3199455584203152</v>
      </c>
      <c r="AE12" s="25">
        <v>237.03245390699888</v>
      </c>
      <c r="AF12" s="25">
        <v>7.0401754541326751</v>
      </c>
      <c r="AG12" s="25">
        <v>49.408645033408831</v>
      </c>
      <c r="AH12" s="24">
        <v>100.56155931825374</v>
      </c>
      <c r="AI12" s="24">
        <v>-7.30736095980941E-2</v>
      </c>
      <c r="AJ12" s="24">
        <v>100.48848570865565</v>
      </c>
    </row>
    <row r="13" spans="1:39">
      <c r="A13" s="3" t="s">
        <v>23</v>
      </c>
      <c r="B13" s="3" t="s">
        <v>1256</v>
      </c>
      <c r="C13" s="3" t="s">
        <v>425</v>
      </c>
      <c r="D13" s="3">
        <v>27</v>
      </c>
      <c r="E13" s="3" t="s">
        <v>502</v>
      </c>
      <c r="F13" s="3" t="s">
        <v>358</v>
      </c>
      <c r="G13" s="24">
        <v>40.375733213459142</v>
      </c>
      <c r="H13" s="24">
        <v>0.19726406396891386</v>
      </c>
      <c r="I13" s="24">
        <v>13.021851301709225</v>
      </c>
      <c r="J13" s="24">
        <v>17.397179673550802</v>
      </c>
      <c r="K13" s="24">
        <v>7.2201467084511846</v>
      </c>
      <c r="L13" s="24">
        <v>0.77395793542711488</v>
      </c>
      <c r="M13" s="24">
        <v>5.3429240949598853</v>
      </c>
      <c r="N13" s="24">
        <v>11.415990218997953</v>
      </c>
      <c r="O13" s="24">
        <v>1.0855748373495711</v>
      </c>
      <c r="P13" s="24">
        <v>1.2077497166628728</v>
      </c>
      <c r="Q13" s="24">
        <v>4.3676398741554594E-2</v>
      </c>
      <c r="R13" s="24">
        <v>0.27502327221438649</v>
      </c>
      <c r="S13" s="24">
        <v>1.8602792648636202</v>
      </c>
      <c r="T13" s="25">
        <v>182.42048125617748</v>
      </c>
      <c r="U13" s="25">
        <v>34.358612900347325</v>
      </c>
      <c r="V13" s="25">
        <v>78.010974546174907</v>
      </c>
      <c r="W13" s="25">
        <v>40.629996140277107</v>
      </c>
      <c r="X13" s="25">
        <v>53.481651013603333</v>
      </c>
      <c r="Y13" s="25">
        <v>62.560940222747448</v>
      </c>
      <c r="Z13" s="25">
        <v>0.10000675951134777</v>
      </c>
      <c r="AA13" s="25">
        <v>9.9998182161544699E-2</v>
      </c>
      <c r="AB13" s="25">
        <v>76.229696902738624</v>
      </c>
      <c r="AC13" s="25">
        <v>9.9999832909483582E-2</v>
      </c>
      <c r="AD13" s="25">
        <v>9.9995875637902673E-2</v>
      </c>
      <c r="AE13" s="25">
        <v>214.45412524545057</v>
      </c>
      <c r="AF13" s="25">
        <v>0.10000249224620278</v>
      </c>
      <c r="AG13" s="25">
        <v>9.9997257707769363E-2</v>
      </c>
      <c r="AH13" s="24">
        <v>100.32462814054219</v>
      </c>
      <c r="AI13" s="24">
        <v>-8.044580025924826E-2</v>
      </c>
      <c r="AJ13" s="24">
        <v>100.24418234028295</v>
      </c>
    </row>
    <row r="14" spans="1:39" s="11" customFormat="1">
      <c r="F14" s="11" t="s">
        <v>524</v>
      </c>
      <c r="G14" s="20">
        <f t="shared" ref="G14:AJ14" si="0">AVERAGE(G5:G13)</f>
        <v>41.6481193654976</v>
      </c>
      <c r="H14" s="20">
        <f t="shared" si="0"/>
        <v>0.43966766732125817</v>
      </c>
      <c r="I14" s="20">
        <f t="shared" si="0"/>
        <v>11.722876437611003</v>
      </c>
      <c r="J14" s="20">
        <f t="shared" si="0"/>
        <v>16.986086126741991</v>
      </c>
      <c r="K14" s="20">
        <f t="shared" si="0"/>
        <v>6.7979670519378095</v>
      </c>
      <c r="L14" s="20">
        <f t="shared" si="0"/>
        <v>0.75209315091408946</v>
      </c>
      <c r="M14" s="20">
        <f t="shared" si="0"/>
        <v>6.273892970024459</v>
      </c>
      <c r="N14" s="20">
        <f t="shared" si="0"/>
        <v>11.418229555369807</v>
      </c>
      <c r="O14" s="20">
        <f t="shared" si="0"/>
        <v>1.1074673410433167</v>
      </c>
      <c r="P14" s="20">
        <f t="shared" si="0"/>
        <v>1.1090632887175829</v>
      </c>
      <c r="Q14" s="20">
        <f>AVERAGE(Q5:Q13)</f>
        <v>5.1143888561884308E-2</v>
      </c>
      <c r="R14" s="20">
        <f>AVERAGE(R5:R13)</f>
        <v>0.20002181454944365</v>
      </c>
      <c r="S14" s="20">
        <f t="shared" si="0"/>
        <v>1.8912335645973961</v>
      </c>
      <c r="T14" s="21">
        <f t="shared" si="0"/>
        <v>200.0827500744613</v>
      </c>
      <c r="U14" s="21">
        <f t="shared" si="0"/>
        <v>34.633046265577761</v>
      </c>
      <c r="V14" s="21">
        <f t="shared" si="0"/>
        <v>69.954128902481543</v>
      </c>
      <c r="W14" s="21">
        <f t="shared" si="0"/>
        <v>185.17025909296461</v>
      </c>
      <c r="X14" s="21">
        <f t="shared" si="0"/>
        <v>60.818544174968373</v>
      </c>
      <c r="Y14" s="21">
        <f t="shared" si="0"/>
        <v>115.48618007586454</v>
      </c>
      <c r="Z14" s="21">
        <f t="shared" si="0"/>
        <v>13.684258259802753</v>
      </c>
      <c r="AA14" s="21">
        <f t="shared" si="0"/>
        <v>9.9998182161544685E-2</v>
      </c>
      <c r="AB14" s="21">
        <f t="shared" si="0"/>
        <v>93.838515777118843</v>
      </c>
      <c r="AC14" s="21">
        <f t="shared" si="0"/>
        <v>25.101069169534927</v>
      </c>
      <c r="AD14" s="21">
        <f t="shared" si="0"/>
        <v>2.766552559315306</v>
      </c>
      <c r="AE14" s="21">
        <f t="shared" si="0"/>
        <v>198.16977512280937</v>
      </c>
      <c r="AF14" s="21">
        <f t="shared" si="0"/>
        <v>18.276011027394926</v>
      </c>
      <c r="AG14" s="21">
        <f t="shared" si="0"/>
        <v>12.730761986840236</v>
      </c>
      <c r="AH14" s="20">
        <f>AVERAGE(AH5:AH13)</f>
        <v>100.54979147183975</v>
      </c>
      <c r="AI14" s="20">
        <f>AVERAGE(AI5:AI13)</f>
        <v>-6.6666817631257272E-2</v>
      </c>
      <c r="AJ14" s="20">
        <f t="shared" si="0"/>
        <v>100.4831246542085</v>
      </c>
      <c r="AL14" s="20"/>
      <c r="AM14" s="20"/>
    </row>
    <row r="15" spans="1:39" s="11" customFormat="1">
      <c r="F15" s="11" t="s">
        <v>525</v>
      </c>
      <c r="G15" s="20">
        <f t="shared" ref="G15:AJ15" si="1">STDEV(G5:G13)</f>
        <v>1.3884622132871793</v>
      </c>
      <c r="H15" s="20">
        <f t="shared" si="1"/>
        <v>0.20449379838588419</v>
      </c>
      <c r="I15" s="20">
        <f t="shared" si="1"/>
        <v>1.4360115444838777</v>
      </c>
      <c r="J15" s="20">
        <f t="shared" si="1"/>
        <v>0.59778555078710949</v>
      </c>
      <c r="K15" s="20">
        <f t="shared" si="1"/>
        <v>0.39999976726234698</v>
      </c>
      <c r="L15" s="20">
        <f t="shared" si="1"/>
        <v>4.3104964509663481E-2</v>
      </c>
      <c r="M15" s="20">
        <f t="shared" si="1"/>
        <v>0.97999617927549776</v>
      </c>
      <c r="N15" s="20">
        <f t="shared" si="1"/>
        <v>3.5701442720249568E-2</v>
      </c>
      <c r="O15" s="20">
        <f t="shared" si="1"/>
        <v>6.104148934695687E-2</v>
      </c>
      <c r="P15" s="20">
        <f t="shared" si="1"/>
        <v>0.1380263050593295</v>
      </c>
      <c r="Q15" s="20">
        <f>STDEV(Q5:Q13)</f>
        <v>2.0185028423008431E-2</v>
      </c>
      <c r="R15" s="20">
        <f>STDEV(R5:R13)</f>
        <v>4.8894629946070016E-2</v>
      </c>
      <c r="S15" s="20">
        <f t="shared" si="1"/>
        <v>2.0458563999949948E-2</v>
      </c>
      <c r="T15" s="21">
        <f t="shared" si="1"/>
        <v>190.18788170367816</v>
      </c>
      <c r="U15" s="21">
        <f t="shared" si="1"/>
        <v>14.016389151959279</v>
      </c>
      <c r="V15" s="21">
        <f t="shared" si="1"/>
        <v>11.961716420628239</v>
      </c>
      <c r="W15" s="21">
        <f t="shared" si="1"/>
        <v>97.147254077346673</v>
      </c>
      <c r="X15" s="21">
        <f t="shared" si="1"/>
        <v>5.1886594786567191</v>
      </c>
      <c r="Y15" s="21">
        <f t="shared" si="1"/>
        <v>43.701425116454224</v>
      </c>
      <c r="Z15" s="21">
        <f t="shared" si="1"/>
        <v>17.101709267464354</v>
      </c>
      <c r="AA15" s="21">
        <f t="shared" si="1"/>
        <v>1.471961680016039E-17</v>
      </c>
      <c r="AB15" s="21">
        <f t="shared" si="1"/>
        <v>33.162931345292662</v>
      </c>
      <c r="AC15" s="21">
        <f t="shared" si="1"/>
        <v>26.462707172915042</v>
      </c>
      <c r="AD15" s="21">
        <f t="shared" si="1"/>
        <v>7.552972529188188</v>
      </c>
      <c r="AE15" s="21">
        <f t="shared" si="1"/>
        <v>53.806620552907113</v>
      </c>
      <c r="AF15" s="21">
        <f t="shared" si="1"/>
        <v>23.892052647294477</v>
      </c>
      <c r="AG15" s="21">
        <f t="shared" si="1"/>
        <v>17.709098228869813</v>
      </c>
      <c r="AH15" s="20">
        <f>STDEV(AH5:AH13)</f>
        <v>0.29915580140237547</v>
      </c>
      <c r="AI15" s="20">
        <f>STDEV(AI5:AI13)</f>
        <v>8.1886182185613304E-3</v>
      </c>
      <c r="AJ15" s="20">
        <f t="shared" si="1"/>
        <v>0.29949663293478562</v>
      </c>
      <c r="AL15" s="20"/>
      <c r="AM15" s="20"/>
    </row>
    <row r="16" spans="1:39"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</row>
    <row r="17" spans="1:39">
      <c r="A17" s="3" t="s">
        <v>23</v>
      </c>
      <c r="B17" s="3" t="s">
        <v>1256</v>
      </c>
      <c r="C17" s="3" t="s">
        <v>425</v>
      </c>
      <c r="D17" s="3">
        <v>5</v>
      </c>
      <c r="E17" s="3" t="s">
        <v>337</v>
      </c>
      <c r="F17" s="3" t="s">
        <v>359</v>
      </c>
      <c r="G17" s="24">
        <v>42.447243589104502</v>
      </c>
      <c r="H17" s="24">
        <v>1.5038586007061232</v>
      </c>
      <c r="I17" s="24">
        <v>10.543748637741766</v>
      </c>
      <c r="J17" s="24">
        <v>16.031615011880461</v>
      </c>
      <c r="K17" s="24">
        <v>6.2744003917088822</v>
      </c>
      <c r="L17" s="24">
        <v>0.73583856931047642</v>
      </c>
      <c r="M17" s="24">
        <v>7.4828500920798193</v>
      </c>
      <c r="N17" s="24">
        <v>11.159654609586307</v>
      </c>
      <c r="O17" s="24">
        <v>1.3391070773128804</v>
      </c>
      <c r="P17" s="24">
        <v>1.0254949883959148</v>
      </c>
      <c r="Q17" s="24">
        <v>7.7380051333106881E-2</v>
      </c>
      <c r="R17" s="24">
        <v>0.15501111689703809</v>
      </c>
      <c r="S17" s="24">
        <v>1.9104759059936509</v>
      </c>
      <c r="T17" s="25">
        <v>260.48068719224381</v>
      </c>
      <c r="U17" s="25">
        <v>65.237366286922594</v>
      </c>
      <c r="V17" s="25">
        <v>86.360008607448449</v>
      </c>
      <c r="W17" s="25">
        <v>315.84827475745664</v>
      </c>
      <c r="X17" s="25">
        <v>79.522454910279293</v>
      </c>
      <c r="Y17" s="25">
        <v>192.4728926578037</v>
      </c>
      <c r="Z17" s="25">
        <v>0.45003041780106501</v>
      </c>
      <c r="AA17" s="25">
        <v>9.9998182161544699E-2</v>
      </c>
      <c r="AB17" s="25">
        <v>175.2693031108881</v>
      </c>
      <c r="AC17" s="25">
        <v>35.259941083883909</v>
      </c>
      <c r="AD17" s="25">
        <v>9.9995875637902673E-2</v>
      </c>
      <c r="AE17" s="25">
        <v>202.45501346783411</v>
      </c>
      <c r="AF17" s="25">
        <v>90.68225996885667</v>
      </c>
      <c r="AG17" s="25">
        <v>86.437629562595831</v>
      </c>
      <c r="AH17" s="24">
        <v>100.92331457948178</v>
      </c>
      <c r="AI17" s="24">
        <v>-6.7557493232299246E-2</v>
      </c>
      <c r="AJ17" s="24">
        <v>100.85575708624948</v>
      </c>
    </row>
    <row r="18" spans="1:39">
      <c r="A18" s="3" t="s">
        <v>23</v>
      </c>
      <c r="B18" s="3" t="s">
        <v>1256</v>
      </c>
      <c r="C18" s="3" t="s">
        <v>426</v>
      </c>
      <c r="D18" s="3">
        <v>13</v>
      </c>
      <c r="E18" s="3" t="s">
        <v>337</v>
      </c>
      <c r="F18" s="3" t="s">
        <v>360</v>
      </c>
      <c r="G18" s="24">
        <v>43.568229566316546</v>
      </c>
      <c r="H18" s="24">
        <v>0.72334661677147094</v>
      </c>
      <c r="I18" s="24">
        <v>9.534599823532691</v>
      </c>
      <c r="J18" s="24">
        <v>16.229158595179509</v>
      </c>
      <c r="K18" s="24">
        <v>6.633045700275602</v>
      </c>
      <c r="L18" s="24">
        <v>0.77023276872951663</v>
      </c>
      <c r="M18" s="24">
        <v>7.3763550011931711</v>
      </c>
      <c r="N18" s="24">
        <v>11.177067610858824</v>
      </c>
      <c r="O18" s="24">
        <v>1.0332605437127449</v>
      </c>
      <c r="P18" s="24">
        <v>0.93973110437538199</v>
      </c>
      <c r="Q18" s="24">
        <v>3.3201806414365757E-2</v>
      </c>
      <c r="R18" s="24">
        <v>0.14090592332863189</v>
      </c>
      <c r="S18" s="24">
        <v>1.9256784141902137</v>
      </c>
      <c r="T18" s="25">
        <v>290.29076583628853</v>
      </c>
      <c r="U18" s="25">
        <v>51.63791531356042</v>
      </c>
      <c r="V18" s="25">
        <v>82.400466705335489</v>
      </c>
      <c r="W18" s="25">
        <v>300.12263280720822</v>
      </c>
      <c r="X18" s="25">
        <v>59.461835625819994</v>
      </c>
      <c r="Y18" s="25">
        <v>209.18314379466605</v>
      </c>
      <c r="Z18" s="25">
        <v>0.10000675951134777</v>
      </c>
      <c r="AA18" s="25">
        <v>9.9998182161544699E-2</v>
      </c>
      <c r="AB18" s="25">
        <v>151.85939619113066</v>
      </c>
      <c r="AC18" s="25">
        <v>10.609982271696209</v>
      </c>
      <c r="AD18" s="25">
        <v>9.9995875637902673E-2</v>
      </c>
      <c r="AE18" s="25">
        <v>247.28169521704632</v>
      </c>
      <c r="AF18" s="25">
        <v>55.471382448968683</v>
      </c>
      <c r="AG18" s="25">
        <v>9.9997257707769363E-2</v>
      </c>
      <c r="AH18" s="24">
        <v>100.30061776635056</v>
      </c>
      <c r="AI18" s="24">
        <v>-4.5773457410539307E-2</v>
      </c>
      <c r="AJ18" s="24">
        <v>100.25484430894002</v>
      </c>
    </row>
    <row r="19" spans="1:39">
      <c r="A19" s="3" t="s">
        <v>23</v>
      </c>
      <c r="B19" s="3" t="s">
        <v>1256</v>
      </c>
      <c r="C19" s="3" t="s">
        <v>426</v>
      </c>
      <c r="D19" s="3">
        <v>15</v>
      </c>
      <c r="E19" s="3" t="s">
        <v>337</v>
      </c>
      <c r="F19" s="3" t="s">
        <v>361</v>
      </c>
      <c r="G19" s="24">
        <v>43.327983139398249</v>
      </c>
      <c r="H19" s="24">
        <v>1.5023252701234671</v>
      </c>
      <c r="I19" s="24">
        <v>9.4341193247119879</v>
      </c>
      <c r="J19" s="24">
        <v>15.989881945725577</v>
      </c>
      <c r="K19" s="24">
        <v>6.4875873191821229</v>
      </c>
      <c r="L19" s="24">
        <v>0.90813107992654418</v>
      </c>
      <c r="M19" s="24">
        <v>7.5003712631968726</v>
      </c>
      <c r="N19" s="24">
        <v>10.872030166550228</v>
      </c>
      <c r="O19" s="24">
        <v>1.3929876994528236</v>
      </c>
      <c r="P19" s="24">
        <v>0.79248565685464578</v>
      </c>
      <c r="Q19" s="24">
        <v>4.5388146603782022E-2</v>
      </c>
      <c r="R19" s="24">
        <v>0.16345183114245415</v>
      </c>
      <c r="S19" s="24">
        <v>1.9199301135771687</v>
      </c>
      <c r="T19" s="25">
        <v>468.50123598574254</v>
      </c>
      <c r="U19" s="25">
        <v>62.427479725514658</v>
      </c>
      <c r="V19" s="25">
        <v>61.172922619007714</v>
      </c>
      <c r="W19" s="25">
        <v>393.74445652031665</v>
      </c>
      <c r="X19" s="25">
        <v>124.30383734089179</v>
      </c>
      <c r="Y19" s="25">
        <v>191.77288213740852</v>
      </c>
      <c r="Z19" s="25">
        <v>0.10000675951134777</v>
      </c>
      <c r="AA19" s="25">
        <v>9.9998182161544699E-2</v>
      </c>
      <c r="AB19" s="25">
        <v>208.32917166138714</v>
      </c>
      <c r="AC19" s="25">
        <v>9.9999832909483582E-2</v>
      </c>
      <c r="AD19" s="25">
        <v>9.9995875637902673E-2</v>
      </c>
      <c r="AE19" s="25">
        <v>271.31991581153801</v>
      </c>
      <c r="AF19" s="25">
        <v>97.992442152054096</v>
      </c>
      <c r="AG19" s="25">
        <v>9.9997257707769363E-2</v>
      </c>
      <c r="AH19" s="24">
        <v>100.60738134439805</v>
      </c>
      <c r="AI19" s="24">
        <v>-5.5991764559003274E-2</v>
      </c>
      <c r="AJ19" s="24">
        <v>100.55138957983905</v>
      </c>
    </row>
    <row r="20" spans="1:39">
      <c r="A20" s="3" t="s">
        <v>23</v>
      </c>
      <c r="B20" s="3" t="s">
        <v>1256</v>
      </c>
      <c r="C20" s="3" t="s">
        <v>426</v>
      </c>
      <c r="D20" s="3">
        <v>17</v>
      </c>
      <c r="E20" s="3" t="s">
        <v>337</v>
      </c>
      <c r="F20" s="3" t="s">
        <v>362</v>
      </c>
      <c r="G20" s="24">
        <v>44.10733998112871</v>
      </c>
      <c r="H20" s="24">
        <v>1.2655049477719515</v>
      </c>
      <c r="I20" s="24">
        <v>8.6734660773306906</v>
      </c>
      <c r="J20" s="24">
        <v>16.643465516235104</v>
      </c>
      <c r="K20" s="24">
        <v>5.4053836982149726</v>
      </c>
      <c r="L20" s="24">
        <v>0.88525067996763773</v>
      </c>
      <c r="M20" s="24">
        <v>7.7499675260234522</v>
      </c>
      <c r="N20" s="24">
        <v>11.05986111205649</v>
      </c>
      <c r="O20" s="24">
        <v>1.2788115176976045</v>
      </c>
      <c r="P20" s="24">
        <v>0.8066505445914528</v>
      </c>
      <c r="Q20" s="24">
        <v>5.9908018912694559E-2</v>
      </c>
      <c r="R20" s="24">
        <v>0.13792767131170663</v>
      </c>
      <c r="S20" s="24">
        <v>1.9145933199639216</v>
      </c>
      <c r="T20" s="25">
        <v>400.27105598295225</v>
      </c>
      <c r="U20" s="25">
        <v>48.818029155848564</v>
      </c>
      <c r="V20" s="25">
        <v>84.630208736070799</v>
      </c>
      <c r="W20" s="25">
        <v>319.63699378882416</v>
      </c>
      <c r="X20" s="25">
        <v>82.362542585646423</v>
      </c>
      <c r="Y20" s="25">
        <v>161.24242329788677</v>
      </c>
      <c r="Z20" s="25">
        <v>4.6103116134731321</v>
      </c>
      <c r="AA20" s="25">
        <v>9.9998182161544699E-2</v>
      </c>
      <c r="AB20" s="25">
        <v>31.619874276067112</v>
      </c>
      <c r="AC20" s="25">
        <v>31.859946764961471</v>
      </c>
      <c r="AD20" s="25">
        <v>9.9995875637902673E-2</v>
      </c>
      <c r="AE20" s="25">
        <v>226.08326440992388</v>
      </c>
      <c r="AF20" s="25">
        <v>101.62253262059126</v>
      </c>
      <c r="AG20" s="25">
        <v>9.9997257707769363E-2</v>
      </c>
      <c r="AH20" s="24">
        <v>100.20793126667203</v>
      </c>
      <c r="AI20" s="24">
        <v>-5.6346171238227986E-2</v>
      </c>
      <c r="AJ20" s="24">
        <v>100.1515850954338</v>
      </c>
    </row>
    <row r="21" spans="1:39">
      <c r="A21" s="3" t="s">
        <v>23</v>
      </c>
      <c r="B21" s="3" t="s">
        <v>1256</v>
      </c>
      <c r="C21" s="3" t="s">
        <v>426</v>
      </c>
      <c r="D21" s="3">
        <v>21</v>
      </c>
      <c r="E21" s="3" t="s">
        <v>337</v>
      </c>
      <c r="F21" s="3" t="s">
        <v>363</v>
      </c>
      <c r="G21" s="24">
        <v>43.607486217553856</v>
      </c>
      <c r="H21" s="24">
        <v>1.3578368097018825</v>
      </c>
      <c r="I21" s="24">
        <v>9.0936514141253664</v>
      </c>
      <c r="J21" s="24">
        <v>15.896802825961682</v>
      </c>
      <c r="K21" s="24">
        <v>6.2949038483989508</v>
      </c>
      <c r="L21" s="24">
        <v>0.90300881431497648</v>
      </c>
      <c r="M21" s="24">
        <v>7.7125687968730716</v>
      </c>
      <c r="N21" s="24">
        <v>11.104352764484256</v>
      </c>
      <c r="O21" s="24">
        <v>1.1653416665238254</v>
      </c>
      <c r="P21" s="24">
        <v>0.75283023510996638</v>
      </c>
      <c r="Q21" s="24">
        <v>6.5152679695241397E-2</v>
      </c>
      <c r="R21" s="24">
        <v>0.14500327004231314</v>
      </c>
      <c r="S21" s="24">
        <v>1.9121845817382455</v>
      </c>
      <c r="T21" s="25">
        <v>185.79049014683261</v>
      </c>
      <c r="U21" s="25">
        <v>48.668035211289421</v>
      </c>
      <c r="V21" s="25">
        <v>75.741237142690963</v>
      </c>
      <c r="W21" s="25">
        <v>335.73696767951702</v>
      </c>
      <c r="X21" s="25">
        <v>94.322911810079745</v>
      </c>
      <c r="Y21" s="25">
        <v>176.57265369454146</v>
      </c>
      <c r="Z21" s="25">
        <v>40.622745713509467</v>
      </c>
      <c r="AA21" s="25">
        <v>9.9998182161544699E-2</v>
      </c>
      <c r="AB21" s="25">
        <v>168.64932943259703</v>
      </c>
      <c r="AC21" s="25">
        <v>26.039956489629525</v>
      </c>
      <c r="AD21" s="25">
        <v>9.9995875637902673E-2</v>
      </c>
      <c r="AE21" s="25">
        <v>159.24821180860008</v>
      </c>
      <c r="AF21" s="25">
        <v>75.101871676898298</v>
      </c>
      <c r="AG21" s="25">
        <v>89.827536598889196</v>
      </c>
      <c r="AH21" s="24">
        <v>100.23231517008125</v>
      </c>
      <c r="AI21" s="24">
        <v>-6.0150974348788855E-2</v>
      </c>
      <c r="AJ21" s="24">
        <v>100.17216419573246</v>
      </c>
    </row>
    <row r="22" spans="1:39">
      <c r="A22" s="3" t="s">
        <v>23</v>
      </c>
      <c r="B22" s="3" t="s">
        <v>1256</v>
      </c>
      <c r="C22" s="3" t="s">
        <v>426</v>
      </c>
      <c r="D22" s="3">
        <v>29</v>
      </c>
      <c r="E22" s="3" t="s">
        <v>337</v>
      </c>
      <c r="F22" s="3" t="s">
        <v>364</v>
      </c>
      <c r="G22" s="24">
        <v>44.03567252519138</v>
      </c>
      <c r="H22" s="24">
        <v>0.58087367685461799</v>
      </c>
      <c r="I22" s="24">
        <v>9.0779614919326779</v>
      </c>
      <c r="J22" s="24">
        <v>15.614805959105606</v>
      </c>
      <c r="K22" s="24">
        <v>7.2547254454811032</v>
      </c>
      <c r="L22" s="24">
        <v>0.83275359073912425</v>
      </c>
      <c r="M22" s="24">
        <v>7.6180446821641645</v>
      </c>
      <c r="N22" s="24">
        <v>11.054398648660113</v>
      </c>
      <c r="O22" s="24">
        <v>1.0688668839966087</v>
      </c>
      <c r="P22" s="24">
        <v>0.83126894842486754</v>
      </c>
      <c r="Q22" s="24">
        <v>3.918082491531133E-2</v>
      </c>
      <c r="R22" s="24">
        <v>0.13973282406205925</v>
      </c>
      <c r="S22" s="24">
        <v>1.9272387909812985</v>
      </c>
      <c r="T22" s="25">
        <v>0.10000026381766117</v>
      </c>
      <c r="U22" s="25">
        <v>28.548847447756586</v>
      </c>
      <c r="V22" s="25">
        <v>73.281521718651092</v>
      </c>
      <c r="W22" s="25">
        <v>231.60499343439884</v>
      </c>
      <c r="X22" s="25">
        <v>74.562301787102911</v>
      </c>
      <c r="Y22" s="25">
        <v>149.40224535291668</v>
      </c>
      <c r="Z22" s="25">
        <v>25.15170001710397</v>
      </c>
      <c r="AA22" s="25">
        <v>9.9998182161544699E-2</v>
      </c>
      <c r="AB22" s="25">
        <v>107.36957308732846</v>
      </c>
      <c r="AC22" s="25">
        <v>10.099983123857843</v>
      </c>
      <c r="AD22" s="25">
        <v>23.74902046400188</v>
      </c>
      <c r="AE22" s="25">
        <v>219.94371888371015</v>
      </c>
      <c r="AF22" s="25">
        <v>92.612308069208396</v>
      </c>
      <c r="AG22" s="25">
        <v>47.448698782336557</v>
      </c>
      <c r="AH22" s="24">
        <v>100.24044900050525</v>
      </c>
      <c r="AI22" s="24">
        <v>-4.802624295647101E-2</v>
      </c>
      <c r="AJ22" s="24">
        <v>100.19242275754878</v>
      </c>
    </row>
    <row r="23" spans="1:39" s="11" customFormat="1">
      <c r="F23" s="11" t="s">
        <v>526</v>
      </c>
      <c r="G23" s="20">
        <f>AVERAGE(G17:G22)</f>
        <v>43.515659169782204</v>
      </c>
      <c r="H23" s="20">
        <f t="shared" ref="H23:AJ23" si="2">AVERAGE(H17:H22)</f>
        <v>1.1556243203215855</v>
      </c>
      <c r="I23" s="20">
        <f t="shared" si="2"/>
        <v>9.3929244615625294</v>
      </c>
      <c r="J23" s="20">
        <f t="shared" si="2"/>
        <v>16.067621642347991</v>
      </c>
      <c r="K23" s="20">
        <f t="shared" si="2"/>
        <v>6.3916744005436046</v>
      </c>
      <c r="L23" s="20">
        <f t="shared" si="2"/>
        <v>0.83920258383137936</v>
      </c>
      <c r="M23" s="20">
        <f t="shared" si="2"/>
        <v>7.573359560255092</v>
      </c>
      <c r="N23" s="20">
        <f t="shared" si="2"/>
        <v>11.071227485366036</v>
      </c>
      <c r="O23" s="20">
        <f t="shared" si="2"/>
        <v>1.2130625647827478</v>
      </c>
      <c r="P23" s="20">
        <f t="shared" si="2"/>
        <v>0.85807691295870481</v>
      </c>
      <c r="Q23" s="20">
        <f>AVERAGE(Q17:Q22)</f>
        <v>5.3368587979083663E-2</v>
      </c>
      <c r="R23" s="20">
        <f>AVERAGE(R17:R22)</f>
        <v>0.14700543946403385</v>
      </c>
      <c r="S23" s="20">
        <f t="shared" si="2"/>
        <v>1.9183501877407501</v>
      </c>
      <c r="T23" s="21">
        <f t="shared" si="2"/>
        <v>267.57237256797958</v>
      </c>
      <c r="U23" s="21">
        <f t="shared" si="2"/>
        <v>50.889612190148711</v>
      </c>
      <c r="V23" s="21">
        <f t="shared" si="2"/>
        <v>77.264394254867426</v>
      </c>
      <c r="W23" s="21">
        <f t="shared" si="2"/>
        <v>316.11571983128692</v>
      </c>
      <c r="X23" s="21">
        <f t="shared" si="2"/>
        <v>85.755980676636696</v>
      </c>
      <c r="Y23" s="21">
        <f t="shared" si="2"/>
        <v>180.10770682253721</v>
      </c>
      <c r="Z23" s="21">
        <f t="shared" si="2"/>
        <v>11.839133546818388</v>
      </c>
      <c r="AA23" s="21">
        <f t="shared" si="2"/>
        <v>9.9998182161544699E-2</v>
      </c>
      <c r="AB23" s="21">
        <f t="shared" si="2"/>
        <v>140.51610795989976</v>
      </c>
      <c r="AC23" s="21">
        <f t="shared" si="2"/>
        <v>18.994968261156405</v>
      </c>
      <c r="AD23" s="21">
        <f t="shared" si="2"/>
        <v>4.0414999736985662</v>
      </c>
      <c r="AE23" s="21">
        <f t="shared" si="2"/>
        <v>221.05530326644205</v>
      </c>
      <c r="AF23" s="21">
        <f t="shared" si="2"/>
        <v>85.580466156096236</v>
      </c>
      <c r="AG23" s="21">
        <f t="shared" si="2"/>
        <v>37.335642786157486</v>
      </c>
      <c r="AH23" s="20">
        <f>AVERAGE(AH17:AH22)</f>
        <v>100.41866818791482</v>
      </c>
      <c r="AI23" s="20">
        <f>AVERAGE(AI17:AI22)</f>
        <v>-5.564101729088828E-2</v>
      </c>
      <c r="AJ23" s="20">
        <f t="shared" si="2"/>
        <v>100.36302717062394</v>
      </c>
      <c r="AL23" s="20"/>
      <c r="AM23" s="20"/>
    </row>
    <row r="24" spans="1:39" s="11" customFormat="1">
      <c r="F24" s="11" t="s">
        <v>527</v>
      </c>
      <c r="G24" s="20">
        <f>STDEV(G17:G22)</f>
        <v>0.6014033706306201</v>
      </c>
      <c r="H24" s="20">
        <f t="shared" ref="H24:AJ24" si="3">STDEV(H17:H22)</f>
        <v>0.40289815609679352</v>
      </c>
      <c r="I24" s="20">
        <f t="shared" si="3"/>
        <v>0.64071079360656424</v>
      </c>
      <c r="J24" s="20">
        <f t="shared" si="3"/>
        <v>0.34619399275951235</v>
      </c>
      <c r="K24" s="20">
        <f t="shared" si="3"/>
        <v>0.60136570917774068</v>
      </c>
      <c r="L24" s="20">
        <f t="shared" si="3"/>
        <v>7.2698478918348325E-2</v>
      </c>
      <c r="M24" s="20">
        <f t="shared" si="3"/>
        <v>0.14484225687321986</v>
      </c>
      <c r="N24" s="20">
        <f t="shared" si="3"/>
        <v>0.10973672911960637</v>
      </c>
      <c r="O24" s="20">
        <f t="shared" si="3"/>
        <v>0.14695689388611863</v>
      </c>
      <c r="P24" s="20">
        <f t="shared" si="3"/>
        <v>0.10338146193627516</v>
      </c>
      <c r="Q24" s="20">
        <f>STDEV(Q17:Q22)</f>
        <v>1.6910697743672775E-2</v>
      </c>
      <c r="R24" s="20">
        <f>STDEV(R17:R22)</f>
        <v>1.0110235005113112E-2</v>
      </c>
      <c r="S24" s="20">
        <f t="shared" si="3"/>
        <v>7.0617193659119693E-3</v>
      </c>
      <c r="T24" s="21">
        <f t="shared" si="3"/>
        <v>165.39498926324555</v>
      </c>
      <c r="U24" s="21">
        <f t="shared" si="3"/>
        <v>13.022112134869355</v>
      </c>
      <c r="V24" s="21">
        <f t="shared" si="3"/>
        <v>9.3859832119456694</v>
      </c>
      <c r="W24" s="21">
        <f t="shared" si="3"/>
        <v>52.576661615012007</v>
      </c>
      <c r="X24" s="21">
        <f t="shared" si="3"/>
        <v>22.028991529553519</v>
      </c>
      <c r="Y24" s="21">
        <f t="shared" si="3"/>
        <v>22.115949258999159</v>
      </c>
      <c r="Z24" s="21">
        <f t="shared" si="3"/>
        <v>17.107322920156758</v>
      </c>
      <c r="AA24" s="21">
        <f t="shared" si="3"/>
        <v>0</v>
      </c>
      <c r="AB24" s="21">
        <f t="shared" si="3"/>
        <v>62.743329533418532</v>
      </c>
      <c r="AC24" s="21">
        <f t="shared" si="3"/>
        <v>14.043770537198405</v>
      </c>
      <c r="AD24" s="21">
        <f t="shared" si="3"/>
        <v>9.6546738593374553</v>
      </c>
      <c r="AE24" s="21">
        <f t="shared" si="3"/>
        <v>38.488851001883603</v>
      </c>
      <c r="AF24" s="21">
        <f t="shared" si="3"/>
        <v>17.33919265315847</v>
      </c>
      <c r="AG24" s="21">
        <f t="shared" si="3"/>
        <v>43.423859378879605</v>
      </c>
      <c r="AH24" s="20">
        <f>STDEV(AH17:AH22)</f>
        <v>0.2881375067478773</v>
      </c>
      <c r="AI24" s="20">
        <f>STDEV(AI17:AI22)</f>
        <v>7.9789210225223572E-3</v>
      </c>
      <c r="AJ24" s="20">
        <f t="shared" si="3"/>
        <v>0.2829165921700787</v>
      </c>
      <c r="AL24" s="20"/>
      <c r="AM24" s="20"/>
    </row>
    <row r="26" spans="1:39">
      <c r="A26" s="3" t="s">
        <v>31</v>
      </c>
      <c r="B26" s="3" t="s">
        <v>1256</v>
      </c>
      <c r="C26" s="3" t="s">
        <v>439</v>
      </c>
      <c r="D26" s="3">
        <v>48</v>
      </c>
      <c r="E26" s="3" t="s">
        <v>502</v>
      </c>
      <c r="F26" s="3" t="s">
        <v>381</v>
      </c>
      <c r="G26" s="24">
        <v>43.550644298023855</v>
      </c>
      <c r="H26" s="24">
        <v>1.9588907187624041</v>
      </c>
      <c r="I26" s="24">
        <v>12.422259715873114</v>
      </c>
      <c r="J26" s="24">
        <v>13.322490633779545</v>
      </c>
      <c r="K26" s="24">
        <v>3.1608216092345756</v>
      </c>
      <c r="L26" s="24">
        <v>0.30289414347405602</v>
      </c>
      <c r="M26" s="24">
        <v>9.8902301498457099</v>
      </c>
      <c r="N26" s="24">
        <v>11.496610525974351</v>
      </c>
      <c r="O26" s="24">
        <v>1.2546372187518988</v>
      </c>
      <c r="P26" s="24">
        <v>1.1360676030006418</v>
      </c>
      <c r="Q26" s="24">
        <v>8.7600038262226232E-2</v>
      </c>
      <c r="R26" s="24">
        <v>5.5589703949224273E-2</v>
      </c>
      <c r="S26" s="24">
        <v>1.9820920841295488</v>
      </c>
      <c r="T26" s="25">
        <v>405.59107001805177</v>
      </c>
      <c r="U26" s="25">
        <v>53.087856777632126</v>
      </c>
      <c r="V26" s="25">
        <v>106.93762788661118</v>
      </c>
      <c r="W26" s="25">
        <v>73.445203285154875</v>
      </c>
      <c r="X26" s="25">
        <v>51.401586800658386</v>
      </c>
      <c r="Y26" s="25">
        <v>103.50155551557479</v>
      </c>
      <c r="Z26" s="25">
        <v>9.6006489130893851</v>
      </c>
      <c r="AA26" s="25">
        <v>9.9998182161544699E-2</v>
      </c>
      <c r="AB26" s="25">
        <v>207.5191748820192</v>
      </c>
      <c r="AC26" s="25">
        <v>9.9999832909483582E-2</v>
      </c>
      <c r="AD26" s="25">
        <v>9.9995875637902673E-2</v>
      </c>
      <c r="AE26" s="25">
        <v>117.64129171971493</v>
      </c>
      <c r="AF26" s="25">
        <v>0.10000249224620278</v>
      </c>
      <c r="AG26" s="25">
        <v>9.9997257707769363E-2</v>
      </c>
      <c r="AH26" s="24">
        <v>100.78084640797387</v>
      </c>
      <c r="AI26" s="24">
        <v>-4.942738364120558E-2</v>
      </c>
      <c r="AJ26" s="24">
        <v>100.73141902433267</v>
      </c>
    </row>
    <row r="27" spans="1:39">
      <c r="A27" s="3" t="s">
        <v>31</v>
      </c>
      <c r="B27" s="3" t="s">
        <v>1256</v>
      </c>
      <c r="C27" s="3" t="s">
        <v>439</v>
      </c>
      <c r="D27" s="3">
        <v>50</v>
      </c>
      <c r="E27" s="3" t="s">
        <v>502</v>
      </c>
      <c r="F27" s="3" t="s">
        <v>382</v>
      </c>
      <c r="G27" s="24">
        <v>43.331320489585188</v>
      </c>
      <c r="H27" s="24">
        <v>1.8212513574069815</v>
      </c>
      <c r="I27" s="24">
        <v>12.32153170021628</v>
      </c>
      <c r="J27" s="24">
        <v>13.16145074975219</v>
      </c>
      <c r="K27" s="24">
        <v>3.2588981914383512</v>
      </c>
      <c r="L27" s="24">
        <v>0.30078041803767169</v>
      </c>
      <c r="M27" s="24">
        <v>9.8351228662415142</v>
      </c>
      <c r="N27" s="24">
        <v>11.490848634512702</v>
      </c>
      <c r="O27" s="24">
        <v>1.194241910161381</v>
      </c>
      <c r="P27" s="24">
        <v>1.0707782998851614</v>
      </c>
      <c r="Q27" s="24">
        <v>8.1839854153009789E-2</v>
      </c>
      <c r="R27" s="24">
        <v>4.7500019407616362E-2</v>
      </c>
      <c r="S27" s="24">
        <v>1.9730619380847363</v>
      </c>
      <c r="T27" s="25">
        <v>534.66141052750709</v>
      </c>
      <c r="U27" s="25">
        <v>39.828392078604026</v>
      </c>
      <c r="V27" s="25">
        <v>88.199795753884757</v>
      </c>
      <c r="W27" s="25">
        <v>67.485653517846629</v>
      </c>
      <c r="X27" s="25">
        <v>70.072163173582368</v>
      </c>
      <c r="Y27" s="25">
        <v>91.401373663029361</v>
      </c>
      <c r="Z27" s="25">
        <v>21.671464786109066</v>
      </c>
      <c r="AA27" s="25">
        <v>9.9998182161544699E-2</v>
      </c>
      <c r="AB27" s="25">
        <v>156.60937730470815</v>
      </c>
      <c r="AC27" s="25">
        <v>10.359982689422498</v>
      </c>
      <c r="AD27" s="25">
        <v>9.9995875637902673E-2</v>
      </c>
      <c r="AE27" s="25">
        <v>90.973265793962298</v>
      </c>
      <c r="AF27" s="25">
        <v>33.580836896274896</v>
      </c>
      <c r="AG27" s="25">
        <v>9.9997257707769363E-2</v>
      </c>
      <c r="AH27" s="24">
        <v>100.05308552304477</v>
      </c>
      <c r="AI27" s="24">
        <v>-4.5176701648371745E-2</v>
      </c>
      <c r="AJ27" s="24">
        <v>100.0079088213964</v>
      </c>
    </row>
    <row r="28" spans="1:39">
      <c r="A28" s="3" t="s">
        <v>31</v>
      </c>
      <c r="B28" s="3" t="s">
        <v>1256</v>
      </c>
      <c r="C28" s="3" t="s">
        <v>440</v>
      </c>
      <c r="D28" s="3">
        <v>52</v>
      </c>
      <c r="E28" s="3" t="s">
        <v>502</v>
      </c>
      <c r="F28" s="3" t="s">
        <v>383</v>
      </c>
      <c r="G28" s="24">
        <v>44.661126179455216</v>
      </c>
      <c r="H28" s="24">
        <v>1.5230510943865292</v>
      </c>
      <c r="I28" s="24">
        <v>11.851899679440075</v>
      </c>
      <c r="J28" s="24">
        <v>12.66756979397023</v>
      </c>
      <c r="K28" s="24">
        <v>3.9176884837217365</v>
      </c>
      <c r="L28" s="24">
        <v>0.30671227793672451</v>
      </c>
      <c r="M28" s="24">
        <v>10.413263474017691</v>
      </c>
      <c r="N28" s="24">
        <v>11.569095904111983</v>
      </c>
      <c r="O28" s="24">
        <v>1.244036868193795</v>
      </c>
      <c r="P28" s="24">
        <v>1.0311264919395471</v>
      </c>
      <c r="Q28" s="24">
        <v>8.5954571970570604E-2</v>
      </c>
      <c r="R28" s="24">
        <v>4.1878543723554304E-2</v>
      </c>
      <c r="S28" s="24">
        <v>2.0076984075956226</v>
      </c>
      <c r="T28" s="25">
        <v>216.67057161372639</v>
      </c>
      <c r="U28" s="25">
        <v>25.758960078956555</v>
      </c>
      <c r="V28" s="25">
        <v>87.699853594527028</v>
      </c>
      <c r="W28" s="25">
        <v>136.74813333230961</v>
      </c>
      <c r="X28" s="25">
        <v>67.442081981252954</v>
      </c>
      <c r="Y28" s="25">
        <v>114.84172594597692</v>
      </c>
      <c r="Z28" s="25">
        <v>29.902021093892991</v>
      </c>
      <c r="AA28" s="25">
        <v>9.9998182161544699E-2</v>
      </c>
      <c r="AB28" s="25">
        <v>142.94943161808328</v>
      </c>
      <c r="AC28" s="25">
        <v>85.079857839388623</v>
      </c>
      <c r="AD28" s="25">
        <v>9.9995875637902673E-2</v>
      </c>
      <c r="AE28" s="25">
        <v>104.86223767655336</v>
      </c>
      <c r="AF28" s="25">
        <v>0.10000249224620278</v>
      </c>
      <c r="AG28" s="25">
        <v>9.9997257707769363E-2</v>
      </c>
      <c r="AH28" s="24">
        <v>101.46895776170963</v>
      </c>
      <c r="AI28" s="24">
        <v>-4.5640795136478257E-2</v>
      </c>
      <c r="AJ28" s="24">
        <v>101.42331696657315</v>
      </c>
    </row>
    <row r="29" spans="1:39">
      <c r="A29" s="3" t="s">
        <v>31</v>
      </c>
      <c r="B29" s="3" t="s">
        <v>1256</v>
      </c>
      <c r="C29" s="3" t="s">
        <v>440</v>
      </c>
      <c r="D29" s="3">
        <v>54</v>
      </c>
      <c r="E29" s="3" t="s">
        <v>502</v>
      </c>
      <c r="F29" s="3" t="s">
        <v>384</v>
      </c>
      <c r="G29" s="24">
        <v>44.708897352323298</v>
      </c>
      <c r="H29" s="24">
        <v>1.5707828912403117</v>
      </c>
      <c r="I29" s="24">
        <v>11.543420013400924</v>
      </c>
      <c r="J29" s="24">
        <v>12.887500692893232</v>
      </c>
      <c r="K29" s="24">
        <v>3.4179902666214779</v>
      </c>
      <c r="L29" s="24">
        <v>0.31911443604086087</v>
      </c>
      <c r="M29" s="24">
        <v>10.404240883439623</v>
      </c>
      <c r="N29" s="24">
        <v>11.399404142896351</v>
      </c>
      <c r="O29" s="24">
        <v>1.2658387590797013</v>
      </c>
      <c r="P29" s="24">
        <v>1.1494242043464804</v>
      </c>
      <c r="Q29" s="24">
        <v>0.11150138302810371</v>
      </c>
      <c r="R29" s="24">
        <v>5.0224249929478139E-2</v>
      </c>
      <c r="S29" s="24">
        <v>1.9829946253868453</v>
      </c>
      <c r="T29" s="25">
        <v>362.35095594329516</v>
      </c>
      <c r="U29" s="25">
        <v>32.388692428470605</v>
      </c>
      <c r="V29" s="25">
        <v>55.793544984318885</v>
      </c>
      <c r="W29" s="25">
        <v>133.86348148318942</v>
      </c>
      <c r="X29" s="25">
        <v>83.372573765970643</v>
      </c>
      <c r="Y29" s="25">
        <v>112.93169724032717</v>
      </c>
      <c r="Z29" s="25">
        <v>0.10000675951134777</v>
      </c>
      <c r="AA29" s="25">
        <v>9.9998182161544699E-2</v>
      </c>
      <c r="AB29" s="25">
        <v>155.22938279171086</v>
      </c>
      <c r="AC29" s="25">
        <v>60.439899010491878</v>
      </c>
      <c r="AD29" s="25">
        <v>9.9995875637902673E-2</v>
      </c>
      <c r="AE29" s="25">
        <v>128.40049528031105</v>
      </c>
      <c r="AF29" s="25">
        <v>4.4601111541806437</v>
      </c>
      <c r="AG29" s="25">
        <v>26.819264517223736</v>
      </c>
      <c r="AH29" s="24">
        <v>100.97276013555089</v>
      </c>
      <c r="AI29" s="24">
        <v>-5.8280456726275728E-2</v>
      </c>
      <c r="AJ29" s="24">
        <v>100.91447967882461</v>
      </c>
    </row>
    <row r="30" spans="1:39">
      <c r="A30" s="3" t="s">
        <v>31</v>
      </c>
      <c r="B30" s="3" t="s">
        <v>1256</v>
      </c>
      <c r="C30" s="3" t="s">
        <v>440</v>
      </c>
      <c r="D30" s="3">
        <v>58</v>
      </c>
      <c r="E30" s="3" t="s">
        <v>502</v>
      </c>
      <c r="F30" s="3" t="s">
        <v>385</v>
      </c>
      <c r="G30" s="24">
        <v>44.397347155064971</v>
      </c>
      <c r="H30" s="24">
        <v>1.9608395001775754</v>
      </c>
      <c r="I30" s="24">
        <v>11.520459520327037</v>
      </c>
      <c r="J30" s="24">
        <v>13.343363157419622</v>
      </c>
      <c r="K30" s="24">
        <v>2.6079085471400645</v>
      </c>
      <c r="L30" s="24">
        <v>0.31186940646019362</v>
      </c>
      <c r="M30" s="24">
        <v>10.379617386381403</v>
      </c>
      <c r="N30" s="24">
        <v>11.534414018813314</v>
      </c>
      <c r="O30" s="24">
        <v>1.2585260808271947</v>
      </c>
      <c r="P30" s="24">
        <v>1.0434495467526721</v>
      </c>
      <c r="Q30" s="24">
        <v>7.67887776400695E-2</v>
      </c>
      <c r="R30" s="24">
        <v>4.5334836191819473E-2</v>
      </c>
      <c r="S30" s="24">
        <v>1.9924944934498632</v>
      </c>
      <c r="T30" s="25">
        <v>565.58149209992791</v>
      </c>
      <c r="U30" s="25">
        <v>32.988668206707167</v>
      </c>
      <c r="V30" s="25">
        <v>94.829028786967797</v>
      </c>
      <c r="W30" s="25">
        <v>97.547735478602249</v>
      </c>
      <c r="X30" s="25">
        <v>34.471064144332587</v>
      </c>
      <c r="Y30" s="25">
        <v>94.801424762091727</v>
      </c>
      <c r="Z30" s="25">
        <v>0.10000675951134777</v>
      </c>
      <c r="AA30" s="25">
        <v>9.9998182161544699E-2</v>
      </c>
      <c r="AB30" s="25">
        <v>223.18911257670518</v>
      </c>
      <c r="AC30" s="25">
        <v>79.869866544804538</v>
      </c>
      <c r="AD30" s="25">
        <v>9.9995875637902673E-2</v>
      </c>
      <c r="AE30" s="25">
        <v>139.46967589516223</v>
      </c>
      <c r="AF30" s="25">
        <v>21.860544805019927</v>
      </c>
      <c r="AG30" s="25">
        <v>12.139667085723199</v>
      </c>
      <c r="AH30" s="24">
        <v>100.6614670310823</v>
      </c>
      <c r="AI30" s="24">
        <v>-4.2561384692213065E-2</v>
      </c>
      <c r="AJ30" s="24">
        <v>100.61890564639009</v>
      </c>
    </row>
    <row r="31" spans="1:39">
      <c r="A31" s="3" t="s">
        <v>31</v>
      </c>
      <c r="B31" s="3" t="s">
        <v>1256</v>
      </c>
      <c r="C31" s="3" t="s">
        <v>440</v>
      </c>
      <c r="D31" s="3">
        <v>62</v>
      </c>
      <c r="E31" s="3" t="s">
        <v>502</v>
      </c>
      <c r="F31" s="3" t="s">
        <v>386</v>
      </c>
      <c r="G31" s="24">
        <v>44.200186774790808</v>
      </c>
      <c r="H31" s="24">
        <v>2.0014468992207575</v>
      </c>
      <c r="I31" s="24">
        <v>11.565467906231664</v>
      </c>
      <c r="J31" s="24">
        <v>13.108071770274409</v>
      </c>
      <c r="K31" s="24">
        <v>3.3116867907715375</v>
      </c>
      <c r="L31" s="24">
        <v>0.34801579000701233</v>
      </c>
      <c r="M31" s="24">
        <v>10.210367118535281</v>
      </c>
      <c r="N31" s="24">
        <v>11.4364604647687</v>
      </c>
      <c r="O31" s="24">
        <v>1.2499624965067941</v>
      </c>
      <c r="P31" s="24">
        <v>1.0318986403398611</v>
      </c>
      <c r="Q31" s="24">
        <v>8.6855159659609757E-2</v>
      </c>
      <c r="R31" s="24">
        <v>5.0652286149506349E-2</v>
      </c>
      <c r="S31" s="24">
        <v>1.9866977189374038</v>
      </c>
      <c r="T31" s="25">
        <v>445.8111761255152</v>
      </c>
      <c r="U31" s="25">
        <v>55.277768368195581</v>
      </c>
      <c r="V31" s="25">
        <v>80.250715420097393</v>
      </c>
      <c r="W31" s="25">
        <v>96.545139369853899</v>
      </c>
      <c r="X31" s="25">
        <v>76.342356738565414</v>
      </c>
      <c r="Y31" s="25">
        <v>100.20150591942604</v>
      </c>
      <c r="Z31" s="25">
        <v>21.111426932845518</v>
      </c>
      <c r="AA31" s="25">
        <v>9.9998182161544699E-2</v>
      </c>
      <c r="AB31" s="25">
        <v>237.66905500293709</v>
      </c>
      <c r="AC31" s="25">
        <v>9.9999832909483582E-2</v>
      </c>
      <c r="AD31" s="25">
        <v>9.9995875637902673E-2</v>
      </c>
      <c r="AE31" s="25">
        <v>164.72780618704491</v>
      </c>
      <c r="AF31" s="25">
        <v>0.10000249224620278</v>
      </c>
      <c r="AG31" s="25">
        <v>42.638830686592847</v>
      </c>
      <c r="AH31" s="24">
        <v>100.7706101265903</v>
      </c>
      <c r="AI31" s="24">
        <v>-4.7999680811965761E-2</v>
      </c>
      <c r="AJ31" s="24">
        <v>100.72261044577833</v>
      </c>
    </row>
    <row r="32" spans="1:39">
      <c r="A32" s="3" t="s">
        <v>31</v>
      </c>
      <c r="B32" s="3" t="s">
        <v>1256</v>
      </c>
      <c r="C32" s="3" t="s">
        <v>440</v>
      </c>
      <c r="D32" s="3" t="s">
        <v>429</v>
      </c>
      <c r="E32" s="3" t="s">
        <v>502</v>
      </c>
      <c r="F32" s="3" t="s">
        <v>387</v>
      </c>
      <c r="G32" s="24">
        <v>44.175712873419968</v>
      </c>
      <c r="H32" s="24">
        <v>0.78100251624292305</v>
      </c>
      <c r="I32" s="24">
        <v>11.641287414631009</v>
      </c>
      <c r="J32" s="24">
        <v>12.123092623072626</v>
      </c>
      <c r="K32" s="24">
        <v>4.0802879917709456</v>
      </c>
      <c r="L32" s="24">
        <v>0.29839037174399585</v>
      </c>
      <c r="M32" s="24">
        <v>10.416361102982926</v>
      </c>
      <c r="N32" s="24">
        <v>11.756577050476569</v>
      </c>
      <c r="O32" s="24">
        <v>1.1221827112632252</v>
      </c>
      <c r="P32" s="24">
        <v>0.68300922796643326</v>
      </c>
      <c r="Q32" s="24">
        <v>0.26451817517943677</v>
      </c>
      <c r="R32" s="24">
        <v>3.5413996699576865E-2</v>
      </c>
      <c r="S32" s="24">
        <v>1.8886520424477391</v>
      </c>
      <c r="V32" s="25">
        <v>9.9988431871539232E-2</v>
      </c>
      <c r="X32" s="25">
        <v>0.10000308716081401</v>
      </c>
      <c r="Z32" s="25">
        <v>0.10000675951134777</v>
      </c>
      <c r="AH32" s="24">
        <v>99.226964950659152</v>
      </c>
      <c r="AI32" s="24">
        <v>-0.1193668218516149</v>
      </c>
      <c r="AJ32" s="24">
        <v>99.107598128807538</v>
      </c>
    </row>
    <row r="33" spans="1:39">
      <c r="A33" s="3" t="s">
        <v>31</v>
      </c>
      <c r="B33" s="3" t="s">
        <v>1256</v>
      </c>
      <c r="C33" s="3" t="s">
        <v>440</v>
      </c>
      <c r="D33" s="3" t="s">
        <v>430</v>
      </c>
      <c r="E33" s="3" t="s">
        <v>502</v>
      </c>
      <c r="F33" s="3" t="s">
        <v>388</v>
      </c>
      <c r="G33" s="24">
        <v>43.378385684529107</v>
      </c>
      <c r="H33" s="24">
        <v>1.5701572122756806</v>
      </c>
      <c r="I33" s="24">
        <v>11.687017567187562</v>
      </c>
      <c r="J33" s="24">
        <v>12.763663073225871</v>
      </c>
      <c r="K33" s="24">
        <v>3.2350702555014412</v>
      </c>
      <c r="L33" s="24">
        <v>0.33146881904350289</v>
      </c>
      <c r="M33" s="24">
        <v>10.127447504628677</v>
      </c>
      <c r="N33" s="24">
        <v>11.531712170243026</v>
      </c>
      <c r="O33" s="24">
        <v>1.1275826355175185</v>
      </c>
      <c r="P33" s="24">
        <v>1.060475358749613</v>
      </c>
      <c r="Q33" s="24">
        <v>0.20707519943896033</v>
      </c>
      <c r="R33" s="24">
        <v>4.8839132722143866E-2</v>
      </c>
      <c r="S33" s="24">
        <v>1.8960929030454068</v>
      </c>
      <c r="V33" s="25">
        <v>9.9988431871539232E-2</v>
      </c>
      <c r="X33" s="25">
        <v>73.212260110431913</v>
      </c>
      <c r="Z33" s="25">
        <v>239.33617686255749</v>
      </c>
      <c r="AH33" s="24">
        <v>98.926606054985371</v>
      </c>
      <c r="AI33" s="24">
        <v>-9.8209528375676466E-2</v>
      </c>
      <c r="AJ33" s="24">
        <v>98.828396526609694</v>
      </c>
    </row>
    <row r="34" spans="1:39">
      <c r="A34" s="3" t="s">
        <v>31</v>
      </c>
      <c r="B34" s="3" t="s">
        <v>1256</v>
      </c>
      <c r="C34" s="3" t="s">
        <v>440</v>
      </c>
      <c r="D34" s="3" t="s">
        <v>431</v>
      </c>
      <c r="E34" s="3" t="s">
        <v>502</v>
      </c>
      <c r="F34" s="3" t="s">
        <v>389</v>
      </c>
      <c r="G34" s="24">
        <v>43.005222868435105</v>
      </c>
      <c r="H34" s="24">
        <v>1.6120126322936468</v>
      </c>
      <c r="I34" s="24">
        <v>12.1705596562661</v>
      </c>
      <c r="J34" s="24">
        <v>12.773388264036219</v>
      </c>
      <c r="K34" s="24">
        <v>3.2058901262861368</v>
      </c>
      <c r="L34" s="24">
        <v>0.38537721059453811</v>
      </c>
      <c r="M34" s="24">
        <v>10.031948333264761</v>
      </c>
      <c r="N34" s="24">
        <v>11.729274527870652</v>
      </c>
      <c r="O34" s="24">
        <v>1.101004925452141</v>
      </c>
      <c r="P34" s="24">
        <v>0.98301959878050948</v>
      </c>
      <c r="Q34" s="24">
        <v>2.9352214879092155E-2</v>
      </c>
      <c r="R34" s="24">
        <v>5.1064321015514814E-2</v>
      </c>
      <c r="S34" s="24">
        <v>1.9778517494480266</v>
      </c>
      <c r="V34" s="25">
        <v>19.887699099249151</v>
      </c>
      <c r="X34" s="25">
        <v>85.16262902614919</v>
      </c>
      <c r="Z34" s="25">
        <v>0.10000675951134777</v>
      </c>
      <c r="AH34" s="24">
        <v>98.991302448679136</v>
      </c>
      <c r="AI34" s="24">
        <v>-2.3880885366422896E-2</v>
      </c>
      <c r="AJ34" s="24">
        <v>98.967421563312712</v>
      </c>
    </row>
    <row r="35" spans="1:39">
      <c r="A35" s="3" t="s">
        <v>31</v>
      </c>
      <c r="B35" s="3" t="s">
        <v>1256</v>
      </c>
      <c r="C35" s="3" t="s">
        <v>440</v>
      </c>
      <c r="D35" s="3" t="s">
        <v>432</v>
      </c>
      <c r="E35" s="3" t="s">
        <v>502</v>
      </c>
      <c r="F35" s="3" t="s">
        <v>390</v>
      </c>
      <c r="G35" s="24">
        <v>43.70867638668328</v>
      </c>
      <c r="H35" s="24">
        <v>0.95721206593268848</v>
      </c>
      <c r="I35" s="24">
        <v>11.931161750247304</v>
      </c>
      <c r="J35" s="24">
        <v>12.819185833049506</v>
      </c>
      <c r="K35" s="24">
        <v>3.8808692031072405</v>
      </c>
      <c r="L35" s="24">
        <v>0.32212814109188165</v>
      </c>
      <c r="M35" s="24">
        <v>9.9113298452170344</v>
      </c>
      <c r="N35" s="24">
        <v>11.78166184652428</v>
      </c>
      <c r="O35" s="24">
        <v>1.0915638197414395</v>
      </c>
      <c r="P35" s="24">
        <v>0.69688139797894011</v>
      </c>
      <c r="Q35" s="24">
        <v>0.10276484077368667</v>
      </c>
      <c r="R35" s="24">
        <v>3.2561755345557122E-2</v>
      </c>
      <c r="S35" s="24">
        <v>1.956155166617545</v>
      </c>
      <c r="V35" s="25">
        <v>110.68719408179392</v>
      </c>
      <c r="X35" s="25">
        <v>0.10000308716081401</v>
      </c>
      <c r="Z35" s="25">
        <v>136.64923619630562</v>
      </c>
      <c r="AH35" s="24">
        <v>99.186418419689105</v>
      </c>
      <c r="AI35" s="24">
        <v>-5.0616580319861604E-2</v>
      </c>
      <c r="AJ35" s="24">
        <v>99.135801839369236</v>
      </c>
    </row>
    <row r="36" spans="1:39">
      <c r="A36" s="3" t="s">
        <v>31</v>
      </c>
      <c r="B36" s="3" t="s">
        <v>1256</v>
      </c>
      <c r="C36" s="3" t="s">
        <v>442</v>
      </c>
      <c r="D36" s="3" t="s">
        <v>434</v>
      </c>
      <c r="E36" s="3" t="s">
        <v>503</v>
      </c>
      <c r="F36" s="3" t="s">
        <v>391</v>
      </c>
      <c r="G36" s="24">
        <v>40.559779518960298</v>
      </c>
      <c r="H36" s="24">
        <v>2.4553594690496583</v>
      </c>
      <c r="I36" s="24">
        <v>13.898212056937096</v>
      </c>
      <c r="J36" s="24">
        <v>13.930808271671406</v>
      </c>
      <c r="K36" s="24">
        <v>2.407793708300944</v>
      </c>
      <c r="L36" s="24">
        <v>0.30302197415102733</v>
      </c>
      <c r="M36" s="24">
        <v>8.9373560337379132</v>
      </c>
      <c r="N36" s="24">
        <v>11.624887468012375</v>
      </c>
      <c r="O36" s="24">
        <v>1.3140013386118785</v>
      </c>
      <c r="P36" s="24">
        <v>1.2284712405040628</v>
      </c>
      <c r="Q36" s="24">
        <v>0.35148275203491108</v>
      </c>
      <c r="R36" s="24">
        <v>2.7072290832157966E-2</v>
      </c>
      <c r="S36" s="24">
        <v>1.8137739734581122</v>
      </c>
      <c r="V36" s="25">
        <v>99.088535984695383</v>
      </c>
      <c r="X36" s="25">
        <v>125.20386512533912</v>
      </c>
      <c r="Z36" s="25">
        <v>384.51598964518109</v>
      </c>
      <c r="AH36" s="24">
        <v>98.817542351607003</v>
      </c>
      <c r="AI36" s="24">
        <v>-0.15410127885409997</v>
      </c>
      <c r="AJ36" s="24">
        <v>98.663441072752903</v>
      </c>
    </row>
    <row r="37" spans="1:39">
      <c r="A37" s="3" t="s">
        <v>31</v>
      </c>
      <c r="B37" s="3" t="s">
        <v>1256</v>
      </c>
      <c r="C37" s="3" t="s">
        <v>440</v>
      </c>
      <c r="D37" s="3" t="s">
        <v>444</v>
      </c>
      <c r="E37" s="3" t="s">
        <v>502</v>
      </c>
      <c r="F37" s="3" t="s">
        <v>392</v>
      </c>
      <c r="G37" s="24">
        <v>43.096550739896742</v>
      </c>
      <c r="H37" s="24">
        <v>1.4935991341634109</v>
      </c>
      <c r="I37" s="24">
        <v>12.191778084279571</v>
      </c>
      <c r="J37" s="24">
        <v>12.693893832933355</v>
      </c>
      <c r="K37" s="24">
        <v>3.2028472950758577</v>
      </c>
      <c r="L37" s="24">
        <v>0.28346388057441579</v>
      </c>
      <c r="M37" s="24">
        <v>10.010372717383255</v>
      </c>
      <c r="N37" s="24">
        <v>11.598525205499277</v>
      </c>
      <c r="O37" s="24">
        <v>1.1156289339980292</v>
      </c>
      <c r="P37" s="24">
        <v>0.96832348258108392</v>
      </c>
      <c r="Q37" s="24">
        <v>4.4377089630456536E-2</v>
      </c>
      <c r="R37" s="24">
        <v>4.694997286318759E-2</v>
      </c>
      <c r="S37" s="24">
        <v>1.9684654292575345</v>
      </c>
      <c r="V37" s="25">
        <v>20.107673649366539</v>
      </c>
      <c r="X37" s="25">
        <v>35.591098720533701</v>
      </c>
      <c r="Z37" s="25">
        <v>21.351443155672754</v>
      </c>
      <c r="AH37" s="24">
        <v>98.651621606305469</v>
      </c>
      <c r="AI37" s="24">
        <v>-2.927879458466582E-2</v>
      </c>
      <c r="AJ37" s="24">
        <v>98.622342811720799</v>
      </c>
    </row>
    <row r="38" spans="1:39" s="11" customFormat="1">
      <c r="F38" s="11" t="s">
        <v>528</v>
      </c>
      <c r="G38" s="20">
        <f>AVERAGE(G26:G37)</f>
        <v>43.56448752676399</v>
      </c>
      <c r="H38" s="20">
        <f t="shared" ref="H38:AJ38" si="4">AVERAGE(H26:H37)</f>
        <v>1.6421337909293807</v>
      </c>
      <c r="I38" s="20">
        <f t="shared" si="4"/>
        <v>12.062087922086478</v>
      </c>
      <c r="J38" s="20">
        <f t="shared" si="4"/>
        <v>12.966206558006517</v>
      </c>
      <c r="K38" s="20">
        <f t="shared" si="4"/>
        <v>3.3073127057475253</v>
      </c>
      <c r="L38" s="20">
        <f t="shared" si="4"/>
        <v>0.31776973909632339</v>
      </c>
      <c r="M38" s="20">
        <f t="shared" si="4"/>
        <v>10.04730478463965</v>
      </c>
      <c r="N38" s="20">
        <f t="shared" si="4"/>
        <v>11.579122663308633</v>
      </c>
      <c r="O38" s="20">
        <f t="shared" si="4"/>
        <v>1.1949339748420831</v>
      </c>
      <c r="P38" s="20">
        <f t="shared" si="4"/>
        <v>1.0069104244020839</v>
      </c>
      <c r="Q38" s="20">
        <f>AVERAGE(Q26:Q37)</f>
        <v>0.12750917138751108</v>
      </c>
      <c r="R38" s="20">
        <f>AVERAGE(R26:R37)</f>
        <v>4.4423425735778094E-2</v>
      </c>
      <c r="S38" s="20">
        <f t="shared" si="4"/>
        <v>1.9521692109881987</v>
      </c>
      <c r="T38" s="21">
        <f t="shared" si="4"/>
        <v>421.77777938800392</v>
      </c>
      <c r="U38" s="21">
        <f t="shared" si="4"/>
        <v>39.888389656427677</v>
      </c>
      <c r="V38" s="21">
        <f t="shared" si="4"/>
        <v>63.640137175437928</v>
      </c>
      <c r="W38" s="21">
        <f t="shared" si="4"/>
        <v>100.93922441115944</v>
      </c>
      <c r="X38" s="21">
        <f t="shared" si="4"/>
        <v>58.539307146761494</v>
      </c>
      <c r="Y38" s="21">
        <f t="shared" si="4"/>
        <v>102.94654717440433</v>
      </c>
      <c r="Z38" s="21">
        <f t="shared" si="4"/>
        <v>72.044869551974941</v>
      </c>
      <c r="AA38" s="21">
        <f t="shared" si="4"/>
        <v>9.9998182161544699E-2</v>
      </c>
      <c r="AB38" s="21">
        <f t="shared" si="4"/>
        <v>187.19425569602728</v>
      </c>
      <c r="AC38" s="21">
        <f t="shared" si="4"/>
        <v>39.324934291654415</v>
      </c>
      <c r="AD38" s="21">
        <f t="shared" si="4"/>
        <v>9.9995875637902673E-2</v>
      </c>
      <c r="AE38" s="21">
        <f t="shared" si="4"/>
        <v>124.34579542545812</v>
      </c>
      <c r="AF38" s="21">
        <f t="shared" si="4"/>
        <v>10.033583388702347</v>
      </c>
      <c r="AG38" s="21">
        <f t="shared" si="4"/>
        <v>13.649625677110516</v>
      </c>
      <c r="AH38" s="20">
        <f>AVERAGE(AH26:AH37)</f>
        <v>99.875681901489756</v>
      </c>
      <c r="AI38" s="20">
        <f>AVERAGE(AI26:AI37)</f>
        <v>-6.3711691000737661E-2</v>
      </c>
      <c r="AJ38" s="20">
        <f t="shared" si="4"/>
        <v>99.811970210489008</v>
      </c>
      <c r="AL38" s="20"/>
      <c r="AM38" s="20"/>
    </row>
    <row r="39" spans="1:39" s="11" customFormat="1">
      <c r="F39" s="11" t="s">
        <v>529</v>
      </c>
      <c r="G39" s="20">
        <f>STDEV(G26:G37)</f>
        <v>1.1141099233403189</v>
      </c>
      <c r="H39" s="20">
        <f t="shared" ref="H39:AJ39" si="5">STDEV(H26:H37)</f>
        <v>0.45552369800178399</v>
      </c>
      <c r="I39" s="20">
        <f t="shared" si="5"/>
        <v>0.65954895415349613</v>
      </c>
      <c r="J39" s="20">
        <f t="shared" si="5"/>
        <v>0.45106738569703542</v>
      </c>
      <c r="K39" s="20">
        <f t="shared" si="5"/>
        <v>0.49173235861243758</v>
      </c>
      <c r="L39" s="20">
        <f t="shared" si="5"/>
        <v>2.7187919432498181E-2</v>
      </c>
      <c r="M39" s="20">
        <f t="shared" si="5"/>
        <v>0.4115098995834251</v>
      </c>
      <c r="N39" s="20">
        <f t="shared" si="5"/>
        <v>0.12399692033249528</v>
      </c>
      <c r="O39" s="20">
        <f t="shared" si="5"/>
        <v>7.8554534707785534E-2</v>
      </c>
      <c r="P39" s="20">
        <f t="shared" si="5"/>
        <v>0.16477668067305179</v>
      </c>
      <c r="Q39" s="20">
        <f>STDEV(Q26:Q37)</f>
        <v>9.6441769651926551E-2</v>
      </c>
      <c r="R39" s="20">
        <f>STDEV(R26:R37)</f>
        <v>8.5643068591696909E-3</v>
      </c>
      <c r="S39" s="20">
        <f t="shared" si="5"/>
        <v>5.6774834882184003E-2</v>
      </c>
      <c r="T39" s="21">
        <f t="shared" si="5"/>
        <v>126.38223744943919</v>
      </c>
      <c r="U39" s="21">
        <f t="shared" si="5"/>
        <v>11.954538083144774</v>
      </c>
      <c r="V39" s="21">
        <f t="shared" si="5"/>
        <v>42.341698261976674</v>
      </c>
      <c r="W39" s="21">
        <f t="shared" si="5"/>
        <v>29.230660086933788</v>
      </c>
      <c r="X39" s="21">
        <f t="shared" si="5"/>
        <v>36.30842394311464</v>
      </c>
      <c r="Y39" s="21">
        <f t="shared" si="5"/>
        <v>9.4728647843857967</v>
      </c>
      <c r="Z39" s="21">
        <f t="shared" si="5"/>
        <v>122.05787712255245</v>
      </c>
      <c r="AA39" s="21">
        <f t="shared" si="5"/>
        <v>0</v>
      </c>
      <c r="AB39" s="21">
        <f t="shared" si="5"/>
        <v>40.425808020470122</v>
      </c>
      <c r="AC39" s="21">
        <f t="shared" si="5"/>
        <v>40.2477469760845</v>
      </c>
      <c r="AD39" s="21">
        <f t="shared" si="5"/>
        <v>0</v>
      </c>
      <c r="AE39" s="21">
        <f t="shared" si="5"/>
        <v>26.131070667020346</v>
      </c>
      <c r="AF39" s="21">
        <f t="shared" si="5"/>
        <v>14.292948227159096</v>
      </c>
      <c r="AG39" s="21">
        <f t="shared" si="5"/>
        <v>17.702376451313977</v>
      </c>
      <c r="AH39" s="20">
        <f>STDEV(AH26:AH37)</f>
        <v>1.0094116633421655</v>
      </c>
      <c r="AI39" s="20">
        <f>STDEV(AI26:AI37)</f>
        <v>3.9311479810645832E-2</v>
      </c>
      <c r="AJ39" s="20">
        <f t="shared" si="5"/>
        <v>1.0244515084680534</v>
      </c>
      <c r="AL39" s="20"/>
      <c r="AM39" s="20"/>
    </row>
    <row r="40" spans="1:39">
      <c r="C40" s="11"/>
      <c r="D40" s="11"/>
      <c r="E40" s="11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0"/>
      <c r="AI40" s="20"/>
      <c r="AJ40" s="20"/>
    </row>
    <row r="41" spans="1:39">
      <c r="A41" s="3" t="s">
        <v>31</v>
      </c>
      <c r="B41" s="3" t="s">
        <v>1256</v>
      </c>
      <c r="C41" s="3" t="s">
        <v>440</v>
      </c>
      <c r="D41" s="3">
        <v>56</v>
      </c>
      <c r="E41" s="3" t="s">
        <v>502</v>
      </c>
      <c r="F41" s="3" t="s">
        <v>504</v>
      </c>
      <c r="G41" s="24">
        <v>49.369549674915433</v>
      </c>
      <c r="H41" s="24">
        <v>0.47827567447301905</v>
      </c>
      <c r="I41" s="24">
        <v>7.3111693106473332</v>
      </c>
      <c r="J41" s="24">
        <v>10.67784361440139</v>
      </c>
      <c r="K41" s="24">
        <v>4.8150216287850807</v>
      </c>
      <c r="L41" s="24">
        <v>0.31694260575130784</v>
      </c>
      <c r="M41" s="24">
        <v>12.708651310265379</v>
      </c>
      <c r="N41" s="24">
        <v>11.897101160062876</v>
      </c>
      <c r="O41" s="24">
        <v>0.54258320286736517</v>
      </c>
      <c r="P41" s="24">
        <v>0.30307125862249767</v>
      </c>
      <c r="Q41" s="24">
        <v>8.4563711076984474E-2</v>
      </c>
      <c r="R41" s="24">
        <v>2.122879636107193E-2</v>
      </c>
      <c r="S41" s="24">
        <v>2.037032133117187</v>
      </c>
      <c r="T41" s="25">
        <v>205.4805420925301</v>
      </c>
      <c r="U41" s="25">
        <v>17.049311698222407</v>
      </c>
      <c r="V41" s="25">
        <v>65.21245526661788</v>
      </c>
      <c r="W41" s="25">
        <v>160.413814700947</v>
      </c>
      <c r="X41" s="25">
        <v>103.81320478164101</v>
      </c>
      <c r="Y41" s="25">
        <v>115.68173857045116</v>
      </c>
      <c r="Z41" s="25">
        <v>25.451720295638008</v>
      </c>
      <c r="AA41" s="25">
        <v>9.9998182161544699E-2</v>
      </c>
      <c r="AB41" s="25">
        <v>151.05939937200182</v>
      </c>
      <c r="AC41" s="25">
        <v>14.339976039219945</v>
      </c>
      <c r="AD41" s="25">
        <v>9.9995875637902673E-2</v>
      </c>
      <c r="AE41" s="25">
        <v>206.10474330019241</v>
      </c>
      <c r="AF41" s="25">
        <v>0.10000249224620278</v>
      </c>
      <c r="AG41" s="25">
        <v>9.9997257707769363E-2</v>
      </c>
      <c r="AH41" s="24">
        <v>100.71546839457277</v>
      </c>
      <c r="AI41" s="24">
        <v>-4.0395799058493435E-2</v>
      </c>
      <c r="AJ41" s="24">
        <v>100.67507259551428</v>
      </c>
    </row>
    <row r="42" spans="1:39">
      <c r="A42" s="3" t="s">
        <v>31</v>
      </c>
      <c r="B42" s="3" t="s">
        <v>1256</v>
      </c>
      <c r="C42" s="3" t="s">
        <v>440</v>
      </c>
      <c r="D42" s="3" t="s">
        <v>428</v>
      </c>
      <c r="E42" s="3" t="s">
        <v>502</v>
      </c>
      <c r="F42" s="3" t="s">
        <v>505</v>
      </c>
      <c r="G42" s="24">
        <v>48.641643648566841</v>
      </c>
      <c r="H42" s="24">
        <v>0.45961542503185909</v>
      </c>
      <c r="I42" s="24">
        <v>6.7141757068698649</v>
      </c>
      <c r="J42" s="24">
        <v>10.872026388582611</v>
      </c>
      <c r="K42" s="24">
        <v>4.7069479563500085</v>
      </c>
      <c r="L42" s="24">
        <v>0.27509678171811142</v>
      </c>
      <c r="M42" s="24">
        <v>12.767479728450937</v>
      </c>
      <c r="N42" s="24">
        <v>12.000242934976795</v>
      </c>
      <c r="O42" s="24">
        <v>0.58563836527534918</v>
      </c>
      <c r="P42" s="24">
        <v>0.27363325143548439</v>
      </c>
      <c r="Q42" s="24">
        <v>0.31024825052029559</v>
      </c>
      <c r="R42" s="24">
        <v>7.0045927221438643E-3</v>
      </c>
      <c r="S42" s="24">
        <v>1.9067342779627068</v>
      </c>
      <c r="V42" s="25">
        <v>10.108830462212618</v>
      </c>
      <c r="X42" s="25">
        <v>67.34207889409214</v>
      </c>
      <c r="Z42" s="25">
        <v>136.86925106723055</v>
      </c>
      <c r="AH42" s="24">
        <v>99.526773788904322</v>
      </c>
      <c r="AI42" s="24">
        <v>-0.13221134554749533</v>
      </c>
      <c r="AJ42" s="24">
        <v>99.394562443356833</v>
      </c>
    </row>
    <row r="43" spans="1:39">
      <c r="A43" s="3" t="s">
        <v>31</v>
      </c>
      <c r="B43" s="3" t="s">
        <v>1256</v>
      </c>
      <c r="C43" s="3" t="s">
        <v>440</v>
      </c>
      <c r="D43" s="3" t="s">
        <v>433</v>
      </c>
      <c r="E43" s="3" t="s">
        <v>502</v>
      </c>
      <c r="F43" s="3" t="s">
        <v>506</v>
      </c>
      <c r="G43" s="24">
        <v>47.073795038632724</v>
      </c>
      <c r="H43" s="24">
        <v>0.98976238838866026</v>
      </c>
      <c r="I43" s="24">
        <v>7.7625908942735986</v>
      </c>
      <c r="J43" s="24">
        <v>11.902364691046349</v>
      </c>
      <c r="K43" s="24">
        <v>3.0880723320335459</v>
      </c>
      <c r="L43" s="24">
        <v>0.31259894517220166</v>
      </c>
      <c r="M43" s="24">
        <v>12.067662662991156</v>
      </c>
      <c r="N43" s="24">
        <v>12.011579225560158</v>
      </c>
      <c r="O43" s="24">
        <v>0.68144590803574689</v>
      </c>
      <c r="P43" s="24">
        <v>0.33156365505405605</v>
      </c>
      <c r="Q43" s="24">
        <v>5.968287199043476E-2</v>
      </c>
      <c r="R43" s="24">
        <v>2.8979452214386459E-2</v>
      </c>
      <c r="S43" s="24">
        <v>1.9830105399968427</v>
      </c>
      <c r="V43" s="25">
        <v>9.9988431871539232E-2</v>
      </c>
      <c r="X43" s="25">
        <v>0.10000308716081401</v>
      </c>
      <c r="Z43" s="25">
        <v>0.10000675951134777</v>
      </c>
      <c r="AH43" s="24">
        <v>98.243007594253754</v>
      </c>
      <c r="AI43" s="24">
        <v>-3.1668499800271151E-2</v>
      </c>
      <c r="AJ43" s="24">
        <v>98.211339094453479</v>
      </c>
    </row>
    <row r="44" spans="1:39">
      <c r="A44" s="3" t="s">
        <v>31</v>
      </c>
      <c r="B44" s="3" t="s">
        <v>1256</v>
      </c>
      <c r="C44" s="3" t="s">
        <v>440</v>
      </c>
      <c r="D44" s="3" t="s">
        <v>441</v>
      </c>
      <c r="E44" s="3" t="s">
        <v>502</v>
      </c>
      <c r="F44" s="3" t="s">
        <v>507</v>
      </c>
      <c r="G44" s="24">
        <v>48.885505538187644</v>
      </c>
      <c r="H44" s="24">
        <v>0.36860332859799022</v>
      </c>
      <c r="I44" s="24">
        <v>6.4633372325855687</v>
      </c>
      <c r="J44" s="24">
        <v>12.064998426924697</v>
      </c>
      <c r="K44" s="24">
        <v>3.4376041502696562</v>
      </c>
      <c r="L44" s="24">
        <v>0.31579471209648458</v>
      </c>
      <c r="M44" s="24">
        <v>12.489679786052253</v>
      </c>
      <c r="N44" s="24">
        <v>12.107134556689457</v>
      </c>
      <c r="O44" s="24">
        <v>0.57461610351115622</v>
      </c>
      <c r="P44" s="24">
        <v>0.22470843508797059</v>
      </c>
      <c r="Q44" s="24">
        <v>0.17816380960859179</v>
      </c>
      <c r="R44" s="24">
        <v>3.5134973088857539E-2</v>
      </c>
      <c r="S44" s="24">
        <v>1.9488302988625055</v>
      </c>
      <c r="V44" s="25">
        <v>121.73591580359901</v>
      </c>
      <c r="X44" s="25">
        <v>69.53214650291396</v>
      </c>
      <c r="Z44" s="25">
        <v>0.10000675951134777</v>
      </c>
      <c r="AH44" s="24">
        <v>99.113506070362973</v>
      </c>
      <c r="AI44" s="24">
        <v>-8.2944130613137962E-2</v>
      </c>
      <c r="AJ44" s="24">
        <v>99.03056193974983</v>
      </c>
    </row>
    <row r="45" spans="1:39">
      <c r="A45" s="3" t="s">
        <v>31</v>
      </c>
      <c r="B45" s="3" t="s">
        <v>1256</v>
      </c>
      <c r="C45" s="3" t="s">
        <v>440</v>
      </c>
      <c r="D45" s="3" t="s">
        <v>443</v>
      </c>
      <c r="E45" s="3" t="s">
        <v>502</v>
      </c>
      <c r="F45" s="3" t="s">
        <v>508</v>
      </c>
      <c r="G45" s="24">
        <v>50.698071768559728</v>
      </c>
      <c r="H45" s="24">
        <v>0.24706143564459862</v>
      </c>
      <c r="I45" s="24">
        <v>4.5771399064436418</v>
      </c>
      <c r="J45" s="24">
        <v>11.139019513371188</v>
      </c>
      <c r="K45" s="24">
        <v>3.8065783430590234</v>
      </c>
      <c r="L45" s="24">
        <v>0.29878419352658425</v>
      </c>
      <c r="M45" s="24">
        <v>13.598828288500311</v>
      </c>
      <c r="N45" s="24">
        <v>12.135857263810568</v>
      </c>
      <c r="O45" s="24">
        <v>0.33874617196122819</v>
      </c>
      <c r="P45" s="24">
        <v>0.16464950381985916</v>
      </c>
      <c r="Q45" s="24">
        <v>2.9820394226781895E-2</v>
      </c>
      <c r="R45" s="24">
        <v>2.9522498166431599E-2</v>
      </c>
      <c r="S45" s="24">
        <v>2.0315386018953605</v>
      </c>
      <c r="V45" s="25">
        <v>20.307650513109614</v>
      </c>
      <c r="X45" s="25">
        <v>0.10000308716081401</v>
      </c>
      <c r="Z45" s="25">
        <v>77.185216990858208</v>
      </c>
      <c r="AH45" s="24">
        <v>99.097589414154001</v>
      </c>
      <c r="AI45" s="24">
        <v>-1.9217356827085509E-2</v>
      </c>
      <c r="AJ45" s="24">
        <v>99.078372057326916</v>
      </c>
    </row>
    <row r="46" spans="1:39" s="11" customFormat="1">
      <c r="F46" s="11" t="s">
        <v>530</v>
      </c>
      <c r="G46" s="20">
        <f>AVERAGE(G41:G45)</f>
        <v>48.933713133772471</v>
      </c>
      <c r="H46" s="20">
        <f t="shared" ref="H46:AJ46" si="6">AVERAGE(H41:H45)</f>
        <v>0.5086636504272255</v>
      </c>
      <c r="I46" s="20">
        <f t="shared" si="6"/>
        <v>6.5656826101640018</v>
      </c>
      <c r="J46" s="20">
        <f t="shared" si="6"/>
        <v>11.331250526865247</v>
      </c>
      <c r="K46" s="20">
        <f t="shared" si="6"/>
        <v>3.9708448820994624</v>
      </c>
      <c r="L46" s="20">
        <f t="shared" si="6"/>
        <v>0.30384344765293797</v>
      </c>
      <c r="M46" s="20">
        <f t="shared" si="6"/>
        <v>12.726460355252007</v>
      </c>
      <c r="N46" s="20">
        <f t="shared" si="6"/>
        <v>12.030383028219969</v>
      </c>
      <c r="O46" s="20">
        <f t="shared" si="6"/>
        <v>0.54460595033016923</v>
      </c>
      <c r="P46" s="20">
        <f t="shared" si="6"/>
        <v>0.25952522080397361</v>
      </c>
      <c r="Q46" s="20">
        <f>AVERAGE(Q41:Q45)</f>
        <v>0.1324958074846177</v>
      </c>
      <c r="R46" s="20">
        <f>AVERAGE(R41:R45)</f>
        <v>2.4374062510578276E-2</v>
      </c>
      <c r="S46" s="20">
        <f t="shared" si="6"/>
        <v>1.9814291703669205</v>
      </c>
      <c r="T46" s="21">
        <f t="shared" si="6"/>
        <v>205.4805420925301</v>
      </c>
      <c r="U46" s="21">
        <f t="shared" si="6"/>
        <v>17.049311698222407</v>
      </c>
      <c r="V46" s="21">
        <f t="shared" si="6"/>
        <v>43.492968095482134</v>
      </c>
      <c r="W46" s="21">
        <f t="shared" si="6"/>
        <v>160.413814700947</v>
      </c>
      <c r="X46" s="21">
        <f t="shared" si="6"/>
        <v>48.177487270593744</v>
      </c>
      <c r="Y46" s="21">
        <f t="shared" si="6"/>
        <v>115.68173857045116</v>
      </c>
      <c r="Z46" s="21">
        <f t="shared" si="6"/>
        <v>47.941240374549899</v>
      </c>
      <c r="AA46" s="21">
        <f t="shared" si="6"/>
        <v>9.9998182161544699E-2</v>
      </c>
      <c r="AB46" s="21">
        <f t="shared" si="6"/>
        <v>151.05939937200182</v>
      </c>
      <c r="AC46" s="21">
        <f t="shared" si="6"/>
        <v>14.339976039219945</v>
      </c>
      <c r="AD46" s="21">
        <f t="shared" si="6"/>
        <v>9.9995875637902673E-2</v>
      </c>
      <c r="AE46" s="21">
        <f t="shared" si="6"/>
        <v>206.10474330019241</v>
      </c>
      <c r="AF46" s="21">
        <f t="shared" si="6"/>
        <v>0.10000249224620278</v>
      </c>
      <c r="AG46" s="21">
        <f t="shared" si="6"/>
        <v>9.9997257707769363E-2</v>
      </c>
      <c r="AH46" s="20">
        <f>AVERAGE(AH41:AH45)</f>
        <v>99.339269052449566</v>
      </c>
      <c r="AI46" s="20">
        <f>AVERAGE(AI41:AI45)</f>
        <v>-6.1287426369296683E-2</v>
      </c>
      <c r="AJ46" s="20">
        <f t="shared" si="6"/>
        <v>99.277981626080276</v>
      </c>
      <c r="AL46" s="20"/>
      <c r="AM46" s="20"/>
    </row>
    <row r="47" spans="1:39" s="11" customFormat="1">
      <c r="F47" s="11" t="s">
        <v>531</v>
      </c>
      <c r="G47" s="20">
        <f>STDEV(G41:G45)</f>
        <v>1.3086098310642893</v>
      </c>
      <c r="H47" s="20">
        <f t="shared" ref="H47:AJ47" si="7">STDEV(H41:H45)</f>
        <v>0.28409407143374099</v>
      </c>
      <c r="I47" s="20">
        <f t="shared" si="7"/>
        <v>1.2222077075693896</v>
      </c>
      <c r="J47" s="20">
        <f t="shared" si="7"/>
        <v>0.6203502104367874</v>
      </c>
      <c r="K47" s="20">
        <f t="shared" si="7"/>
        <v>0.76568574896076469</v>
      </c>
      <c r="L47" s="20">
        <f t="shared" si="7"/>
        <v>1.7628430561021643E-2</v>
      </c>
      <c r="M47" s="20">
        <f t="shared" si="7"/>
        <v>0.55971086270048143</v>
      </c>
      <c r="N47" s="20">
        <f t="shared" si="7"/>
        <v>9.4923226992192078E-2</v>
      </c>
      <c r="O47" s="20">
        <f t="shared" si="7"/>
        <v>0.12618615440337705</v>
      </c>
      <c r="P47" s="20">
        <f t="shared" si="7"/>
        <v>6.6140834943397966E-2</v>
      </c>
      <c r="Q47" s="20">
        <f>STDEV(Q41:Q45)</f>
        <v>0.11382327019564727</v>
      </c>
      <c r="R47" s="20">
        <f>STDEV(R41:R45)</f>
        <v>1.0898444618186271E-2</v>
      </c>
      <c r="S47" s="20">
        <f t="shared" si="7"/>
        <v>5.5333440836567833E-2</v>
      </c>
      <c r="T47" s="21">
        <v>0</v>
      </c>
      <c r="U47" s="21">
        <v>0</v>
      </c>
      <c r="V47" s="21">
        <f t="shared" si="7"/>
        <v>50.320734469081735</v>
      </c>
      <c r="W47" s="21">
        <v>0</v>
      </c>
      <c r="X47" s="21">
        <f t="shared" si="7"/>
        <v>46.210185773294405</v>
      </c>
      <c r="Y47" s="21">
        <v>0</v>
      </c>
      <c r="Z47" s="21">
        <f t="shared" si="7"/>
        <v>58.836100812107432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0">
        <f>STDEV(AH41:AH45)</f>
        <v>0.90003469541821168</v>
      </c>
      <c r="AI47" s="20">
        <f>STDEV(AI41:AI45)</f>
        <v>4.6321827480093482E-2</v>
      </c>
      <c r="AJ47" s="20">
        <f t="shared" si="7"/>
        <v>0.8950196974407737</v>
      </c>
      <c r="AL47" s="20"/>
      <c r="AM47" s="20"/>
    </row>
    <row r="49" spans="1:36">
      <c r="A49" s="3" t="s">
        <v>32</v>
      </c>
      <c r="B49" s="3" t="s">
        <v>1256</v>
      </c>
      <c r="C49" s="3" t="s">
        <v>427</v>
      </c>
      <c r="D49" s="3">
        <v>34</v>
      </c>
      <c r="E49" s="3" t="s">
        <v>502</v>
      </c>
      <c r="F49" s="3" t="s">
        <v>365</v>
      </c>
      <c r="G49" s="24">
        <v>41.688616826419789</v>
      </c>
      <c r="H49" s="24">
        <v>0.48954790669981402</v>
      </c>
      <c r="I49" s="24">
        <v>14.424283584675946</v>
      </c>
      <c r="J49" s="24">
        <v>17.676447438980414</v>
      </c>
      <c r="K49" s="24">
        <v>3.0539339028095789</v>
      </c>
      <c r="L49" s="24">
        <v>0.49800378432002423</v>
      </c>
      <c r="M49" s="24">
        <v>6.5066326553384082</v>
      </c>
      <c r="N49" s="24">
        <v>11.723561608288836</v>
      </c>
      <c r="O49" s="24">
        <v>1.1495665008852844</v>
      </c>
      <c r="P49" s="24">
        <v>1.5469529429412532</v>
      </c>
      <c r="Q49" s="24">
        <v>0.10957395703941247</v>
      </c>
      <c r="R49" s="24">
        <v>2.3328974076163612E-2</v>
      </c>
      <c r="S49" s="24">
        <v>1.9362398100991174</v>
      </c>
      <c r="T49" s="25">
        <v>31.890084131452141</v>
      </c>
      <c r="U49" s="25">
        <v>37.238496635882839</v>
      </c>
      <c r="V49" s="25">
        <v>47.084552568307828</v>
      </c>
      <c r="W49" s="25">
        <v>74.817326960068172</v>
      </c>
      <c r="X49" s="25">
        <v>21.470662813426767</v>
      </c>
      <c r="Y49" s="25">
        <v>97.741468947751514</v>
      </c>
      <c r="Z49" s="25">
        <v>0.10000675951134777</v>
      </c>
      <c r="AA49" s="25">
        <v>9.9998182161544699E-2</v>
      </c>
      <c r="AB49" s="25">
        <v>55.569779048736535</v>
      </c>
      <c r="AC49" s="25">
        <v>43.129927933860266</v>
      </c>
      <c r="AD49" s="25">
        <v>9.9995875637902673E-2</v>
      </c>
      <c r="AE49" s="25">
        <v>393.80084928155821</v>
      </c>
      <c r="AF49" s="25">
        <v>0.10000249224620278</v>
      </c>
      <c r="AG49" s="25">
        <v>38.128954363972454</v>
      </c>
      <c r="AH49" s="24">
        <v>100.94841625827917</v>
      </c>
      <c r="AI49" s="24">
        <v>-5.14003091156853E-2</v>
      </c>
      <c r="AJ49" s="24">
        <v>100.89701594916347</v>
      </c>
    </row>
    <row r="50" spans="1:36">
      <c r="A50" s="3" t="s">
        <v>32</v>
      </c>
      <c r="B50" s="3" t="s">
        <v>1256</v>
      </c>
      <c r="C50" s="3" t="s">
        <v>427</v>
      </c>
      <c r="D50" s="3">
        <v>40</v>
      </c>
      <c r="E50" s="3" t="s">
        <v>502</v>
      </c>
      <c r="F50" s="3" t="s">
        <v>366</v>
      </c>
      <c r="G50" s="24">
        <v>41.162406553676334</v>
      </c>
      <c r="H50" s="24">
        <v>0.82603137996949871</v>
      </c>
      <c r="I50" s="24">
        <v>13.66242487361944</v>
      </c>
      <c r="J50" s="24">
        <v>17.990079541717307</v>
      </c>
      <c r="K50" s="24">
        <v>2.6165509246885987</v>
      </c>
      <c r="L50" s="24">
        <v>0.47033425324105105</v>
      </c>
      <c r="M50" s="24">
        <v>6.5162439280806428</v>
      </c>
      <c r="N50" s="24">
        <v>11.702082541793501</v>
      </c>
      <c r="O50" s="24">
        <v>1.0704628676004737</v>
      </c>
      <c r="P50" s="24">
        <v>1.5946948423946821</v>
      </c>
      <c r="Q50" s="24">
        <v>0.13747639407329912</v>
      </c>
      <c r="R50" s="24">
        <v>2.8154382397743302E-2</v>
      </c>
      <c r="S50" s="24">
        <v>1.8941401432710652</v>
      </c>
      <c r="T50" s="25">
        <v>187.76049534404058</v>
      </c>
      <c r="U50" s="25">
        <v>19.319220059217415</v>
      </c>
      <c r="V50" s="25">
        <v>55.583569277388655</v>
      </c>
      <c r="W50" s="25">
        <v>190.0881980273069</v>
      </c>
      <c r="X50" s="25">
        <v>95.092935581218015</v>
      </c>
      <c r="Y50" s="25">
        <v>146.02219455443702</v>
      </c>
      <c r="Z50" s="25">
        <v>1.3600919293543299</v>
      </c>
      <c r="AA50" s="25">
        <v>9.9998182161544699E-2</v>
      </c>
      <c r="AB50" s="25">
        <v>23.239907595692593</v>
      </c>
      <c r="AC50" s="25">
        <v>9.9999832909483582E-2</v>
      </c>
      <c r="AD50" s="25">
        <v>6.5697290294102046</v>
      </c>
      <c r="AE50" s="25">
        <v>350.49405502417744</v>
      </c>
      <c r="AF50" s="25">
        <v>0.10000249224620278</v>
      </c>
      <c r="AG50" s="25">
        <v>9.9997257707769363E-2</v>
      </c>
      <c r="AH50" s="24">
        <v>99.827274653675104</v>
      </c>
      <c r="AI50" s="24">
        <v>-6.4237499780162466E-2</v>
      </c>
      <c r="AJ50" s="24">
        <v>99.763037153894942</v>
      </c>
    </row>
    <row r="51" spans="1:36">
      <c r="A51" s="3" t="s">
        <v>32</v>
      </c>
      <c r="B51" s="3" t="s">
        <v>1256</v>
      </c>
      <c r="C51" s="3" t="s">
        <v>427</v>
      </c>
      <c r="D51" s="3">
        <v>42</v>
      </c>
      <c r="E51" s="3" t="s">
        <v>502</v>
      </c>
      <c r="F51" s="3" t="s">
        <v>367</v>
      </c>
      <c r="G51" s="24">
        <v>41.832850255652481</v>
      </c>
      <c r="H51" s="24">
        <v>1.7922999403555686</v>
      </c>
      <c r="I51" s="24">
        <v>12.508522167427442</v>
      </c>
      <c r="J51" s="24">
        <v>18.379666305100777</v>
      </c>
      <c r="K51" s="24">
        <v>2.0767843252514875</v>
      </c>
      <c r="L51" s="24">
        <v>0.5554927260452156</v>
      </c>
      <c r="M51" s="24">
        <v>6.9182226419255306</v>
      </c>
      <c r="N51" s="24">
        <v>11.536960556564701</v>
      </c>
      <c r="O51" s="24">
        <v>1.2279786311390282</v>
      </c>
      <c r="P51" s="24">
        <v>1.5033681170127602</v>
      </c>
      <c r="Q51" s="24">
        <v>0.14483680467203486</v>
      </c>
      <c r="R51" s="24">
        <v>6.9706898533145267E-2</v>
      </c>
      <c r="S51" s="24">
        <v>1.8945280684233801</v>
      </c>
      <c r="T51" s="25">
        <v>496.78131059337716</v>
      </c>
      <c r="U51" s="25">
        <v>46.73811312462847</v>
      </c>
      <c r="V51" s="25">
        <v>86.989935728239132</v>
      </c>
      <c r="W51" s="25">
        <v>85.154930068629497</v>
      </c>
      <c r="X51" s="25">
        <v>72.322232634700683</v>
      </c>
      <c r="Y51" s="25">
        <v>107.21161127366931</v>
      </c>
      <c r="Z51" s="25">
        <v>1.6901142357417773</v>
      </c>
      <c r="AA51" s="25">
        <v>9.9998182161544699E-2</v>
      </c>
      <c r="AB51" s="25">
        <v>253.13899349284085</v>
      </c>
      <c r="AC51" s="25">
        <v>12.789978629122951</v>
      </c>
      <c r="AD51" s="25">
        <v>9.9995875637902673E-2</v>
      </c>
      <c r="AE51" s="25">
        <v>358.41346879740428</v>
      </c>
      <c r="AF51" s="25">
        <v>62.441556158529025</v>
      </c>
      <c r="AG51" s="25">
        <v>9.9997257707769363E-2</v>
      </c>
      <c r="AH51" s="24">
        <v>100.65495918908638</v>
      </c>
      <c r="AI51" s="24">
        <v>-7.6712452188042735E-2</v>
      </c>
      <c r="AJ51" s="24">
        <v>100.57824673689834</v>
      </c>
    </row>
    <row r="52" spans="1:36">
      <c r="A52" s="3" t="s">
        <v>32</v>
      </c>
      <c r="B52" s="3" t="s">
        <v>1256</v>
      </c>
      <c r="C52" s="3" t="s">
        <v>427</v>
      </c>
      <c r="D52" s="3">
        <v>44</v>
      </c>
      <c r="E52" s="3" t="s">
        <v>502</v>
      </c>
      <c r="F52" s="3" t="s">
        <v>368</v>
      </c>
      <c r="G52" s="24">
        <v>41.810344535161121</v>
      </c>
      <c r="H52" s="24">
        <v>0.86494193766060123</v>
      </c>
      <c r="I52" s="24">
        <v>13.114316789698833</v>
      </c>
      <c r="J52" s="24">
        <v>17.697007116738199</v>
      </c>
      <c r="K52" s="24">
        <v>2.7327709822763921</v>
      </c>
      <c r="L52" s="24">
        <v>0.52152721132066515</v>
      </c>
      <c r="M52" s="24">
        <v>6.9401017193170134</v>
      </c>
      <c r="N52" s="24">
        <v>11.733165693522633</v>
      </c>
      <c r="O52" s="24">
        <v>1.1134425442974643</v>
      </c>
      <c r="P52" s="24">
        <v>1.4973692105641421</v>
      </c>
      <c r="Q52" s="24">
        <v>0.15164697302618241</v>
      </c>
      <c r="R52" s="24">
        <v>3.6761110691114242E-2</v>
      </c>
      <c r="S52" s="24">
        <v>1.8983383515225842</v>
      </c>
      <c r="T52" s="25">
        <v>21.890057749686026</v>
      </c>
      <c r="U52" s="25">
        <v>47.198094554609845</v>
      </c>
      <c r="V52" s="25">
        <v>88.969706679295598</v>
      </c>
      <c r="W52" s="25">
        <v>150.75433214110487</v>
      </c>
      <c r="X52" s="25">
        <v>67.132072411054423</v>
      </c>
      <c r="Y52" s="25">
        <v>140.92211790584352</v>
      </c>
      <c r="Z52" s="25">
        <v>0.10000675951134777</v>
      </c>
      <c r="AA52" s="25">
        <v>9.9998182161544699E-2</v>
      </c>
      <c r="AB52" s="25">
        <v>112.98955074170851</v>
      </c>
      <c r="AC52" s="25">
        <v>26.049956472920474</v>
      </c>
      <c r="AD52" s="25">
        <v>9.9995875637902673E-2</v>
      </c>
      <c r="AE52" s="25">
        <v>360.73329707441013</v>
      </c>
      <c r="AF52" s="25">
        <v>0.10000249224620278</v>
      </c>
      <c r="AG52" s="25">
        <v>9.9997257707769363E-2</v>
      </c>
      <c r="AH52" s="24">
        <v>100.26652366039166</v>
      </c>
      <c r="AI52" s="24">
        <v>-7.2146065441286933E-2</v>
      </c>
      <c r="AJ52" s="24">
        <v>100.19437759495037</v>
      </c>
    </row>
    <row r="53" spans="1:36">
      <c r="A53" s="3" t="s">
        <v>32</v>
      </c>
      <c r="B53" s="3" t="s">
        <v>1256</v>
      </c>
      <c r="C53" s="3" t="s">
        <v>425</v>
      </c>
      <c r="D53" s="3">
        <v>46</v>
      </c>
      <c r="E53" s="3" t="s">
        <v>502</v>
      </c>
      <c r="F53" s="3" t="s">
        <v>369</v>
      </c>
      <c r="G53" s="24">
        <v>42.463930340039163</v>
      </c>
      <c r="H53" s="24">
        <v>0.64837025508178903</v>
      </c>
      <c r="I53" s="24">
        <v>12.831559980202462</v>
      </c>
      <c r="J53" s="24">
        <v>17.509964772476714</v>
      </c>
      <c r="K53" s="24">
        <v>3.1397015107069142</v>
      </c>
      <c r="L53" s="24">
        <v>0.49847378802121162</v>
      </c>
      <c r="M53" s="24">
        <v>6.9338915370499912</v>
      </c>
      <c r="N53" s="24">
        <v>11.677430097484905</v>
      </c>
      <c r="O53" s="24">
        <v>0.99213565877159782</v>
      </c>
      <c r="P53" s="24">
        <v>1.3609446820449995</v>
      </c>
      <c r="Q53" s="24">
        <v>0.14016027163724634</v>
      </c>
      <c r="R53" s="24">
        <v>2.0185708095909732E-2</v>
      </c>
      <c r="S53" s="24">
        <v>1.9138238827350171</v>
      </c>
      <c r="T53" s="25">
        <v>102.82027125731918</v>
      </c>
      <c r="U53" s="25">
        <v>5.3097856373936061</v>
      </c>
      <c r="V53" s="25">
        <v>78.300940998602371</v>
      </c>
      <c r="W53" s="25">
        <v>161.5701599569822</v>
      </c>
      <c r="X53" s="25">
        <v>70.942190031881452</v>
      </c>
      <c r="Y53" s="25">
        <v>173.64260965917305</v>
      </c>
      <c r="Z53" s="25">
        <v>0.10000675951134777</v>
      </c>
      <c r="AA53" s="25">
        <v>9.9998182161544699E-2</v>
      </c>
      <c r="AB53" s="25">
        <v>153.77938855703985</v>
      </c>
      <c r="AC53" s="25">
        <v>21.989963256795441</v>
      </c>
      <c r="AD53" s="25">
        <v>9.9995875637902673E-2</v>
      </c>
      <c r="AE53" s="25">
        <v>250.17148130348895</v>
      </c>
      <c r="AF53" s="25">
        <v>0.10000249224620278</v>
      </c>
      <c r="AG53" s="25">
        <v>9.9997257707769363E-2</v>
      </c>
      <c r="AH53" s="24">
        <v>100.27951431083643</v>
      </c>
      <c r="AI53" s="24">
        <v>-6.3569516700586845E-2</v>
      </c>
      <c r="AJ53" s="24">
        <v>100.21594479413585</v>
      </c>
    </row>
    <row r="54" spans="1:36">
      <c r="A54" s="3" t="s">
        <v>32</v>
      </c>
      <c r="B54" s="3" t="s">
        <v>1256</v>
      </c>
      <c r="C54" s="3" t="s">
        <v>427</v>
      </c>
      <c r="D54" s="3" t="s">
        <v>428</v>
      </c>
      <c r="E54" s="3" t="s">
        <v>502</v>
      </c>
      <c r="F54" s="3" t="s">
        <v>370</v>
      </c>
      <c r="G54" s="24">
        <v>41.07751805661384</v>
      </c>
      <c r="H54" s="24">
        <v>0.87069818413520794</v>
      </c>
      <c r="I54" s="24">
        <v>13.504554478763007</v>
      </c>
      <c r="J54" s="24">
        <v>17.596988543510957</v>
      </c>
      <c r="K54" s="24">
        <v>2.3702552625559434</v>
      </c>
      <c r="L54" s="24">
        <v>0.50151202623245927</v>
      </c>
      <c r="M54" s="24">
        <v>6.7972376785023663</v>
      </c>
      <c r="N54" s="24">
        <v>11.670838482459207</v>
      </c>
      <c r="O54" s="24">
        <v>1.0980313276226423</v>
      </c>
      <c r="P54" s="24">
        <v>1.5693753615425734</v>
      </c>
      <c r="Q54" s="24">
        <v>0.18683933073454592</v>
      </c>
      <c r="R54" s="24">
        <v>2.6272223131170665E-2</v>
      </c>
      <c r="S54" s="24">
        <v>1.8625271811735997</v>
      </c>
      <c r="V54" s="25">
        <v>9.9588478144053081</v>
      </c>
      <c r="X54" s="25">
        <v>151.87468847112822</v>
      </c>
      <c r="Z54" s="25">
        <v>0.10000675951134777</v>
      </c>
      <c r="AH54" s="24">
        <v>99.113021236226786</v>
      </c>
      <c r="AI54" s="24">
        <v>-8.4597207261219998E-2</v>
      </c>
      <c r="AJ54" s="24">
        <v>99.02842402896556</v>
      </c>
    </row>
    <row r="55" spans="1:36">
      <c r="A55" s="3" t="s">
        <v>32</v>
      </c>
      <c r="B55" s="3" t="s">
        <v>1256</v>
      </c>
      <c r="C55" s="3" t="s">
        <v>426</v>
      </c>
      <c r="D55" s="3" t="s">
        <v>429</v>
      </c>
      <c r="E55" s="3" t="s">
        <v>502</v>
      </c>
      <c r="F55" s="3" t="s">
        <v>371</v>
      </c>
      <c r="G55" s="24">
        <v>42.94459434003916</v>
      </c>
      <c r="H55" s="24">
        <v>0.60683184573923588</v>
      </c>
      <c r="I55" s="24">
        <v>11.433377051162928</v>
      </c>
      <c r="J55" s="24">
        <v>17.12117161744122</v>
      </c>
      <c r="K55" s="24">
        <v>3.0784409574513498</v>
      </c>
      <c r="L55" s="24">
        <v>0.50711204285897038</v>
      </c>
      <c r="M55" s="24">
        <v>7.468073340629501</v>
      </c>
      <c r="N55" s="24">
        <v>11.688651653949798</v>
      </c>
      <c r="O55" s="24">
        <v>0.9679357486025193</v>
      </c>
      <c r="P55" s="24">
        <v>1.1266500426361248</v>
      </c>
      <c r="Q55" s="24">
        <v>0.28447208418681563</v>
      </c>
      <c r="R55" s="24">
        <v>7.3416212411847679E-3</v>
      </c>
      <c r="S55" s="24">
        <v>1.8329388462468625</v>
      </c>
      <c r="V55" s="25">
        <v>9.9988431871539232E-2</v>
      </c>
      <c r="X55" s="25">
        <v>24.170746166768737</v>
      </c>
      <c r="Z55" s="25">
        <v>536.2562458517491</v>
      </c>
      <c r="AH55" s="24">
        <v>99.108637094328813</v>
      </c>
      <c r="AI55" s="24">
        <v>-0.12143426936651866</v>
      </c>
      <c r="AJ55" s="24">
        <v>98.987202824962296</v>
      </c>
    </row>
    <row r="56" spans="1:36">
      <c r="A56" s="3" t="s">
        <v>32</v>
      </c>
      <c r="B56" s="3" t="s">
        <v>1256</v>
      </c>
      <c r="C56" s="3" t="s">
        <v>426</v>
      </c>
      <c r="D56" s="3" t="s">
        <v>430</v>
      </c>
      <c r="E56" s="3" t="s">
        <v>502</v>
      </c>
      <c r="F56" s="3" t="s">
        <v>372</v>
      </c>
      <c r="G56" s="24">
        <v>42.265186857753243</v>
      </c>
      <c r="H56" s="24">
        <v>1.5246378162408341</v>
      </c>
      <c r="I56" s="24">
        <v>11.224786488755857</v>
      </c>
      <c r="J56" s="24">
        <v>17.959754880775563</v>
      </c>
      <c r="K56" s="24">
        <v>2.2218751709175986</v>
      </c>
      <c r="L56" s="24">
        <v>0.55042856528681661</v>
      </c>
      <c r="M56" s="24">
        <v>7.2272874111499696</v>
      </c>
      <c r="N56" s="24">
        <v>11.482265962772592</v>
      </c>
      <c r="O56" s="24">
        <v>1.1292568007506267</v>
      </c>
      <c r="P56" s="24">
        <v>1.2223326004915813</v>
      </c>
      <c r="Q56" s="24">
        <v>8.6187083511782836E-2</v>
      </c>
      <c r="R56" s="24">
        <v>5.5117664005641748E-2</v>
      </c>
      <c r="S56" s="24">
        <v>1.89643048518004</v>
      </c>
      <c r="V56" s="25">
        <v>9.9988431871539232E-2</v>
      </c>
      <c r="X56" s="25">
        <v>0.10000308716081401</v>
      </c>
      <c r="Z56" s="25">
        <v>0.10000675951134777</v>
      </c>
      <c r="AH56" s="24">
        <v>98.768344635513031</v>
      </c>
      <c r="AI56" s="24">
        <v>-4.8725945113731461E-2</v>
      </c>
      <c r="AJ56" s="24">
        <v>98.719618690399301</v>
      </c>
    </row>
    <row r="57" spans="1:36">
      <c r="A57" s="3" t="s">
        <v>32</v>
      </c>
      <c r="B57" s="3" t="s">
        <v>1256</v>
      </c>
      <c r="C57" s="3" t="s">
        <v>427</v>
      </c>
      <c r="D57" s="3" t="s">
        <v>431</v>
      </c>
      <c r="E57" s="3" t="s">
        <v>502</v>
      </c>
      <c r="F57" s="3" t="s">
        <v>373</v>
      </c>
      <c r="G57" s="24">
        <v>40.987559354459677</v>
      </c>
      <c r="H57" s="24">
        <v>1.2952922719201121</v>
      </c>
      <c r="I57" s="24">
        <v>12.807010466829439</v>
      </c>
      <c r="J57" s="24">
        <v>17.966500187262007</v>
      </c>
      <c r="K57" s="24">
        <v>2.1298529263509374</v>
      </c>
      <c r="L57" s="24">
        <v>0.51933601274672248</v>
      </c>
      <c r="M57" s="24">
        <v>6.7123314695741616</v>
      </c>
      <c r="N57" s="24">
        <v>11.521693922825492</v>
      </c>
      <c r="O57" s="24">
        <v>1.1207471347952214</v>
      </c>
      <c r="P57" s="24">
        <v>1.506102558305604</v>
      </c>
      <c r="Q57" s="24">
        <v>1.4339965188789062E-2</v>
      </c>
      <c r="R57" s="24">
        <v>5.6399772496473904E-2</v>
      </c>
      <c r="S57" s="24">
        <v>1.918717243569217</v>
      </c>
      <c r="V57" s="25">
        <v>9.9088535984695376</v>
      </c>
      <c r="X57" s="25">
        <v>72.642242513615273</v>
      </c>
      <c r="Z57" s="25">
        <v>0.10000675951134777</v>
      </c>
      <c r="AH57" s="24">
        <v>98.503150922101469</v>
      </c>
      <c r="AI57" s="24">
        <v>-1.8763819438446312E-2</v>
      </c>
      <c r="AJ57" s="24">
        <v>98.484387102663021</v>
      </c>
    </row>
    <row r="58" spans="1:36">
      <c r="A58" s="3" t="s">
        <v>32</v>
      </c>
      <c r="B58" s="3" t="s">
        <v>1256</v>
      </c>
      <c r="C58" s="3" t="s">
        <v>427</v>
      </c>
      <c r="D58" s="3" t="s">
        <v>432</v>
      </c>
      <c r="E58" s="3" t="s">
        <v>502</v>
      </c>
      <c r="F58" s="3" t="s">
        <v>374</v>
      </c>
      <c r="G58" s="24">
        <v>40.683282869147234</v>
      </c>
      <c r="H58" s="24">
        <v>0.7524248380930495</v>
      </c>
      <c r="I58" s="24">
        <v>13.687168999466673</v>
      </c>
      <c r="J58" s="24">
        <v>17.115987482439806</v>
      </c>
      <c r="K58" s="24">
        <v>3.6423276170397054</v>
      </c>
      <c r="L58" s="24">
        <v>0.49000468286712212</v>
      </c>
      <c r="M58" s="24">
        <v>6.5793606056367011</v>
      </c>
      <c r="N58" s="24">
        <v>11.592244212111384</v>
      </c>
      <c r="O58" s="24">
        <v>1.1280463334564792</v>
      </c>
      <c r="P58" s="24">
        <v>1.4316185457679746</v>
      </c>
      <c r="Q58" s="24">
        <v>0.15683902938764055</v>
      </c>
      <c r="R58" s="24">
        <v>3.6804114330042312E-2</v>
      </c>
      <c r="S58" s="24">
        <v>1.8723150482584336</v>
      </c>
      <c r="V58" s="25">
        <v>29.82654922728015</v>
      </c>
      <c r="X58" s="25">
        <v>92.122843892541852</v>
      </c>
      <c r="Z58" s="25">
        <v>0.10000675951134777</v>
      </c>
      <c r="AH58" s="24">
        <v>99.150610538732479</v>
      </c>
      <c r="AI58" s="24">
        <v>-7.4341897696378348E-2</v>
      </c>
      <c r="AJ58" s="24">
        <v>99.076268641036094</v>
      </c>
    </row>
    <row r="59" spans="1:36">
      <c r="A59" s="3" t="s">
        <v>32</v>
      </c>
      <c r="B59" s="3" t="s">
        <v>1256</v>
      </c>
      <c r="C59" s="3" t="s">
        <v>427</v>
      </c>
      <c r="D59" s="3" t="s">
        <v>433</v>
      </c>
      <c r="E59" s="3" t="s">
        <v>502</v>
      </c>
      <c r="F59" s="3" t="s">
        <v>375</v>
      </c>
      <c r="G59" s="24">
        <v>40.977910989496166</v>
      </c>
      <c r="H59" s="24">
        <v>0.84867261610295186</v>
      </c>
      <c r="I59" s="24">
        <v>13.293233673392493</v>
      </c>
      <c r="J59" s="24">
        <v>17.171072612400103</v>
      </c>
      <c r="K59" s="24">
        <v>2.9070179838285597</v>
      </c>
      <c r="L59" s="24">
        <v>0.51766259297546158</v>
      </c>
      <c r="M59" s="24">
        <v>6.8063481568401558</v>
      </c>
      <c r="N59" s="24">
        <v>11.521439269050353</v>
      </c>
      <c r="O59" s="24">
        <v>1.1273036079786671</v>
      </c>
      <c r="P59" s="24">
        <v>1.5324037879038217</v>
      </c>
      <c r="Q59" s="24">
        <v>0.17129577639124657</v>
      </c>
      <c r="R59" s="24">
        <v>3.2563755514809591E-2</v>
      </c>
      <c r="S59" s="24">
        <v>1.8620434317427434</v>
      </c>
      <c r="V59" s="25">
        <v>9.9988431871539232E-2</v>
      </c>
      <c r="X59" s="25">
        <v>151.9846918670051</v>
      </c>
      <c r="Z59" s="25">
        <v>350.63369952273649</v>
      </c>
      <c r="AH59" s="24">
        <v>98.792819621707395</v>
      </c>
      <c r="AI59" s="24">
        <v>-7.9472162420658118E-2</v>
      </c>
      <c r="AJ59" s="24">
        <v>98.713347459286737</v>
      </c>
    </row>
    <row r="60" spans="1:36">
      <c r="A60" s="3" t="s">
        <v>32</v>
      </c>
      <c r="B60" s="3" t="s">
        <v>1256</v>
      </c>
      <c r="C60" s="3" t="s">
        <v>427</v>
      </c>
      <c r="D60" s="3" t="s">
        <v>434</v>
      </c>
      <c r="E60" s="3" t="s">
        <v>502</v>
      </c>
      <c r="F60" s="3" t="s">
        <v>376</v>
      </c>
      <c r="G60" s="24">
        <v>40.191836660850988</v>
      </c>
      <c r="H60" s="24">
        <v>0.49226752459941092</v>
      </c>
      <c r="I60" s="24">
        <v>14.476966881942165</v>
      </c>
      <c r="J60" s="24">
        <v>17.764079724791284</v>
      </c>
      <c r="K60" s="24">
        <v>2.3203553877748111</v>
      </c>
      <c r="L60" s="24">
        <v>0.48948432162652172</v>
      </c>
      <c r="M60" s="24">
        <v>6.2810231178769804</v>
      </c>
      <c r="N60" s="24">
        <v>11.673467572808024</v>
      </c>
      <c r="O60" s="24">
        <v>1.1210382939661967</v>
      </c>
      <c r="P60" s="24">
        <v>1.6544092581518888</v>
      </c>
      <c r="Q60" s="24">
        <v>0.14272000276742416</v>
      </c>
      <c r="R60" s="24">
        <v>2.0669749055007052E-2</v>
      </c>
      <c r="S60" s="24">
        <v>1.8677494019488734</v>
      </c>
      <c r="V60" s="25">
        <v>9.9988431871539232E-2</v>
      </c>
      <c r="X60" s="25">
        <v>74.642304256831565</v>
      </c>
      <c r="Z60" s="25">
        <v>0.10000675951134777</v>
      </c>
      <c r="AH60" s="24">
        <v>98.482069311890754</v>
      </c>
      <c r="AI60" s="24">
        <v>-6.4756516327313732E-2</v>
      </c>
      <c r="AJ60" s="24">
        <v>98.417312795563447</v>
      </c>
    </row>
    <row r="61" spans="1:36">
      <c r="A61" s="3" t="s">
        <v>32</v>
      </c>
      <c r="B61" s="3" t="s">
        <v>1256</v>
      </c>
      <c r="C61" s="3" t="s">
        <v>427</v>
      </c>
      <c r="D61" s="3" t="s">
        <v>435</v>
      </c>
      <c r="E61" s="3" t="s">
        <v>502</v>
      </c>
      <c r="F61" s="3" t="s">
        <v>377</v>
      </c>
      <c r="G61" s="24">
        <v>41.17115640128182</v>
      </c>
      <c r="H61" s="24">
        <v>1.1274951844694676</v>
      </c>
      <c r="I61" s="24">
        <v>13.052276978138515</v>
      </c>
      <c r="J61" s="24">
        <v>17.663538525601933</v>
      </c>
      <c r="K61" s="24">
        <v>2.7727398317101102</v>
      </c>
      <c r="L61" s="24">
        <v>0.48473780073211203</v>
      </c>
      <c r="M61" s="24">
        <v>6.9438162208599064</v>
      </c>
      <c r="N61" s="24">
        <v>11.715267171041468</v>
      </c>
      <c r="O61" s="24">
        <v>1.0889056443471643</v>
      </c>
      <c r="P61" s="24">
        <v>1.6144647324819748</v>
      </c>
      <c r="Q61" s="24">
        <v>0.31476276193813074</v>
      </c>
      <c r="R61" s="24">
        <v>4.4091731001410443E-2</v>
      </c>
      <c r="S61" s="24">
        <v>1.8071202324153208</v>
      </c>
      <c r="V61" s="25">
        <v>9.9988431871539232E-2</v>
      </c>
      <c r="X61" s="25">
        <v>59.191827290485797</v>
      </c>
      <c r="Z61" s="25">
        <v>0.10000675951134777</v>
      </c>
      <c r="AH61" s="24">
        <v>99.751929553437066</v>
      </c>
      <c r="AI61" s="24">
        <v>-0.14248046509414572</v>
      </c>
      <c r="AJ61" s="24">
        <v>99.609449088342913</v>
      </c>
    </row>
    <row r="62" spans="1:36">
      <c r="A62" s="3" t="s">
        <v>32</v>
      </c>
      <c r="B62" s="3" t="s">
        <v>1256</v>
      </c>
      <c r="C62" s="3" t="s">
        <v>427</v>
      </c>
      <c r="D62" s="3" t="s">
        <v>436</v>
      </c>
      <c r="E62" s="3" t="s">
        <v>502</v>
      </c>
      <c r="F62" s="3" t="s">
        <v>378</v>
      </c>
      <c r="G62" s="24">
        <v>41.543249553854366</v>
      </c>
      <c r="H62" s="24">
        <v>1.0307702219692063</v>
      </c>
      <c r="I62" s="24">
        <v>12.037745145103939</v>
      </c>
      <c r="J62" s="24">
        <v>18.236702673132847</v>
      </c>
      <c r="K62" s="24">
        <v>2.4197302683165511</v>
      </c>
      <c r="L62" s="24">
        <v>0.51490454927838358</v>
      </c>
      <c r="M62" s="24">
        <v>6.6926578774737715</v>
      </c>
      <c r="N62" s="24">
        <v>11.470693207969459</v>
      </c>
      <c r="O62" s="24">
        <v>1.0511533531364818</v>
      </c>
      <c r="P62" s="24">
        <v>1.5200771192916316</v>
      </c>
      <c r="Q62" s="24">
        <v>1.0520884217746928E-5</v>
      </c>
      <c r="R62" s="24">
        <v>3.7781197009873063E-2</v>
      </c>
      <c r="S62" s="24">
        <v>1.9270614887593762</v>
      </c>
      <c r="V62" s="25">
        <v>9.9988431871539232E-2</v>
      </c>
      <c r="X62" s="25">
        <v>131.15404881140753</v>
      </c>
      <c r="Z62" s="25">
        <v>0.10000675951134777</v>
      </c>
      <c r="AH62" s="24">
        <v>98.449511846668017</v>
      </c>
      <c r="AI62" s="24">
        <v>-8.5293085959225225E-3</v>
      </c>
      <c r="AJ62" s="24">
        <v>98.440982538072092</v>
      </c>
    </row>
    <row r="63" spans="1:36">
      <c r="A63" s="3" t="s">
        <v>32</v>
      </c>
      <c r="B63" s="3" t="s">
        <v>1256</v>
      </c>
      <c r="C63" s="3" t="s">
        <v>427</v>
      </c>
      <c r="D63" s="3" t="s">
        <v>437</v>
      </c>
      <c r="E63" s="3" t="s">
        <v>502</v>
      </c>
      <c r="F63" s="3" t="s">
        <v>379</v>
      </c>
      <c r="G63" s="24">
        <v>41.517320910094355</v>
      </c>
      <c r="H63" s="24">
        <v>0.71308548175151987</v>
      </c>
      <c r="I63" s="24">
        <v>12.845575857228637</v>
      </c>
      <c r="J63" s="24">
        <v>17.421472675043219</v>
      </c>
      <c r="K63" s="24">
        <v>2.9497838111578338</v>
      </c>
      <c r="L63" s="24">
        <v>0.47389801756873617</v>
      </c>
      <c r="M63" s="24">
        <v>6.8953850904752105</v>
      </c>
      <c r="N63" s="24">
        <v>11.608479089874743</v>
      </c>
      <c r="O63" s="24">
        <v>1.1094957199797979</v>
      </c>
      <c r="P63" s="24">
        <v>1.3544169563331399</v>
      </c>
      <c r="Q63" s="24">
        <v>0.22864090790849795</v>
      </c>
      <c r="R63" s="24">
        <v>2.9945533963328632E-2</v>
      </c>
      <c r="S63" s="24">
        <v>1.8416808967507146</v>
      </c>
      <c r="V63" s="25">
        <v>49.78424022883938</v>
      </c>
      <c r="X63" s="25">
        <v>0.10000308716081401</v>
      </c>
      <c r="Z63" s="25">
        <v>0.10000675951134777</v>
      </c>
      <c r="AH63" s="24">
        <v>98.964484800553677</v>
      </c>
      <c r="AI63" s="24">
        <v>-0.10302671033198839</v>
      </c>
      <c r="AJ63" s="24">
        <v>98.861458090221689</v>
      </c>
    </row>
    <row r="64" spans="1:36">
      <c r="A64" s="3" t="s">
        <v>32</v>
      </c>
      <c r="B64" s="3" t="s">
        <v>1256</v>
      </c>
      <c r="C64" s="3" t="s">
        <v>427</v>
      </c>
      <c r="D64" s="3" t="s">
        <v>438</v>
      </c>
      <c r="E64" s="3" t="s">
        <v>503</v>
      </c>
      <c r="F64" s="3" t="s">
        <v>380</v>
      </c>
      <c r="G64" s="24">
        <v>41.08406439736514</v>
      </c>
      <c r="H64" s="24">
        <v>2.6776156535817996</v>
      </c>
      <c r="I64" s="24">
        <v>13.728870862751211</v>
      </c>
      <c r="J64" s="24">
        <v>13.1311987510471</v>
      </c>
      <c r="K64" s="24">
        <v>2.7100592424386236</v>
      </c>
      <c r="L64" s="24">
        <v>0.33869060668290268</v>
      </c>
      <c r="M64" s="24">
        <v>9.4295092473153677</v>
      </c>
      <c r="N64" s="24">
        <v>11.349652910574379</v>
      </c>
      <c r="O64" s="24">
        <v>1.7179725567080908</v>
      </c>
      <c r="P64" s="24">
        <v>0.94038761120560221</v>
      </c>
      <c r="Q64" s="24">
        <v>0.17776822436200451</v>
      </c>
      <c r="R64" s="24">
        <v>2.4552077574047954E-2</v>
      </c>
      <c r="S64" s="24">
        <v>1.9123153414537737</v>
      </c>
      <c r="V64" s="25">
        <v>140.10379073840076</v>
      </c>
      <c r="X64" s="25">
        <v>615.24899313947594</v>
      </c>
      <c r="Z64" s="25">
        <v>191.76296136300937</v>
      </c>
      <c r="AH64" s="24">
        <v>99.233409344672395</v>
      </c>
      <c r="AI64" s="24">
        <v>-8.0389663619999024E-2</v>
      </c>
      <c r="AJ64" s="24">
        <v>99.153019681052399</v>
      </c>
    </row>
    <row r="65" spans="1:39" s="11" customFormat="1">
      <c r="F65" s="11" t="s">
        <v>523</v>
      </c>
      <c r="G65" s="20">
        <f>AVERAGE(G49:G64)</f>
        <v>41.462614306369055</v>
      </c>
      <c r="H65" s="20">
        <f t="shared" ref="H65:AJ65" si="8">AVERAGE(H49:H64)</f>
        <v>1.0350614411481289</v>
      </c>
      <c r="I65" s="20">
        <f t="shared" si="8"/>
        <v>13.039542142447438</v>
      </c>
      <c r="J65" s="20">
        <f t="shared" si="8"/>
        <v>17.400102053028718</v>
      </c>
      <c r="K65" s="20">
        <f t="shared" si="8"/>
        <v>2.6963862565796877</v>
      </c>
      <c r="L65" s="20">
        <f t="shared" si="8"/>
        <v>0.49572518636277346</v>
      </c>
      <c r="M65" s="20">
        <f t="shared" si="8"/>
        <v>6.978007668627856</v>
      </c>
      <c r="N65" s="20">
        <f t="shared" si="8"/>
        <v>11.604243372068215</v>
      </c>
      <c r="O65" s="20">
        <f t="shared" si="8"/>
        <v>1.1383420452523585</v>
      </c>
      <c r="P65" s="20">
        <f t="shared" si="8"/>
        <v>1.4359730230668597</v>
      </c>
      <c r="Q65" s="20">
        <f>AVERAGE(Q49:Q64)</f>
        <v>0.15297313048182942</v>
      </c>
      <c r="R65" s="20">
        <f>AVERAGE(R49:R64)</f>
        <v>3.4354782069816646E-2</v>
      </c>
      <c r="S65" s="20">
        <f t="shared" si="8"/>
        <v>1.8836231158468824</v>
      </c>
      <c r="T65" s="21">
        <f t="shared" si="8"/>
        <v>168.22844381517501</v>
      </c>
      <c r="U65" s="21">
        <f t="shared" si="8"/>
        <v>31.160742002346439</v>
      </c>
      <c r="V65" s="21">
        <f t="shared" si="8"/>
        <v>37.319432340653634</v>
      </c>
      <c r="W65" s="21">
        <f t="shared" si="8"/>
        <v>132.47698943081832</v>
      </c>
      <c r="X65" s="21">
        <f t="shared" si="8"/>
        <v>106.26203037849143</v>
      </c>
      <c r="Y65" s="21">
        <f t="shared" si="8"/>
        <v>133.10800046817491</v>
      </c>
      <c r="Z65" s="21">
        <f t="shared" si="8"/>
        <v>67.675199203575971</v>
      </c>
      <c r="AA65" s="21">
        <f t="shared" si="8"/>
        <v>9.9998182161544699E-2</v>
      </c>
      <c r="AB65" s="21">
        <f t="shared" si="8"/>
        <v>119.74352388720368</v>
      </c>
      <c r="AC65" s="21">
        <f t="shared" si="8"/>
        <v>20.811965225121725</v>
      </c>
      <c r="AD65" s="21">
        <f t="shared" si="8"/>
        <v>1.3939425063923629</v>
      </c>
      <c r="AE65" s="21">
        <f t="shared" si="8"/>
        <v>342.72263029620774</v>
      </c>
      <c r="AF65" s="21">
        <f t="shared" si="8"/>
        <v>12.568313225502767</v>
      </c>
      <c r="AG65" s="21">
        <f t="shared" si="8"/>
        <v>7.7057886789607064</v>
      </c>
      <c r="AH65" s="20">
        <f>AVERAGE(AH49:AH64)</f>
        <v>99.393417311131287</v>
      </c>
      <c r="AI65" s="20">
        <f>AVERAGE(AI49:AI64)</f>
        <v>-7.2161488030755408E-2</v>
      </c>
      <c r="AJ65" s="20">
        <f t="shared" si="8"/>
        <v>99.321255823100543</v>
      </c>
      <c r="AL65" s="20"/>
      <c r="AM65" s="20"/>
    </row>
    <row r="66" spans="1:39" s="11" customFormat="1">
      <c r="F66" s="11" t="s">
        <v>485</v>
      </c>
      <c r="G66" s="20">
        <f>STDEV(G49:G64)</f>
        <v>0.69814533687864611</v>
      </c>
      <c r="H66" s="20">
        <f t="shared" ref="H66:AJ66" si="9">STDEV(H49:H64)</f>
        <v>0.56747541357935483</v>
      </c>
      <c r="I66" s="20">
        <f t="shared" si="9"/>
        <v>0.92542818418323836</v>
      </c>
      <c r="J66" s="20">
        <f t="shared" si="9"/>
        <v>1.1970446991583457</v>
      </c>
      <c r="K66" s="20">
        <f t="shared" si="9"/>
        <v>0.42753218138396953</v>
      </c>
      <c r="L66" s="20">
        <f t="shared" si="9"/>
        <v>4.8156831208289362E-2</v>
      </c>
      <c r="M66" s="20">
        <f t="shared" si="9"/>
        <v>0.71280655887546363</v>
      </c>
      <c r="N66" s="20">
        <f t="shared" si="9"/>
        <v>0.11265132468679091</v>
      </c>
      <c r="O66" s="20">
        <f t="shared" si="9"/>
        <v>0.16597122207785067</v>
      </c>
      <c r="P66" s="20">
        <f t="shared" si="9"/>
        <v>0.19385709470538687</v>
      </c>
      <c r="Q66" s="20">
        <f>STDEV(Q49:Q64)</f>
        <v>8.1993428610778879E-2</v>
      </c>
      <c r="R66" s="20">
        <f>STDEV(R49:R64)</f>
        <v>1.5805117754890768E-2</v>
      </c>
      <c r="S66" s="20">
        <f t="shared" si="9"/>
        <v>3.6243375418410807E-2</v>
      </c>
      <c r="T66" s="21">
        <f t="shared" si="9"/>
        <v>195.326513753228</v>
      </c>
      <c r="U66" s="21">
        <f t="shared" si="9"/>
        <v>18.339055702684561</v>
      </c>
      <c r="V66" s="21">
        <f t="shared" si="9"/>
        <v>43.074456912938473</v>
      </c>
      <c r="W66" s="21">
        <f t="shared" si="9"/>
        <v>50.158596377593113</v>
      </c>
      <c r="X66" s="21">
        <f t="shared" si="9"/>
        <v>143.51042827147245</v>
      </c>
      <c r="Y66" s="21">
        <f t="shared" si="9"/>
        <v>30.790850538726019</v>
      </c>
      <c r="Z66" s="21">
        <f t="shared" si="9"/>
        <v>157.90581174904696</v>
      </c>
      <c r="AA66" s="21">
        <f t="shared" si="9"/>
        <v>0</v>
      </c>
      <c r="AB66" s="21">
        <f t="shared" si="9"/>
        <v>90.041136477048397</v>
      </c>
      <c r="AC66" s="21">
        <f t="shared" si="9"/>
        <v>15.970703416708583</v>
      </c>
      <c r="AD66" s="21">
        <f t="shared" si="9"/>
        <v>2.8933526256237938</v>
      </c>
      <c r="AE66" s="21">
        <f t="shared" si="9"/>
        <v>54.326975821309318</v>
      </c>
      <c r="AF66" s="21">
        <f t="shared" si="9"/>
        <v>27.879990364151926</v>
      </c>
      <c r="AG66" s="21">
        <f t="shared" si="9"/>
        <v>17.007066640606304</v>
      </c>
      <c r="AH66" s="20">
        <f>STDEV(AH49:AH64)</f>
        <v>0.79864628523378245</v>
      </c>
      <c r="AI66" s="20">
        <f>STDEV(AI49:AI64)</f>
        <v>3.3365202200615694E-2</v>
      </c>
      <c r="AJ66" s="20">
        <f t="shared" si="9"/>
        <v>0.79267577584210813</v>
      </c>
      <c r="AL66" s="20"/>
      <c r="AM66" s="20"/>
    </row>
    <row r="68" spans="1:39">
      <c r="A68" s="3" t="s">
        <v>9</v>
      </c>
      <c r="B68" s="3" t="s">
        <v>1256</v>
      </c>
      <c r="C68" s="3" t="s">
        <v>445</v>
      </c>
      <c r="D68" s="3">
        <v>3</v>
      </c>
      <c r="E68" s="3" t="s">
        <v>502</v>
      </c>
      <c r="F68" s="3" t="s">
        <v>393</v>
      </c>
      <c r="G68" s="24">
        <v>54.345003971871108</v>
      </c>
      <c r="H68" s="24">
        <v>0.20508421678818392</v>
      </c>
      <c r="I68" s="24">
        <v>3.5085473732913899</v>
      </c>
      <c r="J68" s="24">
        <v>4.853452793538656</v>
      </c>
      <c r="K68" s="24">
        <v>2.716838810726125</v>
      </c>
      <c r="L68" s="24">
        <v>0.18689361460790271</v>
      </c>
      <c r="M68" s="24">
        <v>18.897510016868956</v>
      </c>
      <c r="N68" s="24">
        <v>12.608163060881282</v>
      </c>
      <c r="O68" s="24">
        <v>0.46592611539422285</v>
      </c>
      <c r="P68" s="24">
        <v>7.6064447328912002E-2</v>
      </c>
      <c r="Q68" s="24">
        <v>2.030951489393867E-2</v>
      </c>
      <c r="R68" s="24">
        <v>1.471124485190409E-3</v>
      </c>
      <c r="S68" s="24">
        <v>2.1390781929429683</v>
      </c>
      <c r="T68" s="25">
        <v>0.10000026381766117</v>
      </c>
      <c r="U68" s="25">
        <v>26.668923342615347</v>
      </c>
      <c r="V68" s="25">
        <v>63.05270513819265</v>
      </c>
      <c r="W68" s="25">
        <v>152.87131772174681</v>
      </c>
      <c r="X68" s="25">
        <v>52.411617980982612</v>
      </c>
      <c r="Y68" s="25">
        <v>67.901020478333621</v>
      </c>
      <c r="Z68" s="25">
        <v>289.89959447149494</v>
      </c>
      <c r="AA68" s="25">
        <v>9.9998182161544699E-2</v>
      </c>
      <c r="AB68" s="25">
        <v>151.93939587304354</v>
      </c>
      <c r="AC68" s="25">
        <v>22.219962872487255</v>
      </c>
      <c r="AD68" s="25">
        <v>9.9995875637902673E-2</v>
      </c>
      <c r="AE68" s="25">
        <v>9.9992598146804029E-2</v>
      </c>
      <c r="AF68" s="25">
        <v>0.10000249224620278</v>
      </c>
      <c r="AG68" s="25">
        <v>9.9997257707769363E-2</v>
      </c>
      <c r="AH68" s="24">
        <v>100.14873749225511</v>
      </c>
      <c r="AI68" s="24">
        <v>-8.88331647420482E-3</v>
      </c>
      <c r="AJ68" s="24">
        <v>100.1398541757809</v>
      </c>
    </row>
    <row r="69" spans="1:39">
      <c r="A69" s="3" t="s">
        <v>9</v>
      </c>
      <c r="B69" s="3" t="s">
        <v>1256</v>
      </c>
      <c r="C69" s="3" t="s">
        <v>440</v>
      </c>
      <c r="D69" s="3">
        <v>4</v>
      </c>
      <c r="E69" s="3" t="s">
        <v>502</v>
      </c>
      <c r="F69" s="3" t="s">
        <v>394</v>
      </c>
      <c r="G69" s="24">
        <v>52.311188538721737</v>
      </c>
      <c r="H69" s="24">
        <v>0.3099113047611089</v>
      </c>
      <c r="I69" s="24">
        <v>5.8854704450841826</v>
      </c>
      <c r="J69" s="24">
        <v>6.1791941793037992</v>
      </c>
      <c r="K69" s="24">
        <v>2.0158788829292407</v>
      </c>
      <c r="L69" s="24">
        <v>0.16523987266033718</v>
      </c>
      <c r="M69" s="24">
        <v>17.558747279983546</v>
      </c>
      <c r="N69" s="24">
        <v>12.648769144443335</v>
      </c>
      <c r="O69" s="24">
        <v>0.77833720993255306</v>
      </c>
      <c r="P69" s="24">
        <v>0.11905299641160869</v>
      </c>
      <c r="Q69" s="24">
        <v>1.0520884217746928E-5</v>
      </c>
      <c r="R69" s="24">
        <v>2.0101700987306065E-3</v>
      </c>
      <c r="S69" s="24">
        <v>2.1342815702983589</v>
      </c>
      <c r="T69" s="25">
        <v>0.10000026381766117</v>
      </c>
      <c r="U69" s="25">
        <v>3.0298776800946565</v>
      </c>
      <c r="V69" s="25">
        <v>67.742162592967844</v>
      </c>
      <c r="W69" s="25">
        <v>138.53587894039558</v>
      </c>
      <c r="X69" s="25">
        <v>46.161425033431748</v>
      </c>
      <c r="Y69" s="25">
        <v>53.610805711980341</v>
      </c>
      <c r="Z69" s="25">
        <v>211.26427946772219</v>
      </c>
      <c r="AA69" s="25">
        <v>5.859893474666519</v>
      </c>
      <c r="AB69" s="25">
        <v>65.149740957804312</v>
      </c>
      <c r="AC69" s="25">
        <v>9.9999832909483582E-2</v>
      </c>
      <c r="AD69" s="25">
        <v>9.7695970498230906</v>
      </c>
      <c r="AE69" s="25">
        <v>53.566034827242909</v>
      </c>
      <c r="AF69" s="25">
        <v>0.10000249224620278</v>
      </c>
      <c r="AG69" s="25">
        <v>9.9997257707769363E-2</v>
      </c>
      <c r="AH69" s="24">
        <v>100.20736540869706</v>
      </c>
      <c r="AI69" s="24">
        <v>-4.5800087376373901E-4</v>
      </c>
      <c r="AJ69" s="24">
        <v>100.20690740782329</v>
      </c>
    </row>
    <row r="70" spans="1:39">
      <c r="A70" s="3" t="s">
        <v>9</v>
      </c>
      <c r="B70" s="3" t="s">
        <v>1256</v>
      </c>
      <c r="C70" s="3" t="s">
        <v>440</v>
      </c>
      <c r="D70" s="3">
        <v>13</v>
      </c>
      <c r="E70" s="3" t="s">
        <v>502</v>
      </c>
      <c r="F70" s="3" t="s">
        <v>395</v>
      </c>
      <c r="G70" s="24">
        <v>49.488924123909563</v>
      </c>
      <c r="H70" s="24">
        <v>0.46049971796853789</v>
      </c>
      <c r="I70" s="24">
        <v>8.4412801695066797</v>
      </c>
      <c r="J70" s="24">
        <v>5.3750904172472502</v>
      </c>
      <c r="K70" s="24">
        <v>3.196839563135343</v>
      </c>
      <c r="L70" s="24">
        <v>0.13840576024803503</v>
      </c>
      <c r="M70" s="24">
        <v>16.667698057189881</v>
      </c>
      <c r="N70" s="24">
        <v>12.360242219621739</v>
      </c>
      <c r="O70" s="24">
        <v>1.2291014810900582</v>
      </c>
      <c r="P70" s="24">
        <v>0.12603365160633581</v>
      </c>
      <c r="Q70" s="24">
        <v>1.0520884217746928E-5</v>
      </c>
      <c r="R70" s="24">
        <v>6.2835317066290558E-3</v>
      </c>
      <c r="S70" s="24">
        <v>2.1160390073632893</v>
      </c>
      <c r="T70" s="25">
        <v>0.10000026381766117</v>
      </c>
      <c r="U70" s="25">
        <v>9.009636269852427</v>
      </c>
      <c r="V70" s="25">
        <v>69.631943955339921</v>
      </c>
      <c r="W70" s="25">
        <v>220.60485030590925</v>
      </c>
      <c r="X70" s="25">
        <v>623.67925338713258</v>
      </c>
      <c r="Y70" s="25">
        <v>90.181355327483431</v>
      </c>
      <c r="Z70" s="25">
        <v>268.62815672343123</v>
      </c>
      <c r="AA70" s="25">
        <v>26.569517000322424</v>
      </c>
      <c r="AB70" s="25">
        <v>206.79917774480325</v>
      </c>
      <c r="AC70" s="25">
        <v>9.9999832909483582E-2</v>
      </c>
      <c r="AD70" s="25">
        <v>9.9995875637902673E-2</v>
      </c>
      <c r="AE70" s="25">
        <v>9.9992598146804029E-2</v>
      </c>
      <c r="AF70" s="25">
        <v>0.10000249224620278</v>
      </c>
      <c r="AG70" s="25">
        <v>5.7898412212798442</v>
      </c>
      <c r="AH70" s="24">
        <v>99.831881939583297</v>
      </c>
      <c r="AI70" s="24">
        <v>-1.4222342079391048E-3</v>
      </c>
      <c r="AJ70" s="24">
        <v>99.830459705375361</v>
      </c>
    </row>
    <row r="71" spans="1:39">
      <c r="A71" s="3" t="s">
        <v>9</v>
      </c>
      <c r="B71" s="3" t="s">
        <v>1256</v>
      </c>
      <c r="C71" s="3" t="s">
        <v>445</v>
      </c>
      <c r="D71" s="3">
        <v>17</v>
      </c>
      <c r="E71" s="3" t="s">
        <v>502</v>
      </c>
      <c r="F71" s="3" t="s">
        <v>396</v>
      </c>
      <c r="G71" s="24">
        <v>55.334164616699304</v>
      </c>
      <c r="H71" s="24">
        <v>0.23679362671569137</v>
      </c>
      <c r="I71" s="24">
        <v>3.0318375046667003</v>
      </c>
      <c r="J71" s="24">
        <v>5.6851642992931746</v>
      </c>
      <c r="K71" s="24">
        <v>1.8847364609234021</v>
      </c>
      <c r="L71" s="24">
        <v>0.16387376300139117</v>
      </c>
      <c r="M71" s="24">
        <v>19.156845238428307</v>
      </c>
      <c r="N71" s="24">
        <v>12.905251669494488</v>
      </c>
      <c r="O71" s="24">
        <v>0.41921663579867302</v>
      </c>
      <c r="P71" s="24">
        <v>7.6692043766608778E-2</v>
      </c>
      <c r="Q71" s="24">
        <v>1.0520884217746928E-5</v>
      </c>
      <c r="R71" s="24">
        <v>4.8704121297602263E-4</v>
      </c>
      <c r="S71" s="24">
        <v>2.1687551658953828</v>
      </c>
      <c r="T71" s="25">
        <v>17.860047117834284</v>
      </c>
      <c r="U71" s="25">
        <v>2.8498849466236873</v>
      </c>
      <c r="V71" s="25">
        <v>56.613450125665523</v>
      </c>
      <c r="W71" s="25">
        <v>136.63593188782102</v>
      </c>
      <c r="X71" s="25">
        <v>67.992098960637449</v>
      </c>
      <c r="Y71" s="25">
        <v>75.63113665355479</v>
      </c>
      <c r="Z71" s="25">
        <v>249.4968636289104</v>
      </c>
      <c r="AA71" s="25">
        <v>23.829566809096104</v>
      </c>
      <c r="AB71" s="25">
        <v>71.499715709639418</v>
      </c>
      <c r="AC71" s="25">
        <v>9.9999832909483582E-2</v>
      </c>
      <c r="AD71" s="25">
        <v>1.959919162502892</v>
      </c>
      <c r="AE71" s="25">
        <v>2.7497964490371105</v>
      </c>
      <c r="AF71" s="25">
        <v>0.10000249224620278</v>
      </c>
      <c r="AG71" s="25">
        <v>9.9997257707769363E-2</v>
      </c>
      <c r="AH71" s="24">
        <v>101.16930220472318</v>
      </c>
      <c r="AI71" s="24">
        <v>-1.1432491590062597E-4</v>
      </c>
      <c r="AJ71" s="24">
        <v>101.16918787980728</v>
      </c>
    </row>
    <row r="72" spans="1:39">
      <c r="A72" s="3" t="s">
        <v>9</v>
      </c>
      <c r="B72" s="3" t="s">
        <v>1256</v>
      </c>
      <c r="C72" s="3" t="s">
        <v>445</v>
      </c>
      <c r="D72" s="3">
        <v>20</v>
      </c>
      <c r="E72" s="3" t="s">
        <v>502</v>
      </c>
      <c r="F72" s="3" t="s">
        <v>397</v>
      </c>
      <c r="G72" s="24">
        <v>53.724663309239801</v>
      </c>
      <c r="H72" s="24">
        <v>0.32893194528589631</v>
      </c>
      <c r="I72" s="24">
        <v>4.2412009871257901</v>
      </c>
      <c r="J72" s="24">
        <v>5.0544629951744904</v>
      </c>
      <c r="K72" s="24">
        <v>2.496698260066887</v>
      </c>
      <c r="L72" s="24">
        <v>0.13892741270759476</v>
      </c>
      <c r="M72" s="24">
        <v>18.632404051841185</v>
      </c>
      <c r="N72" s="24">
        <v>12.6040494229752</v>
      </c>
      <c r="O72" s="24">
        <v>0.57819089111035393</v>
      </c>
      <c r="P72" s="24">
        <v>8.0015534307118205E-2</v>
      </c>
      <c r="Q72" s="24">
        <v>1.0520884217746928E-5</v>
      </c>
      <c r="R72" s="24">
        <v>2.2211879548660082E-3</v>
      </c>
      <c r="S72" s="24">
        <v>2.1461368168283608</v>
      </c>
      <c r="T72" s="25">
        <v>67.520178129684808</v>
      </c>
      <c r="U72" s="25">
        <v>7.6096927873004416</v>
      </c>
      <c r="V72" s="25">
        <v>62.432776860589101</v>
      </c>
      <c r="W72" s="25">
        <v>146.77525389440552</v>
      </c>
      <c r="X72" s="25">
        <v>273.25843566692424</v>
      </c>
      <c r="Y72" s="25">
        <v>75.071128237238653</v>
      </c>
      <c r="Z72" s="25">
        <v>194.26313035079306</v>
      </c>
      <c r="AA72" s="25">
        <v>29.629461374465691</v>
      </c>
      <c r="AB72" s="25">
        <v>137.17945456011657</v>
      </c>
      <c r="AC72" s="25">
        <v>9.9999832909483582E-2</v>
      </c>
      <c r="AD72" s="25">
        <v>9.9995875637902673E-2</v>
      </c>
      <c r="AE72" s="25">
        <v>9.9992598146804029E-2</v>
      </c>
      <c r="AF72" s="25">
        <v>0.10000249224620278</v>
      </c>
      <c r="AG72" s="25">
        <v>23.279361594368705</v>
      </c>
      <c r="AH72" s="24">
        <v>100.17721887102547</v>
      </c>
      <c r="AI72" s="24">
        <v>-5.0561454881896991E-4</v>
      </c>
      <c r="AJ72" s="24">
        <v>100.17671325647666</v>
      </c>
    </row>
    <row r="73" spans="1:39">
      <c r="A73" s="3" t="s">
        <v>9</v>
      </c>
      <c r="B73" s="3" t="s">
        <v>1256</v>
      </c>
      <c r="C73" s="3" t="s">
        <v>440</v>
      </c>
      <c r="D73" s="3">
        <v>7</v>
      </c>
      <c r="E73" s="3" t="s">
        <v>502</v>
      </c>
      <c r="F73" s="3" t="s">
        <v>398</v>
      </c>
      <c r="G73" s="24">
        <v>52.043430366031686</v>
      </c>
      <c r="H73" s="24">
        <v>0.33945836818685104</v>
      </c>
      <c r="I73" s="24">
        <v>6.3036454161258444</v>
      </c>
      <c r="J73" s="24">
        <v>6.426555856466508</v>
      </c>
      <c r="K73" s="24">
        <v>1.567610780890355</v>
      </c>
      <c r="L73" s="24">
        <v>0.19673657673469411</v>
      </c>
      <c r="M73" s="24">
        <v>17.37958891092368</v>
      </c>
      <c r="N73" s="24">
        <v>12.800030688482462</v>
      </c>
      <c r="O73" s="24">
        <v>0.6348725723118106</v>
      </c>
      <c r="P73" s="24">
        <v>0.18210535790558668</v>
      </c>
      <c r="Q73" s="24">
        <v>3.28672422962414E-3</v>
      </c>
      <c r="R73" s="24">
        <v>4.460377433004231E-4</v>
      </c>
      <c r="S73" s="24">
        <v>2.1303795200763957</v>
      </c>
      <c r="T73" s="25">
        <v>0.10000026381766117</v>
      </c>
      <c r="U73" s="25">
        <v>9.4596181035298521</v>
      </c>
      <c r="V73" s="25">
        <v>64.312559379774029</v>
      </c>
      <c r="W73" s="25">
        <v>134.39329670186649</v>
      </c>
      <c r="X73" s="25">
        <v>43.111330875026908</v>
      </c>
      <c r="Y73" s="25">
        <v>47.640715988038487</v>
      </c>
      <c r="Z73" s="25">
        <v>263.56781469215707</v>
      </c>
      <c r="AA73" s="25">
        <v>16.369702419844867</v>
      </c>
      <c r="AB73" s="25">
        <v>196.80921746593194</v>
      </c>
      <c r="AC73" s="25">
        <v>9.9999832909483582E-2</v>
      </c>
      <c r="AD73" s="25">
        <v>26.488907456480415</v>
      </c>
      <c r="AE73" s="25">
        <v>9.9992598146804029E-2</v>
      </c>
      <c r="AF73" s="25">
        <v>0.10000249224620278</v>
      </c>
      <c r="AG73" s="25">
        <v>9.9997257707769363E-2</v>
      </c>
      <c r="AH73" s="24">
        <v>100.12516840626404</v>
      </c>
      <c r="AI73" s="24">
        <v>-1.4845270097339925E-3</v>
      </c>
      <c r="AJ73" s="24">
        <v>100.1236838792543</v>
      </c>
    </row>
    <row r="74" spans="1:39">
      <c r="A74" s="3" t="s">
        <v>9</v>
      </c>
      <c r="B74" s="3" t="s">
        <v>1256</v>
      </c>
      <c r="C74" s="3" t="s">
        <v>445</v>
      </c>
      <c r="D74" s="3">
        <v>16</v>
      </c>
      <c r="E74" s="3" t="s">
        <v>502</v>
      </c>
      <c r="F74" s="3" t="s">
        <v>399</v>
      </c>
      <c r="G74" s="24">
        <v>53.925460545486914</v>
      </c>
      <c r="H74" s="24">
        <v>0.20116162679925628</v>
      </c>
      <c r="I74" s="24">
        <v>3.9450234746748598</v>
      </c>
      <c r="J74" s="24">
        <v>6.1890716232141534</v>
      </c>
      <c r="K74" s="24">
        <v>1.2605291658986937</v>
      </c>
      <c r="L74" s="24">
        <v>0.14267840378437938</v>
      </c>
      <c r="M74" s="24">
        <v>18.589339049578278</v>
      </c>
      <c r="N74" s="24">
        <v>13.006599674409902</v>
      </c>
      <c r="O74" s="24">
        <v>0.47856592810827897</v>
      </c>
      <c r="P74" s="24">
        <v>8.0175746065685727E-2</v>
      </c>
      <c r="Q74" s="24">
        <v>6.4598229096966126E-4</v>
      </c>
      <c r="R74" s="24">
        <v>5.9105001410437237E-4</v>
      </c>
      <c r="S74" s="24">
        <v>2.1410160078461384</v>
      </c>
      <c r="T74" s="25">
        <v>0.10000026381766117</v>
      </c>
      <c r="U74" s="25">
        <v>14.409418273981519</v>
      </c>
      <c r="V74" s="25">
        <v>43.954914650728639</v>
      </c>
      <c r="W74" s="25">
        <v>126.62612562066569</v>
      </c>
      <c r="X74" s="25">
        <v>826.49551445797943</v>
      </c>
      <c r="Y74" s="25">
        <v>88.841335188441207</v>
      </c>
      <c r="Z74" s="25">
        <v>210.15420443714623</v>
      </c>
      <c r="AA74" s="25">
        <v>9.9998182161544699E-2</v>
      </c>
      <c r="AB74" s="25">
        <v>139.66944465965506</v>
      </c>
      <c r="AC74" s="25">
        <v>17.769970308015232</v>
      </c>
      <c r="AD74" s="25">
        <v>0.66997236677394789</v>
      </c>
      <c r="AE74" s="25">
        <v>9.9992598146804029E-2</v>
      </c>
      <c r="AF74" s="25">
        <v>0.10000249224620278</v>
      </c>
      <c r="AG74" s="25">
        <v>9.9997257707769363E-2</v>
      </c>
      <c r="AH74" s="24">
        <v>100.17734906968296</v>
      </c>
      <c r="AI74" s="24">
        <v>-4.0535596516637004E-4</v>
      </c>
      <c r="AJ74" s="24">
        <v>100.17694371371779</v>
      </c>
    </row>
    <row r="75" spans="1:39" s="11" customFormat="1">
      <c r="F75" s="11" t="s">
        <v>523</v>
      </c>
      <c r="G75" s="20">
        <f>AVERAGE(G68:G74)</f>
        <v>53.024690781708578</v>
      </c>
      <c r="H75" s="20">
        <f t="shared" ref="H75:AJ75" si="10">AVERAGE(H68:H74)</f>
        <v>0.29740582950078936</v>
      </c>
      <c r="I75" s="20">
        <f t="shared" si="10"/>
        <v>5.0510007672107786</v>
      </c>
      <c r="J75" s="20">
        <f t="shared" si="10"/>
        <v>5.6804274520340048</v>
      </c>
      <c r="K75" s="20">
        <f t="shared" si="10"/>
        <v>2.1627331320814354</v>
      </c>
      <c r="L75" s="20">
        <f t="shared" si="10"/>
        <v>0.1618222005349049</v>
      </c>
      <c r="M75" s="20">
        <f t="shared" si="10"/>
        <v>18.126018943544832</v>
      </c>
      <c r="N75" s="20">
        <f t="shared" si="10"/>
        <v>12.704729411472629</v>
      </c>
      <c r="O75" s="20">
        <f t="shared" si="10"/>
        <v>0.65488726196370717</v>
      </c>
      <c r="P75" s="20">
        <f t="shared" si="10"/>
        <v>0.10573425391312227</v>
      </c>
      <c r="Q75" s="20">
        <f>AVERAGE(Q68:Q74)</f>
        <v>3.4691864216290663E-3</v>
      </c>
      <c r="R75" s="20">
        <f>AVERAGE(R68:R74)</f>
        <v>1.930020459399557E-3</v>
      </c>
      <c r="S75" s="20">
        <f t="shared" si="10"/>
        <v>2.1393837544644132</v>
      </c>
      <c r="T75" s="21">
        <f t="shared" si="10"/>
        <v>12.268603795229629</v>
      </c>
      <c r="U75" s="21">
        <f t="shared" si="10"/>
        <v>10.433864486285417</v>
      </c>
      <c r="V75" s="21">
        <f t="shared" si="10"/>
        <v>61.105787529036817</v>
      </c>
      <c r="W75" s="21">
        <f t="shared" si="10"/>
        <v>150.92037929611575</v>
      </c>
      <c r="X75" s="21">
        <f t="shared" si="10"/>
        <v>276.15852519458787</v>
      </c>
      <c r="Y75" s="21">
        <f t="shared" si="10"/>
        <v>71.268213940724351</v>
      </c>
      <c r="Z75" s="21">
        <f t="shared" si="10"/>
        <v>241.03914911023645</v>
      </c>
      <c r="AA75" s="21">
        <f t="shared" si="10"/>
        <v>14.636876777531242</v>
      </c>
      <c r="AB75" s="21">
        <f t="shared" si="10"/>
        <v>138.43516385299915</v>
      </c>
      <c r="AC75" s="21">
        <f t="shared" si="10"/>
        <v>5.784276049292842</v>
      </c>
      <c r="AD75" s="21">
        <f t="shared" si="10"/>
        <v>5.5983405232134364</v>
      </c>
      <c r="AE75" s="21">
        <f t="shared" si="10"/>
        <v>8.1165420381448641</v>
      </c>
      <c r="AF75" s="21">
        <f t="shared" si="10"/>
        <v>0.10000249224620281</v>
      </c>
      <c r="AG75" s="21">
        <f t="shared" si="10"/>
        <v>4.2241698720267715</v>
      </c>
      <c r="AH75" s="20">
        <f>AVERAGE(AH68:AH74)</f>
        <v>100.26243191317587</v>
      </c>
      <c r="AI75" s="20">
        <f>AVERAGE(AI68:AI74)</f>
        <v>-1.8961962850753743E-3</v>
      </c>
      <c r="AJ75" s="20">
        <f t="shared" si="10"/>
        <v>100.2605357168908</v>
      </c>
      <c r="AL75" s="20"/>
      <c r="AM75" s="20"/>
    </row>
    <row r="76" spans="1:39" s="11" customFormat="1">
      <c r="F76" s="11" t="s">
        <v>485</v>
      </c>
      <c r="G76" s="20">
        <f>STDEV(G68:G74)</f>
        <v>1.9301056678234192</v>
      </c>
      <c r="H76" s="20">
        <f t="shared" ref="H76:AJ76" si="11">STDEV(H68:H74)</f>
        <v>9.2175901774295646E-2</v>
      </c>
      <c r="I76" s="20">
        <f t="shared" si="11"/>
        <v>1.9189666009786543</v>
      </c>
      <c r="J76" s="20">
        <f t="shared" si="11"/>
        <v>0.61007738123771438</v>
      </c>
      <c r="K76" s="20">
        <f t="shared" si="11"/>
        <v>0.67761012016691802</v>
      </c>
      <c r="L76" s="20">
        <f t="shared" si="11"/>
        <v>2.3460835448830201E-2</v>
      </c>
      <c r="M76" s="20">
        <f t="shared" si="11"/>
        <v>0.92507184103530116</v>
      </c>
      <c r="N76" s="20">
        <f t="shared" si="11"/>
        <v>0.21667243402325986</v>
      </c>
      <c r="O76" s="20">
        <f t="shared" si="11"/>
        <v>0.28094511680123685</v>
      </c>
      <c r="P76" s="20">
        <f t="shared" si="11"/>
        <v>3.9708179736620303E-2</v>
      </c>
      <c r="Q76" s="20">
        <f>STDEV(Q68:Q74)</f>
        <v>7.5216344219953503E-3</v>
      </c>
      <c r="R76" s="20">
        <f>STDEV(R68:R74)</f>
        <v>2.0547539930067939E-3</v>
      </c>
      <c r="S76" s="20">
        <f t="shared" si="11"/>
        <v>1.6140668186697016E-2</v>
      </c>
      <c r="T76" s="21">
        <f t="shared" si="11"/>
        <v>25.246700326937731</v>
      </c>
      <c r="U76" s="21">
        <f t="shared" si="11"/>
        <v>8.1921858914838328</v>
      </c>
      <c r="V76" s="21">
        <f t="shared" si="11"/>
        <v>8.6304222356551712</v>
      </c>
      <c r="W76" s="21">
        <f t="shared" si="11"/>
        <v>31.879173538003045</v>
      </c>
      <c r="X76" s="21">
        <f t="shared" si="11"/>
        <v>322.55631786187553</v>
      </c>
      <c r="Y76" s="21">
        <f t="shared" si="11"/>
        <v>16.234733731114531</v>
      </c>
      <c r="Z76" s="21">
        <f t="shared" si="11"/>
        <v>35.953647868784003</v>
      </c>
      <c r="AA76" s="21">
        <f t="shared" si="11"/>
        <v>12.61183864997291</v>
      </c>
      <c r="AB76" s="21">
        <f t="shared" si="11"/>
        <v>54.951100224158957</v>
      </c>
      <c r="AC76" s="21">
        <f t="shared" si="11"/>
        <v>9.7923749990694713</v>
      </c>
      <c r="AD76" s="21">
        <f t="shared" si="11"/>
        <v>9.8491748561164627</v>
      </c>
      <c r="AE76" s="21">
        <f t="shared" si="11"/>
        <v>20.065657550585236</v>
      </c>
      <c r="AF76" s="21">
        <f t="shared" si="11"/>
        <v>2.9979448083323853E-17</v>
      </c>
      <c r="AG76" s="21">
        <f t="shared" si="11"/>
        <v>8.6659838555947655</v>
      </c>
      <c r="AH76" s="20">
        <f>STDEV(AH68:AH74)</f>
        <v>0.41973947671041345</v>
      </c>
      <c r="AI76" s="20">
        <f>STDEV(AI68:AI74)</f>
        <v>3.125533400403909E-3</v>
      </c>
      <c r="AJ76" s="20">
        <f t="shared" si="11"/>
        <v>0.4204752097489961</v>
      </c>
      <c r="AL76" s="20"/>
      <c r="AM76" s="20"/>
    </row>
    <row r="78" spans="1:39">
      <c r="A78" s="3" t="s">
        <v>10</v>
      </c>
      <c r="B78" s="3" t="s">
        <v>1256</v>
      </c>
      <c r="C78" s="3" t="s">
        <v>440</v>
      </c>
      <c r="D78" s="3">
        <v>1</v>
      </c>
      <c r="E78" s="3" t="s">
        <v>502</v>
      </c>
      <c r="F78" s="3" t="s">
        <v>400</v>
      </c>
      <c r="G78" s="24">
        <v>48.260158850275943</v>
      </c>
      <c r="H78" s="24">
        <v>2.0970639928343116</v>
      </c>
      <c r="I78" s="24">
        <v>6.8658411758495168</v>
      </c>
      <c r="J78" s="24">
        <v>10.19275197153644</v>
      </c>
      <c r="K78" s="24">
        <v>2.8235367033397289</v>
      </c>
      <c r="L78" s="24">
        <v>0.20252123767238603</v>
      </c>
      <c r="M78" s="24">
        <v>14.231033134581363</v>
      </c>
      <c r="N78" s="24">
        <v>11.379188550900745</v>
      </c>
      <c r="O78" s="24">
        <v>1.8138434535473584</v>
      </c>
      <c r="P78" s="24">
        <v>0.50310587829138353</v>
      </c>
      <c r="Q78" s="24">
        <v>6.9691389146777416E-2</v>
      </c>
      <c r="R78" s="24">
        <v>2.3301971791255291E-3</v>
      </c>
      <c r="S78" s="24">
        <v>2.0456465456512514</v>
      </c>
      <c r="T78" s="25">
        <v>320.80084632705695</v>
      </c>
      <c r="U78" s="25">
        <v>5.1497920965305228</v>
      </c>
      <c r="V78" s="25">
        <v>51.224073647789538</v>
      </c>
      <c r="W78" s="25">
        <v>200.89165626079293</v>
      </c>
      <c r="X78" s="25">
        <v>149.79462425818329</v>
      </c>
      <c r="Y78" s="25">
        <v>62.780943529157348</v>
      </c>
      <c r="Z78" s="25">
        <v>325.26198463470752</v>
      </c>
      <c r="AA78" s="25">
        <v>8.8498391212967054</v>
      </c>
      <c r="AB78" s="25">
        <v>208.47917106497374</v>
      </c>
      <c r="AC78" s="25">
        <v>9.9999832909483582E-2</v>
      </c>
      <c r="AD78" s="25">
        <v>9.9995875637902673E-2</v>
      </c>
      <c r="AE78" s="25">
        <v>134.29005931115779</v>
      </c>
      <c r="AF78" s="25">
        <v>0.10000249224620278</v>
      </c>
      <c r="AG78" s="25">
        <v>9.9997257707769363E-2</v>
      </c>
      <c r="AH78" s="24">
        <v>100.68687837636995</v>
      </c>
      <c r="AI78" s="24">
        <v>-2.9869524139300409E-2</v>
      </c>
      <c r="AJ78" s="24">
        <v>100.65700885223065</v>
      </c>
    </row>
    <row r="79" spans="1:39">
      <c r="A79" s="3" t="s">
        <v>10</v>
      </c>
      <c r="B79" s="3" t="s">
        <v>1256</v>
      </c>
      <c r="C79" s="3" t="s">
        <v>440</v>
      </c>
      <c r="D79" s="3">
        <v>3</v>
      </c>
      <c r="E79" s="3" t="s">
        <v>502</v>
      </c>
      <c r="F79" s="3" t="s">
        <v>401</v>
      </c>
      <c r="G79" s="24">
        <v>46.863049931636098</v>
      </c>
      <c r="H79" s="24">
        <v>2.3524444559926461</v>
      </c>
      <c r="I79" s="24">
        <v>8.1463459095609032</v>
      </c>
      <c r="J79" s="24">
        <v>11.397180120470829</v>
      </c>
      <c r="K79" s="24">
        <v>2.4287427368139904</v>
      </c>
      <c r="L79" s="24">
        <v>0.22572185993320038</v>
      </c>
      <c r="M79" s="24">
        <v>13.326689644435303</v>
      </c>
      <c r="N79" s="24">
        <v>11.394374031239083</v>
      </c>
      <c r="O79" s="24">
        <v>2.0696146536171032</v>
      </c>
      <c r="P79" s="24">
        <v>0.60211674508610347</v>
      </c>
      <c r="Q79" s="24">
        <v>5.8990597808907023E-2</v>
      </c>
      <c r="R79" s="24">
        <v>1.4451222849083216E-3</v>
      </c>
      <c r="S79" s="24">
        <v>2.0440131147478584</v>
      </c>
      <c r="T79" s="25">
        <v>708.42186893707515</v>
      </c>
      <c r="U79" s="25">
        <v>9.9995963039427621E-2</v>
      </c>
      <c r="V79" s="25">
        <v>90.479532000555864</v>
      </c>
      <c r="W79" s="25">
        <v>300.75671509562704</v>
      </c>
      <c r="X79" s="25">
        <v>244.38754440359727</v>
      </c>
      <c r="Y79" s="25">
        <v>81.381223071086737</v>
      </c>
      <c r="Z79" s="25">
        <v>261.43767071456534</v>
      </c>
      <c r="AA79" s="25">
        <v>4.2799221965141125</v>
      </c>
      <c r="AB79" s="25">
        <v>263.74895130653698</v>
      </c>
      <c r="AC79" s="25">
        <v>24.099959731185546</v>
      </c>
      <c r="AD79" s="25">
        <v>25.278957361261789</v>
      </c>
      <c r="AE79" s="25">
        <v>41.306942294444738</v>
      </c>
      <c r="AF79" s="25">
        <v>0.10000249224620278</v>
      </c>
      <c r="AG79" s="25">
        <v>35.479027034716559</v>
      </c>
      <c r="AH79" s="24">
        <v>101.193873180393</v>
      </c>
      <c r="AI79" s="24">
        <v>-2.5164221139954208E-2</v>
      </c>
      <c r="AJ79" s="24">
        <v>101.16870895925304</v>
      </c>
    </row>
    <row r="80" spans="1:39">
      <c r="A80" s="3" t="s">
        <v>10</v>
      </c>
      <c r="B80" s="3" t="s">
        <v>1256</v>
      </c>
      <c r="C80" s="3" t="s">
        <v>440</v>
      </c>
      <c r="D80" s="3">
        <v>5</v>
      </c>
      <c r="E80" s="3" t="s">
        <v>502</v>
      </c>
      <c r="F80" s="3" t="s">
        <v>402</v>
      </c>
      <c r="G80" s="24">
        <v>46.403843381876442</v>
      </c>
      <c r="H80" s="24">
        <v>2.3156144894185973</v>
      </c>
      <c r="I80" s="24">
        <v>8.0093330593919809</v>
      </c>
      <c r="J80" s="24">
        <v>11.328215167311207</v>
      </c>
      <c r="K80" s="24">
        <v>2.241943818729609</v>
      </c>
      <c r="L80" s="24">
        <v>0.17632627864494049</v>
      </c>
      <c r="M80" s="24">
        <v>13.288503241966675</v>
      </c>
      <c r="N80" s="24">
        <v>11.296136440291432</v>
      </c>
      <c r="O80" s="24">
        <v>2.1133532313014047</v>
      </c>
      <c r="P80" s="24">
        <v>0.60149035324809519</v>
      </c>
      <c r="Q80" s="24">
        <v>7.4855039120847622E-2</v>
      </c>
      <c r="R80" s="24">
        <v>4.2803622002820873E-4</v>
      </c>
      <c r="S80" s="24">
        <v>2.0151530300496137</v>
      </c>
      <c r="T80" s="25">
        <v>307.14081028956446</v>
      </c>
      <c r="U80" s="25">
        <v>3.6798514398509354</v>
      </c>
      <c r="V80" s="25">
        <v>62.632753724332169</v>
      </c>
      <c r="W80" s="25">
        <v>334.67108907049482</v>
      </c>
      <c r="X80" s="25">
        <v>227.3470183513945</v>
      </c>
      <c r="Y80" s="25">
        <v>87.301312043571784</v>
      </c>
      <c r="Z80" s="25">
        <v>291.26968707680038</v>
      </c>
      <c r="AA80" s="25">
        <v>9.9998182161544699E-2</v>
      </c>
      <c r="AB80" s="25">
        <v>195.87922116369469</v>
      </c>
      <c r="AC80" s="25">
        <v>9.9999832909483582E-2</v>
      </c>
      <c r="AD80" s="25">
        <v>9.9995875637902673E-2</v>
      </c>
      <c r="AE80" s="25">
        <v>5.7795721728852723</v>
      </c>
      <c r="AF80" s="25">
        <v>0.10000249224620278</v>
      </c>
      <c r="AG80" s="25">
        <v>4.5898741287866125</v>
      </c>
      <c r="AH80" s="24">
        <v>100.0827419554349</v>
      </c>
      <c r="AI80" s="24">
        <v>-3.1614492502254905E-2</v>
      </c>
      <c r="AJ80" s="24">
        <v>100.05112746293264</v>
      </c>
    </row>
    <row r="81" spans="1:39">
      <c r="A81" s="3" t="s">
        <v>10</v>
      </c>
      <c r="B81" s="3" t="s">
        <v>1256</v>
      </c>
      <c r="C81" s="3" t="s">
        <v>440</v>
      </c>
      <c r="D81" s="3">
        <v>7</v>
      </c>
      <c r="E81" s="3" t="s">
        <v>502</v>
      </c>
      <c r="F81" s="3" t="s">
        <v>403</v>
      </c>
      <c r="G81" s="24">
        <v>46.017587884279862</v>
      </c>
      <c r="H81" s="24">
        <v>2.4030944195374682</v>
      </c>
      <c r="I81" s="24">
        <v>8.3754539171859861</v>
      </c>
      <c r="J81" s="24">
        <v>10.66041244943494</v>
      </c>
      <c r="K81" s="24">
        <v>3.1062168956452942</v>
      </c>
      <c r="L81" s="24">
        <v>0.22547781954989152</v>
      </c>
      <c r="M81" s="24">
        <v>13.362644029458961</v>
      </c>
      <c r="N81" s="24">
        <v>11.258859045361545</v>
      </c>
      <c r="O81" s="24">
        <v>2.2002561560828053</v>
      </c>
      <c r="P81" s="24">
        <v>0.62284911032448986</v>
      </c>
      <c r="Q81" s="24">
        <v>3.459477148479545E-2</v>
      </c>
      <c r="R81" s="24">
        <v>2.494211057827927E-3</v>
      </c>
      <c r="S81" s="24">
        <v>2.0412716784021501</v>
      </c>
      <c r="T81" s="25">
        <v>284.75075122079016</v>
      </c>
      <c r="U81" s="25">
        <v>23.529050103177322</v>
      </c>
      <c r="V81" s="25">
        <v>66.662287528755201</v>
      </c>
      <c r="W81" s="25">
        <v>315.52729508308886</v>
      </c>
      <c r="X81" s="25">
        <v>244.72755489994398</v>
      </c>
      <c r="Y81" s="25">
        <v>74.201115161890328</v>
      </c>
      <c r="Z81" s="25">
        <v>291.12967761348455</v>
      </c>
      <c r="AA81" s="25">
        <v>26.159524453460087</v>
      </c>
      <c r="AB81" s="25">
        <v>180.58928195809483</v>
      </c>
      <c r="AC81" s="25">
        <v>9.9999832909483582E-2</v>
      </c>
      <c r="AD81" s="25">
        <v>9.9995875637902673E-2</v>
      </c>
      <c r="AE81" s="25">
        <v>104.16228948952573</v>
      </c>
      <c r="AF81" s="25">
        <v>0.10000249224620278</v>
      </c>
      <c r="AG81" s="25">
        <v>9.9997257707769363E-2</v>
      </c>
      <c r="AH81" s="24">
        <v>100.54238003498263</v>
      </c>
      <c r="AI81" s="24">
        <v>-1.5129008698553728E-2</v>
      </c>
      <c r="AJ81" s="24">
        <v>100.52725102628408</v>
      </c>
    </row>
    <row r="82" spans="1:39">
      <c r="A82" s="3" t="s">
        <v>10</v>
      </c>
      <c r="B82" s="3" t="s">
        <v>1256</v>
      </c>
      <c r="C82" s="3" t="s">
        <v>446</v>
      </c>
      <c r="D82" s="3">
        <v>10</v>
      </c>
      <c r="E82" s="3" t="s">
        <v>502</v>
      </c>
      <c r="F82" s="3" t="s">
        <v>404</v>
      </c>
      <c r="G82" s="24">
        <v>46.118307401459859</v>
      </c>
      <c r="H82" s="24">
        <v>2.4271321711199785</v>
      </c>
      <c r="I82" s="24">
        <v>8.3488127920755701</v>
      </c>
      <c r="J82" s="24">
        <v>11.336342843247589</v>
      </c>
      <c r="K82" s="24">
        <v>1.8605083261145279</v>
      </c>
      <c r="L82" s="24">
        <v>0.18653207329929697</v>
      </c>
      <c r="M82" s="24">
        <v>13.497725857889325</v>
      </c>
      <c r="N82" s="24">
        <v>11.618217497978941</v>
      </c>
      <c r="O82" s="24">
        <v>2.0825995438671301</v>
      </c>
      <c r="P82" s="24">
        <v>0.61663096673256901</v>
      </c>
      <c r="Q82" s="24">
        <v>5.2564441728707195E-2</v>
      </c>
      <c r="R82" s="24">
        <v>1.9091615514809594E-3</v>
      </c>
      <c r="S82" s="24">
        <v>2.0308846364653892</v>
      </c>
      <c r="T82" s="25">
        <v>526.01138770727948</v>
      </c>
      <c r="U82" s="25">
        <v>7.6696903651240982</v>
      </c>
      <c r="V82" s="25">
        <v>75.451270690263513</v>
      </c>
      <c r="W82" s="25">
        <v>327.77315294417514</v>
      </c>
      <c r="X82" s="25">
        <v>310.55958717790782</v>
      </c>
      <c r="Y82" s="25">
        <v>86.491299869971655</v>
      </c>
      <c r="Z82" s="25">
        <v>302.91047388392127</v>
      </c>
      <c r="AA82" s="25">
        <v>6.5298812951488676</v>
      </c>
      <c r="AB82" s="25">
        <v>211.37915953431582</v>
      </c>
      <c r="AC82" s="25">
        <v>9.9999832909483582E-2</v>
      </c>
      <c r="AD82" s="25">
        <v>9.9995875637902673E-2</v>
      </c>
      <c r="AE82" s="25">
        <v>95.442934931124427</v>
      </c>
      <c r="AF82" s="25">
        <v>0.10000249224620278</v>
      </c>
      <c r="AG82" s="25">
        <v>38.448945588637308</v>
      </c>
      <c r="AH82" s="24">
        <v>100.45475754423663</v>
      </c>
      <c r="AI82" s="24">
        <v>-2.2563176165124977E-2</v>
      </c>
      <c r="AJ82" s="24">
        <v>100.43219436807151</v>
      </c>
    </row>
    <row r="83" spans="1:39">
      <c r="A83" s="3" t="s">
        <v>10</v>
      </c>
      <c r="B83" s="3" t="s">
        <v>1256</v>
      </c>
      <c r="C83" s="3" t="s">
        <v>446</v>
      </c>
      <c r="D83" s="3">
        <v>12</v>
      </c>
      <c r="E83" s="3" t="s">
        <v>502</v>
      </c>
      <c r="F83" s="3" t="s">
        <v>405</v>
      </c>
      <c r="G83" s="24">
        <v>44.984934720669393</v>
      </c>
      <c r="H83" s="24">
        <v>2.4984795948147989</v>
      </c>
      <c r="I83" s="24">
        <v>9.2771029574122874</v>
      </c>
      <c r="J83" s="24">
        <v>10.620472768748897</v>
      </c>
      <c r="K83" s="24">
        <v>3.2167288781053678</v>
      </c>
      <c r="L83" s="24">
        <v>0.20709860888312659</v>
      </c>
      <c r="M83" s="24">
        <v>13.05557248829459</v>
      </c>
      <c r="N83" s="24">
        <v>11.269210301561953</v>
      </c>
      <c r="O83" s="24">
        <v>2.2756502058559294</v>
      </c>
      <c r="P83" s="24">
        <v>0.67640199867513418</v>
      </c>
      <c r="Q83" s="24">
        <v>7.1376834798460478E-2</v>
      </c>
      <c r="R83" s="24">
        <v>2.2591911706629059E-3</v>
      </c>
      <c r="S83" s="24">
        <v>2.0178030520277868</v>
      </c>
      <c r="T83" s="25">
        <v>804.14212146334035</v>
      </c>
      <c r="U83" s="25">
        <v>9.9995963039427621E-2</v>
      </c>
      <c r="V83" s="25">
        <v>79.790768633488298</v>
      </c>
      <c r="W83" s="25">
        <v>390.76816626616124</v>
      </c>
      <c r="X83" s="25">
        <v>293.1090484683458</v>
      </c>
      <c r="Y83" s="25">
        <v>64.800973888012038</v>
      </c>
      <c r="Z83" s="25">
        <v>335.59268289222967</v>
      </c>
      <c r="AA83" s="25">
        <v>9.9998182161544699E-2</v>
      </c>
      <c r="AB83" s="25">
        <v>244.28902868122813</v>
      </c>
      <c r="AC83" s="25">
        <v>9.9999832909483582E-2</v>
      </c>
      <c r="AD83" s="25">
        <v>9.9995875637902673E-2</v>
      </c>
      <c r="AE83" s="25">
        <v>73.064591465869682</v>
      </c>
      <c r="AF83" s="25">
        <v>0.10000249224620278</v>
      </c>
      <c r="AG83" s="25">
        <v>123.40661573715813</v>
      </c>
      <c r="AH83" s="24">
        <v>100.50113107323074</v>
      </c>
      <c r="AI83" s="24">
        <v>-3.0563163803154617E-2</v>
      </c>
      <c r="AJ83" s="24">
        <v>100.47056790942759</v>
      </c>
    </row>
    <row r="84" spans="1:39">
      <c r="A84" s="3" t="s">
        <v>10</v>
      </c>
      <c r="B84" s="3" t="s">
        <v>1256</v>
      </c>
      <c r="C84" s="3" t="s">
        <v>446</v>
      </c>
      <c r="D84" s="3">
        <v>15</v>
      </c>
      <c r="E84" s="3" t="s">
        <v>502</v>
      </c>
      <c r="F84" s="3" t="s">
        <v>406</v>
      </c>
      <c r="G84" s="24">
        <v>44.599235448103968</v>
      </c>
      <c r="H84" s="24">
        <v>2.470464193494474</v>
      </c>
      <c r="I84" s="24">
        <v>8.9955705060060982</v>
      </c>
      <c r="J84" s="24">
        <v>12.623692555427768</v>
      </c>
      <c r="K84" s="24">
        <v>3.569557069490457</v>
      </c>
      <c r="L84" s="24">
        <v>0.19892777530863678</v>
      </c>
      <c r="M84" s="24">
        <v>11.82318213108414</v>
      </c>
      <c r="N84" s="24">
        <v>11.233944951294976</v>
      </c>
      <c r="O84" s="24">
        <v>2.2354850678117009</v>
      </c>
      <c r="P84" s="24">
        <v>0.71347114488865238</v>
      </c>
      <c r="Q84" s="24">
        <v>4.0058266659071425E-2</v>
      </c>
      <c r="R84" s="24">
        <v>2.1811845698166436E-3</v>
      </c>
      <c r="S84" s="24">
        <v>2.0169871847661023</v>
      </c>
      <c r="T84" s="25">
        <v>420.71110990728215</v>
      </c>
      <c r="U84" s="25">
        <v>34.418610478170983</v>
      </c>
      <c r="V84" s="25">
        <v>67.072240099428527</v>
      </c>
      <c r="W84" s="25">
        <v>431.9374550075911</v>
      </c>
      <c r="X84" s="25">
        <v>302.23933032612814</v>
      </c>
      <c r="Y84" s="25">
        <v>87.171310089784114</v>
      </c>
      <c r="Z84" s="25">
        <v>187.95270382562703</v>
      </c>
      <c r="AA84" s="25">
        <v>9.9998182161544699E-2</v>
      </c>
      <c r="AB84" s="25">
        <v>234.98906565885545</v>
      </c>
      <c r="AC84" s="25">
        <v>9.9999832909483582E-2</v>
      </c>
      <c r="AD84" s="25">
        <v>9.9995875637902673E-2</v>
      </c>
      <c r="AE84" s="25">
        <v>43.006816462940407</v>
      </c>
      <c r="AF84" s="25">
        <v>0.10000249224620278</v>
      </c>
      <c r="AG84" s="25">
        <v>88.507572797146636</v>
      </c>
      <c r="AH84" s="24">
        <v>100.79741468386614</v>
      </c>
      <c r="AI84" s="24">
        <v>-1.7358797007015786E-2</v>
      </c>
      <c r="AJ84" s="24">
        <v>100.78005588685912</v>
      </c>
    </row>
    <row r="85" spans="1:39">
      <c r="A85" s="3" t="s">
        <v>10</v>
      </c>
      <c r="B85" s="3" t="s">
        <v>1256</v>
      </c>
      <c r="C85" s="3" t="s">
        <v>446</v>
      </c>
      <c r="D85" s="3">
        <v>17</v>
      </c>
      <c r="E85" s="3" t="s">
        <v>502</v>
      </c>
      <c r="F85" s="3" t="s">
        <v>407</v>
      </c>
      <c r="G85" s="24">
        <v>44.77498116467865</v>
      </c>
      <c r="H85" s="24">
        <v>2.3395321106398979</v>
      </c>
      <c r="I85" s="24">
        <v>8.7333386994937303</v>
      </c>
      <c r="J85" s="24">
        <v>12.596319622043369</v>
      </c>
      <c r="K85" s="24">
        <v>3.4715591379521435</v>
      </c>
      <c r="L85" s="24">
        <v>0.18583352384231228</v>
      </c>
      <c r="M85" s="24">
        <v>11.950708928697798</v>
      </c>
      <c r="N85" s="24">
        <v>11.380379267179</v>
      </c>
      <c r="O85" s="24">
        <v>2.0956639637055252</v>
      </c>
      <c r="P85" s="24">
        <v>0.69364222941662423</v>
      </c>
      <c r="Q85" s="24">
        <v>4.8921059524101439E-2</v>
      </c>
      <c r="R85" s="24">
        <v>2.8292394076163611E-3</v>
      </c>
      <c r="S85" s="24">
        <v>2.0094516103903381</v>
      </c>
      <c r="T85" s="25">
        <v>392.22103474563056</v>
      </c>
      <c r="U85" s="25">
        <v>26.998910020645457</v>
      </c>
      <c r="V85" s="25">
        <v>65.832383544221429</v>
      </c>
      <c r="W85" s="25">
        <v>463.21666487613703</v>
      </c>
      <c r="X85" s="25">
        <v>250.61773673371599</v>
      </c>
      <c r="Y85" s="25">
        <v>65.320981703162772</v>
      </c>
      <c r="Z85" s="25">
        <v>229.91554011658852</v>
      </c>
      <c r="AA85" s="25">
        <v>9.9998182161544699E-2</v>
      </c>
      <c r="AB85" s="25">
        <v>209.07916867932042</v>
      </c>
      <c r="AC85" s="25">
        <v>3.7999936505603764</v>
      </c>
      <c r="AD85" s="25">
        <v>9.9995875637902673E-2</v>
      </c>
      <c r="AE85" s="25">
        <v>80.064073336145981</v>
      </c>
      <c r="AF85" s="25">
        <v>0.10000249224620278</v>
      </c>
      <c r="AG85" s="25">
        <v>104.40713677268199</v>
      </c>
      <c r="AH85" s="24">
        <v>100.55672155729496</v>
      </c>
      <c r="AI85" s="24">
        <v>-2.1236725149557732E-2</v>
      </c>
      <c r="AJ85" s="24">
        <v>100.5354848321454</v>
      </c>
    </row>
    <row r="86" spans="1:39" s="11" customFormat="1">
      <c r="F86" s="11" t="s">
        <v>523</v>
      </c>
      <c r="G86" s="20">
        <f>AVERAGE(G78:G85)</f>
        <v>46.002762347872526</v>
      </c>
      <c r="H86" s="20">
        <f t="shared" ref="H86:AG86" si="12">AVERAGE(H78:H85)</f>
        <v>2.3629781784815216</v>
      </c>
      <c r="I86" s="20">
        <f t="shared" si="12"/>
        <v>8.3439748771220099</v>
      </c>
      <c r="J86" s="20">
        <f t="shared" si="12"/>
        <v>11.34442343727763</v>
      </c>
      <c r="K86" s="20">
        <f t="shared" si="12"/>
        <v>2.8398491957738901</v>
      </c>
      <c r="L86" s="20">
        <f t="shared" si="12"/>
        <v>0.20105489714172387</v>
      </c>
      <c r="M86" s="20">
        <f t="shared" si="12"/>
        <v>13.067007432051017</v>
      </c>
      <c r="N86" s="20">
        <f t="shared" si="12"/>
        <v>11.353788760725958</v>
      </c>
      <c r="O86" s="20">
        <f t="shared" si="12"/>
        <v>2.1108082844736198</v>
      </c>
      <c r="P86" s="20">
        <f t="shared" si="12"/>
        <v>0.62871355333288148</v>
      </c>
      <c r="Q86" s="20">
        <f>AVERAGE(Q78:Q85)</f>
        <v>5.6381550033958505E-2</v>
      </c>
      <c r="R86" s="20">
        <f>AVERAGE(R78:R85)</f>
        <v>1.9845429301833572E-3</v>
      </c>
      <c r="S86" s="20">
        <f t="shared" si="12"/>
        <v>2.0276513565625613</v>
      </c>
      <c r="T86" s="21">
        <f t="shared" si="12"/>
        <v>470.52499132475236</v>
      </c>
      <c r="U86" s="21">
        <f t="shared" si="12"/>
        <v>12.705737053697272</v>
      </c>
      <c r="V86" s="21">
        <f t="shared" si="12"/>
        <v>69.893163733604311</v>
      </c>
      <c r="W86" s="21">
        <f t="shared" si="12"/>
        <v>345.69277432550854</v>
      </c>
      <c r="X86" s="21">
        <f t="shared" si="12"/>
        <v>252.84780557740206</v>
      </c>
      <c r="Y86" s="21">
        <f t="shared" si="12"/>
        <v>76.181144919579594</v>
      </c>
      <c r="Z86" s="21">
        <f t="shared" si="12"/>
        <v>278.18380259474054</v>
      </c>
      <c r="AA86" s="21">
        <f t="shared" si="12"/>
        <v>5.7773949743832427</v>
      </c>
      <c r="AB86" s="21">
        <f t="shared" si="12"/>
        <v>218.55413100587751</v>
      </c>
      <c r="AC86" s="21">
        <f t="shared" si="12"/>
        <v>3.5624940474003521</v>
      </c>
      <c r="AD86" s="21">
        <f t="shared" si="12"/>
        <v>3.2473660613408875</v>
      </c>
      <c r="AE86" s="21">
        <f t="shared" si="12"/>
        <v>72.139659933011757</v>
      </c>
      <c r="AF86" s="21">
        <f t="shared" si="12"/>
        <v>0.10000249224620281</v>
      </c>
      <c r="AG86" s="21">
        <f t="shared" si="12"/>
        <v>49.379895821817847</v>
      </c>
      <c r="AH86" s="20">
        <f>AVERAGE(AH78:AH85)</f>
        <v>100.60198730072611</v>
      </c>
      <c r="AI86" s="20">
        <f>AVERAGE(AI78:AI85)</f>
        <v>-2.4187388575614546E-2</v>
      </c>
      <c r="AJ86" s="20">
        <f>AVERAGE(AJ78:AJ85)</f>
        <v>100.57779991215051</v>
      </c>
      <c r="AL86" s="20"/>
      <c r="AM86" s="20"/>
    </row>
    <row r="87" spans="1:39" s="11" customFormat="1">
      <c r="F87" s="11" t="s">
        <v>485</v>
      </c>
      <c r="G87" s="20">
        <f>STDEV(G78:G85)</f>
        <v>1.2261250005312154</v>
      </c>
      <c r="H87" s="20">
        <f t="shared" ref="H87:AG87" si="13">STDEV(H78:H85)</f>
        <v>0.12493042372020954</v>
      </c>
      <c r="I87" s="20">
        <f t="shared" si="13"/>
        <v>0.73522056876966035</v>
      </c>
      <c r="J87" s="20">
        <f t="shared" si="13"/>
        <v>0.88843422239639169</v>
      </c>
      <c r="K87" s="20">
        <f t="shared" si="13"/>
        <v>0.61300140705867967</v>
      </c>
      <c r="L87" s="20">
        <f t="shared" si="13"/>
        <v>1.8135390168739728E-2</v>
      </c>
      <c r="M87" s="20">
        <f t="shared" si="13"/>
        <v>0.80513751508019016</v>
      </c>
      <c r="N87" s="20">
        <f t="shared" si="13"/>
        <v>0.12350443656942833</v>
      </c>
      <c r="O87" s="20">
        <f t="shared" si="13"/>
        <v>0.14224459184630286</v>
      </c>
      <c r="P87" s="20">
        <f t="shared" si="13"/>
        <v>6.663325164696994E-2</v>
      </c>
      <c r="Q87" s="20">
        <f>STDEV(Q78:Q85)</f>
        <v>1.4935240424971043E-2</v>
      </c>
      <c r="R87" s="20">
        <f>STDEV(R78:R85)</f>
        <v>7.4892497365360944E-4</v>
      </c>
      <c r="S87" s="20">
        <f t="shared" si="13"/>
        <v>1.4568330700860834E-2</v>
      </c>
      <c r="T87" s="21">
        <f t="shared" si="13"/>
        <v>193.91115969321498</v>
      </c>
      <c r="U87" s="21">
        <f t="shared" si="13"/>
        <v>13.494008562671805</v>
      </c>
      <c r="V87" s="21">
        <f t="shared" si="13"/>
        <v>11.885094381504111</v>
      </c>
      <c r="W87" s="21">
        <f t="shared" si="13"/>
        <v>82.480266454513341</v>
      </c>
      <c r="X87" s="21">
        <f t="shared" si="13"/>
        <v>51.829219775874634</v>
      </c>
      <c r="Y87" s="21">
        <f t="shared" si="13"/>
        <v>10.748550122537592</v>
      </c>
      <c r="Z87" s="21">
        <f t="shared" si="13"/>
        <v>49.590160843819355</v>
      </c>
      <c r="AA87" s="21">
        <f t="shared" si="13"/>
        <v>8.9171673342288909</v>
      </c>
      <c r="AB87" s="21">
        <f t="shared" si="13"/>
        <v>27.1850932406178</v>
      </c>
      <c r="AC87" s="21">
        <f t="shared" si="13"/>
        <v>8.3987847750769653</v>
      </c>
      <c r="AD87" s="21">
        <f t="shared" si="13"/>
        <v>8.902107204859778</v>
      </c>
      <c r="AE87" s="21">
        <f t="shared" si="13"/>
        <v>40.879362050343879</v>
      </c>
      <c r="AF87" s="21">
        <f t="shared" si="13"/>
        <v>2.9671958436108747E-17</v>
      </c>
      <c r="AG87" s="21">
        <f t="shared" si="13"/>
        <v>49.590912600497141</v>
      </c>
      <c r="AH87" s="20">
        <f>STDEV(AH78:AH85)</f>
        <v>0.31685814163414378</v>
      </c>
      <c r="AI87" s="20">
        <f>STDEV(AI78:AI85)</f>
        <v>6.2000188747204097E-3</v>
      </c>
      <c r="AJ87" s="20">
        <f>STDEV(AJ78:AJ85)</f>
        <v>0.31865438934445273</v>
      </c>
      <c r="AL87" s="20"/>
      <c r="AM87" s="20"/>
    </row>
    <row r="89" spans="1:39">
      <c r="A89" s="3" t="s">
        <v>6</v>
      </c>
      <c r="B89" s="3" t="s">
        <v>1256</v>
      </c>
      <c r="C89" s="3" t="s">
        <v>445</v>
      </c>
      <c r="D89" s="3">
        <v>1</v>
      </c>
      <c r="F89" s="3" t="s">
        <v>408</v>
      </c>
      <c r="G89" s="24">
        <v>53.22055228484956</v>
      </c>
      <c r="H89" s="24">
        <v>2.005342793573861E-2</v>
      </c>
      <c r="I89" s="24">
        <v>3.0773088037381373</v>
      </c>
      <c r="J89" s="24">
        <v>9.9088473125681418</v>
      </c>
      <c r="K89" s="24">
        <v>4.2948384411768119</v>
      </c>
      <c r="L89" s="24">
        <v>0.41576992245868821</v>
      </c>
      <c r="M89" s="24">
        <v>14.233147415593498</v>
      </c>
      <c r="N89" s="24">
        <v>11.103516044937372</v>
      </c>
      <c r="O89" s="24">
        <v>0.6612858313639518</v>
      </c>
      <c r="P89" s="24">
        <v>0.13428395487271824</v>
      </c>
      <c r="Q89" s="24">
        <v>3.5989840732068692E-2</v>
      </c>
      <c r="R89" s="24">
        <v>0</v>
      </c>
      <c r="S89" s="24">
        <v>2.0666833818761563</v>
      </c>
      <c r="X89" s="25">
        <v>3066.1046526592731</v>
      </c>
      <c r="AH89" s="24">
        <v>99.619371749782488</v>
      </c>
      <c r="AI89" s="24">
        <v>-1.5153617150344712E-2</v>
      </c>
      <c r="AJ89" s="24">
        <v>99.604218132632141</v>
      </c>
    </row>
    <row r="90" spans="1:39">
      <c r="A90" s="3" t="s">
        <v>6</v>
      </c>
      <c r="B90" s="3" t="s">
        <v>1256</v>
      </c>
      <c r="C90" s="3" t="s">
        <v>445</v>
      </c>
      <c r="D90" s="3">
        <v>2</v>
      </c>
      <c r="F90" s="3" t="s">
        <v>409</v>
      </c>
      <c r="G90" s="24">
        <v>52.370512077621505</v>
      </c>
      <c r="H90" s="24">
        <v>4.7244601499989561E-2</v>
      </c>
      <c r="I90" s="24">
        <v>3.66106120150328</v>
      </c>
      <c r="J90" s="24">
        <v>11.550718081646361</v>
      </c>
      <c r="K90" s="24">
        <v>4.0205994240774574</v>
      </c>
      <c r="L90" s="24">
        <v>0.40849132118507897</v>
      </c>
      <c r="M90" s="24">
        <v>13.252285193663857</v>
      </c>
      <c r="N90" s="24">
        <v>11.284054377938022</v>
      </c>
      <c r="O90" s="24">
        <v>0.62700453489985097</v>
      </c>
      <c r="P90" s="24">
        <v>0.13587402646150853</v>
      </c>
      <c r="Q90" s="24">
        <v>0.23455154066202821</v>
      </c>
      <c r="R90" s="24">
        <v>0</v>
      </c>
      <c r="S90" s="24">
        <v>1.9595561364132934</v>
      </c>
      <c r="X90" s="25">
        <v>292.12901821416989</v>
      </c>
      <c r="AH90" s="24">
        <v>99.592253289360031</v>
      </c>
      <c r="AI90" s="24">
        <v>-9.8758543436643448E-2</v>
      </c>
      <c r="AJ90" s="24">
        <v>99.493494745923385</v>
      </c>
    </row>
    <row r="91" spans="1:39">
      <c r="A91" s="3" t="s">
        <v>6</v>
      </c>
      <c r="B91" s="3" t="s">
        <v>1256</v>
      </c>
      <c r="C91" s="3" t="s">
        <v>445</v>
      </c>
      <c r="D91" s="3">
        <v>3</v>
      </c>
      <c r="F91" s="3" t="s">
        <v>410</v>
      </c>
      <c r="G91" s="24">
        <v>52.85693086736692</v>
      </c>
      <c r="H91" s="24">
        <v>4.8449242066559428E-2</v>
      </c>
      <c r="I91" s="24">
        <v>2.6883200355036094</v>
      </c>
      <c r="J91" s="24">
        <v>13.055570224808177</v>
      </c>
      <c r="K91" s="24">
        <v>1.5184141232700705</v>
      </c>
      <c r="L91" s="24">
        <v>0.32472994729488369</v>
      </c>
      <c r="M91" s="24">
        <v>13.930327652088046</v>
      </c>
      <c r="N91" s="24">
        <v>12.313833667897601</v>
      </c>
      <c r="O91" s="24">
        <v>0.30193071234234153</v>
      </c>
      <c r="P91" s="24">
        <v>0.10439542740221443</v>
      </c>
      <c r="Q91" s="24">
        <v>1.0520884217746928E-5</v>
      </c>
      <c r="R91" s="24">
        <v>0</v>
      </c>
      <c r="S91" s="24">
        <v>2.0577698824235666</v>
      </c>
      <c r="X91" s="25">
        <v>458.11414228368886</v>
      </c>
      <c r="AH91" s="24">
        <v>99.265180761874461</v>
      </c>
      <c r="AI91" s="24">
        <v>-4.4298459864197591E-6</v>
      </c>
      <c r="AJ91" s="24">
        <v>99.265176332028474</v>
      </c>
    </row>
    <row r="92" spans="1:39">
      <c r="A92" s="3" t="s">
        <v>6</v>
      </c>
      <c r="B92" s="3" t="s">
        <v>1256</v>
      </c>
      <c r="C92" s="3" t="s">
        <v>445</v>
      </c>
      <c r="D92" s="3">
        <v>4</v>
      </c>
      <c r="F92" s="3" t="s">
        <v>411</v>
      </c>
      <c r="G92" s="24">
        <v>52.549894650169129</v>
      </c>
      <c r="H92" s="24">
        <v>5.6507987131008838E-2</v>
      </c>
      <c r="I92" s="24">
        <v>3.4107838913436495</v>
      </c>
      <c r="J92" s="24">
        <v>11.448530026638622</v>
      </c>
      <c r="K92" s="24">
        <v>6.2386913321931203</v>
      </c>
      <c r="L92" s="24">
        <v>0.36391198661503127</v>
      </c>
      <c r="M92" s="24">
        <v>12.516031189631764</v>
      </c>
      <c r="N92" s="24">
        <v>10.638395122236638</v>
      </c>
      <c r="O92" s="24">
        <v>0.69580841251140746</v>
      </c>
      <c r="P92" s="24">
        <v>0.15048100228398675</v>
      </c>
      <c r="Q92" s="24">
        <v>1.0520884217746928E-5</v>
      </c>
      <c r="R92" s="24">
        <v>0</v>
      </c>
      <c r="S92" s="24">
        <v>2.0727777021869813</v>
      </c>
      <c r="X92" s="25">
        <v>177.55548125402524</v>
      </c>
      <c r="AH92" s="24">
        <v>100.16491029738452</v>
      </c>
      <c r="AI92" s="24">
        <v>-4.4298459864197591E-6</v>
      </c>
      <c r="AJ92" s="24">
        <v>100.16490586753854</v>
      </c>
    </row>
    <row r="93" spans="1:39">
      <c r="A93" s="3" t="s">
        <v>6</v>
      </c>
      <c r="B93" s="3" t="s">
        <v>1256</v>
      </c>
      <c r="C93" s="3" t="s">
        <v>445</v>
      </c>
      <c r="D93" s="3">
        <v>8</v>
      </c>
      <c r="E93" s="11"/>
      <c r="F93" s="3" t="s">
        <v>412</v>
      </c>
      <c r="G93" s="24">
        <v>53.12990899804165</v>
      </c>
      <c r="H93" s="24">
        <v>4.3442141872271085E-2</v>
      </c>
      <c r="I93" s="24">
        <v>3.6040416360010017</v>
      </c>
      <c r="J93" s="24">
        <v>11.616076998087921</v>
      </c>
      <c r="K93" s="24">
        <v>4.6096583240273619</v>
      </c>
      <c r="L93" s="24">
        <v>0.42465996499351155</v>
      </c>
      <c r="M93" s="24">
        <v>12.805661156140713</v>
      </c>
      <c r="N93" s="24">
        <v>10.514697750561405</v>
      </c>
      <c r="O93" s="24">
        <v>0.90511141766895709</v>
      </c>
      <c r="P93" s="24">
        <v>0.15822175988214318</v>
      </c>
      <c r="Q93" s="24">
        <v>9.181260030301211E-2</v>
      </c>
      <c r="R93" s="24">
        <v>0</v>
      </c>
      <c r="S93" s="24">
        <v>2.0355803663677561</v>
      </c>
      <c r="X93" s="25">
        <v>48.081484306919371</v>
      </c>
      <c r="AH93" s="24">
        <v>99.943699009305718</v>
      </c>
      <c r="AI93" s="24">
        <v>-3.8657936969689305E-2</v>
      </c>
      <c r="AJ93" s="24">
        <v>99.905041072336033</v>
      </c>
    </row>
    <row r="94" spans="1:39">
      <c r="A94" s="3" t="s">
        <v>6</v>
      </c>
      <c r="B94" s="3" t="s">
        <v>1256</v>
      </c>
      <c r="C94" s="3" t="s">
        <v>445</v>
      </c>
      <c r="D94" s="3">
        <v>9</v>
      </c>
      <c r="F94" s="3" t="s">
        <v>413</v>
      </c>
      <c r="G94" s="24">
        <v>52.090666707139043</v>
      </c>
      <c r="H94" s="24">
        <v>5.0818479745962764E-2</v>
      </c>
      <c r="I94" s="24">
        <v>4.4064817715342102</v>
      </c>
      <c r="J94" s="24">
        <v>11.424303183680921</v>
      </c>
      <c r="K94" s="24">
        <v>5.2175348543813715</v>
      </c>
      <c r="L94" s="24">
        <v>0.52204369890438773</v>
      </c>
      <c r="M94" s="24">
        <v>12.39514572178564</v>
      </c>
      <c r="N94" s="24">
        <v>10.705057044263686</v>
      </c>
      <c r="O94" s="24">
        <v>0.75351858652515191</v>
      </c>
      <c r="P94" s="24">
        <v>0.20691770228884632</v>
      </c>
      <c r="Q94" s="24">
        <v>1.0520884217746928E-5</v>
      </c>
      <c r="R94" s="24">
        <v>0</v>
      </c>
      <c r="S94" s="24">
        <v>2.0697689910704984</v>
      </c>
      <c r="X94" s="25">
        <v>128.30396082732437</v>
      </c>
      <c r="AH94" s="24">
        <v>99.85844391342377</v>
      </c>
      <c r="AI94" s="24">
        <v>-4.4298459864197591E-6</v>
      </c>
      <c r="AJ94" s="24">
        <v>99.858439483577783</v>
      </c>
    </row>
    <row r="95" spans="1:39" s="11" customFormat="1">
      <c r="F95" s="11" t="s">
        <v>523</v>
      </c>
      <c r="G95" s="20">
        <f t="shared" ref="G95:S95" si="14">AVERAGE(G89:G94)</f>
        <v>52.703077597531298</v>
      </c>
      <c r="H95" s="20">
        <f t="shared" si="14"/>
        <v>4.4419313375255044E-2</v>
      </c>
      <c r="I95" s="20">
        <f t="shared" si="14"/>
        <v>3.4746662232706478</v>
      </c>
      <c r="J95" s="20">
        <f t="shared" si="14"/>
        <v>11.500674304571691</v>
      </c>
      <c r="K95" s="20">
        <f t="shared" si="14"/>
        <v>4.316622749854365</v>
      </c>
      <c r="L95" s="20">
        <f t="shared" si="14"/>
        <v>0.40993447357526352</v>
      </c>
      <c r="M95" s="20">
        <f t="shared" si="14"/>
        <v>13.188766388150585</v>
      </c>
      <c r="N95" s="20">
        <f t="shared" si="14"/>
        <v>11.093259001305787</v>
      </c>
      <c r="O95" s="20">
        <f t="shared" si="14"/>
        <v>0.65744324921861008</v>
      </c>
      <c r="P95" s="20">
        <f t="shared" si="14"/>
        <v>0.14836231219856957</v>
      </c>
      <c r="Q95" s="20">
        <f t="shared" si="14"/>
        <v>6.0397590724960377E-2</v>
      </c>
      <c r="R95" s="20">
        <f t="shared" si="14"/>
        <v>0</v>
      </c>
      <c r="S95" s="20">
        <f t="shared" si="14"/>
        <v>2.0436894100563756</v>
      </c>
      <c r="T95" s="21"/>
      <c r="U95" s="21"/>
      <c r="V95" s="21"/>
      <c r="W95" s="21"/>
      <c r="X95" s="21">
        <f>AVERAGE(X89:X94)</f>
        <v>695.04812325756677</v>
      </c>
      <c r="Y95" s="21"/>
      <c r="Z95" s="21"/>
      <c r="AA95" s="21"/>
      <c r="AB95" s="21"/>
      <c r="AC95" s="21"/>
      <c r="AD95" s="21"/>
      <c r="AE95" s="21"/>
      <c r="AF95" s="21"/>
      <c r="AG95" s="21"/>
      <c r="AH95" s="20">
        <f>AVERAGE(AH89:AH94)</f>
        <v>99.740643170188491</v>
      </c>
      <c r="AI95" s="20">
        <f>AVERAGE(AI89:AI94)</f>
        <v>-2.5430564515772788E-2</v>
      </c>
      <c r="AJ95" s="20">
        <f>AVERAGE(AJ89:AJ94)</f>
        <v>99.715212605672718</v>
      </c>
      <c r="AL95" s="20"/>
      <c r="AM95" s="20"/>
    </row>
    <row r="96" spans="1:39" s="11" customFormat="1">
      <c r="F96" s="11" t="s">
        <v>485</v>
      </c>
      <c r="G96" s="20">
        <f t="shared" ref="G96:S96" si="15">STDEV(G89:G94)</f>
        <v>0.4433391171963828</v>
      </c>
      <c r="H96" s="20">
        <f t="shared" si="15"/>
        <v>1.2696134679938582E-2</v>
      </c>
      <c r="I96" s="20">
        <f t="shared" si="15"/>
        <v>0.5831081374017919</v>
      </c>
      <c r="J96" s="20">
        <f t="shared" si="15"/>
        <v>0.99759593326768425</v>
      </c>
      <c r="K96" s="20">
        <f t="shared" si="15"/>
        <v>1.5817671122151493</v>
      </c>
      <c r="L96" s="20">
        <f t="shared" si="15"/>
        <v>6.6632325876508677E-2</v>
      </c>
      <c r="M96" s="20">
        <f t="shared" si="15"/>
        <v>0.75813659791756594</v>
      </c>
      <c r="N96" s="20">
        <f t="shared" si="15"/>
        <v>0.66612996152553727</v>
      </c>
      <c r="O96" s="20">
        <f t="shared" si="15"/>
        <v>0.19968591462580501</v>
      </c>
      <c r="P96" s="20">
        <f t="shared" si="15"/>
        <v>3.4110630745468391E-2</v>
      </c>
      <c r="Q96" s="20">
        <f t="shared" si="15"/>
        <v>9.2576491591590898E-2</v>
      </c>
      <c r="R96" s="20">
        <f t="shared" si="15"/>
        <v>0</v>
      </c>
      <c r="S96" s="20">
        <f t="shared" si="15"/>
        <v>4.3353016159260335E-2</v>
      </c>
      <c r="T96" s="21"/>
      <c r="U96" s="21"/>
      <c r="V96" s="21"/>
      <c r="W96" s="21"/>
      <c r="X96" s="21">
        <f>STDEV(X89:X94)</f>
        <v>1170.2951759500017</v>
      </c>
      <c r="Y96" s="21"/>
      <c r="Z96" s="21"/>
      <c r="AA96" s="21"/>
      <c r="AB96" s="21"/>
      <c r="AC96" s="21"/>
      <c r="AD96" s="21"/>
      <c r="AE96" s="21"/>
      <c r="AF96" s="21"/>
      <c r="AG96" s="21"/>
      <c r="AH96" s="20">
        <f>STDEV(AH89:AH94)</f>
        <v>0.31556365442962869</v>
      </c>
      <c r="AI96" s="20">
        <f>STDEV(AI89:AI94)</f>
        <v>3.8979575406985635E-2</v>
      </c>
      <c r="AJ96" s="20">
        <f>STDEV(AJ89:AJ94)</f>
        <v>0.32335245323042583</v>
      </c>
      <c r="AL96" s="20"/>
      <c r="AM96" s="20"/>
    </row>
    <row r="98" spans="1:39">
      <c r="A98" s="3" t="s">
        <v>7</v>
      </c>
      <c r="B98" s="3" t="s">
        <v>1257</v>
      </c>
      <c r="C98" s="19" t="s">
        <v>447</v>
      </c>
      <c r="D98" s="19">
        <v>1</v>
      </c>
      <c r="E98" s="26"/>
      <c r="F98" s="3" t="s">
        <v>414</v>
      </c>
      <c r="G98" s="24">
        <v>54.00431614028841</v>
      </c>
      <c r="H98" s="24">
        <v>0.19774959084546764</v>
      </c>
      <c r="I98" s="24">
        <v>1.3618130696600752</v>
      </c>
      <c r="J98" s="24">
        <v>8.387346157513317</v>
      </c>
      <c r="K98" s="24">
        <v>15.329149806096652</v>
      </c>
      <c r="L98" s="24">
        <v>0.20123389236995767</v>
      </c>
      <c r="M98" s="24">
        <v>9.7671856279777831</v>
      </c>
      <c r="N98" s="24">
        <v>1.6377875652477669</v>
      </c>
      <c r="O98" s="24">
        <v>6.1889736953913648</v>
      </c>
      <c r="P98" s="24">
        <v>8.7864705877237631E-2</v>
      </c>
      <c r="Q98" s="24">
        <v>7.8629932378175213E-2</v>
      </c>
      <c r="R98" s="24">
        <v>1.4607236050775739E-2</v>
      </c>
      <c r="S98" s="24">
        <v>2.0158666213258041</v>
      </c>
      <c r="V98" s="25">
        <v>9.9988431871539232E-2</v>
      </c>
      <c r="X98" s="25">
        <v>91.492824443428717</v>
      </c>
      <c r="Z98" s="25">
        <v>532.19597141558836</v>
      </c>
      <c r="AH98" s="24">
        <v>99.3436205951445</v>
      </c>
      <c r="AI98" s="24">
        <v>-3.6403289417220534E-2</v>
      </c>
      <c r="AJ98" s="24">
        <v>99.307217305727278</v>
      </c>
    </row>
    <row r="99" spans="1:39">
      <c r="A99" s="3" t="s">
        <v>7</v>
      </c>
      <c r="B99" s="3" t="s">
        <v>1257</v>
      </c>
      <c r="C99" s="3" t="s">
        <v>447</v>
      </c>
      <c r="D99" s="3">
        <v>2</v>
      </c>
      <c r="F99" s="3" t="s">
        <v>415</v>
      </c>
      <c r="G99" s="24">
        <v>54.795503460566138</v>
      </c>
      <c r="H99" s="24">
        <v>2.8007058934129983E-2</v>
      </c>
      <c r="I99" s="24">
        <v>2.0532409594672298</v>
      </c>
      <c r="J99" s="24">
        <v>9.0367326198900031</v>
      </c>
      <c r="K99" s="24">
        <v>11.67505823200141</v>
      </c>
      <c r="L99" s="24">
        <v>0.19262920922514098</v>
      </c>
      <c r="M99" s="24">
        <v>10.636158440485497</v>
      </c>
      <c r="N99" s="24">
        <v>2.5230452410299913</v>
      </c>
      <c r="O99" s="24">
        <v>5.9512287526987198</v>
      </c>
      <c r="P99" s="24">
        <v>5.8827830386487388E-2</v>
      </c>
      <c r="Q99" s="24">
        <v>0.12104487710202196</v>
      </c>
      <c r="R99" s="24">
        <v>1.0000846262341327E-5</v>
      </c>
      <c r="S99" s="24">
        <v>2.0123635423441608</v>
      </c>
      <c r="V99" s="25">
        <v>9.9988431871539232E-2</v>
      </c>
      <c r="X99" s="25">
        <v>56.051730353636238</v>
      </c>
      <c r="Z99" s="25">
        <v>77.025206175640051</v>
      </c>
      <c r="AH99" s="24">
        <v>99.100447438369272</v>
      </c>
      <c r="AI99" s="24">
        <v>-5.0968520615234103E-2</v>
      </c>
      <c r="AJ99" s="24">
        <v>99.049478917754044</v>
      </c>
    </row>
    <row r="100" spans="1:39">
      <c r="A100" s="3" t="s">
        <v>7</v>
      </c>
      <c r="B100" s="3" t="s">
        <v>1258</v>
      </c>
      <c r="C100" s="3" t="s">
        <v>448</v>
      </c>
      <c r="D100" s="3">
        <v>3</v>
      </c>
      <c r="F100" s="3" t="s">
        <v>416</v>
      </c>
      <c r="G100" s="24">
        <v>55.246281061776749</v>
      </c>
      <c r="H100" s="24">
        <v>0.2898461974846972</v>
      </c>
      <c r="I100" s="24">
        <v>6.6872284922369047</v>
      </c>
      <c r="J100" s="24">
        <v>9.6342711051318624</v>
      </c>
      <c r="K100" s="24">
        <v>4.857239504386043</v>
      </c>
      <c r="L100" s="24">
        <v>0.14048462277251805</v>
      </c>
      <c r="M100" s="24">
        <v>10.897151921662211</v>
      </c>
      <c r="N100" s="24">
        <v>3.3245959822096918</v>
      </c>
      <c r="O100" s="24">
        <v>5.6876730886827591</v>
      </c>
      <c r="P100" s="24">
        <v>0.12489289570134762</v>
      </c>
      <c r="Q100" s="24">
        <v>8.4475335649555408E-2</v>
      </c>
      <c r="R100" s="24">
        <v>9.0387648519040902E-3</v>
      </c>
      <c r="S100" s="24">
        <v>2.0724679288171157</v>
      </c>
      <c r="V100" s="25">
        <v>51.883997298141715</v>
      </c>
      <c r="X100" s="25">
        <v>1145.1153504610488</v>
      </c>
      <c r="Z100" s="25">
        <v>489.10305874214856</v>
      </c>
      <c r="AH100" s="24">
        <v>99.28244710241934</v>
      </c>
      <c r="AI100" s="24">
        <v>-3.7608052403163852E-2</v>
      </c>
      <c r="AJ100" s="24">
        <v>99.244839050016182</v>
      </c>
    </row>
    <row r="101" spans="1:39">
      <c r="A101" s="3" t="s">
        <v>7</v>
      </c>
      <c r="B101" s="3" t="s">
        <v>1257</v>
      </c>
      <c r="C101" s="3" t="s">
        <v>447</v>
      </c>
      <c r="D101" s="3">
        <v>10</v>
      </c>
      <c r="F101" s="3" t="s">
        <v>417</v>
      </c>
      <c r="G101" s="24">
        <v>54.738554574683988</v>
      </c>
      <c r="H101" s="24">
        <v>0.16761355495435271</v>
      </c>
      <c r="I101" s="24">
        <v>2.4094139077785166</v>
      </c>
      <c r="J101" s="24">
        <v>8.9863348595611683</v>
      </c>
      <c r="K101" s="24">
        <v>14.117422416497757</v>
      </c>
      <c r="L101" s="24">
        <v>0.16540127503025046</v>
      </c>
      <c r="M101" s="24">
        <v>9.2243692665706654</v>
      </c>
      <c r="N101" s="24">
        <v>0.8482699145416438</v>
      </c>
      <c r="O101" s="24">
        <v>6.7408834274438165</v>
      </c>
      <c r="P101" s="24">
        <v>4.3421000370860115E-2</v>
      </c>
      <c r="Q101" s="24">
        <v>1.0520884217746928E-5</v>
      </c>
      <c r="R101" s="24">
        <v>2.8382401692524681E-3</v>
      </c>
      <c r="S101" s="24">
        <v>2.0707216719321044</v>
      </c>
      <c r="V101" s="25">
        <v>41.305221206132856</v>
      </c>
      <c r="X101" s="25">
        <v>121.32374534349954</v>
      </c>
      <c r="Z101" s="25">
        <v>571.76864615422869</v>
      </c>
      <c r="AH101" s="24">
        <v>99.606716180741316</v>
      </c>
      <c r="AI101" s="24">
        <v>-6.4484505834066445E-4</v>
      </c>
      <c r="AJ101" s="24">
        <v>99.606071335682969</v>
      </c>
    </row>
    <row r="102" spans="1:39">
      <c r="A102" s="3" t="s">
        <v>7</v>
      </c>
      <c r="B102" s="3" t="s">
        <v>1257</v>
      </c>
      <c r="C102" s="3" t="s">
        <v>447</v>
      </c>
      <c r="D102" s="3">
        <v>13</v>
      </c>
      <c r="F102" s="3" t="s">
        <v>419</v>
      </c>
      <c r="G102" s="24">
        <v>54.38139392487092</v>
      </c>
      <c r="H102" s="24">
        <v>6.9872489815530528E-2</v>
      </c>
      <c r="I102" s="24">
        <v>2.6162057218802586</v>
      </c>
      <c r="J102" s="24">
        <v>8.0930289783282632</v>
      </c>
      <c r="K102" s="24">
        <v>14.385890524186186</v>
      </c>
      <c r="L102" s="24">
        <v>0.21339588374766311</v>
      </c>
      <c r="M102" s="24">
        <v>9.2449748005760135</v>
      </c>
      <c r="N102" s="24">
        <v>0.8060407629622236</v>
      </c>
      <c r="O102" s="24">
        <v>6.5444938707026754</v>
      </c>
      <c r="P102" s="24">
        <v>2.7723861830309757E-2</v>
      </c>
      <c r="Q102" s="24">
        <v>1.0520884217746928E-5</v>
      </c>
      <c r="R102" s="24">
        <v>5.2084407334273622E-3</v>
      </c>
      <c r="S102" s="24">
        <v>2.0563767932818893</v>
      </c>
      <c r="V102" s="25">
        <v>9.9988431871539232E-2</v>
      </c>
      <c r="X102" s="25">
        <v>210.43649631250088</v>
      </c>
      <c r="Z102" s="25">
        <v>1143.8873159667471</v>
      </c>
      <c r="AH102" s="24">
        <v>98.617414002588802</v>
      </c>
      <c r="AI102" s="24">
        <v>-1.1796526881079513E-3</v>
      </c>
      <c r="AJ102" s="24">
        <v>98.616234349900694</v>
      </c>
    </row>
    <row r="103" spans="1:39">
      <c r="A103" s="3" t="s">
        <v>7</v>
      </c>
      <c r="B103" s="3" t="s">
        <v>1257</v>
      </c>
      <c r="C103" s="3" t="s">
        <v>447</v>
      </c>
      <c r="D103" s="3">
        <v>33</v>
      </c>
      <c r="F103" s="3" t="s">
        <v>423</v>
      </c>
      <c r="G103" s="24">
        <v>53.348419862204025</v>
      </c>
      <c r="H103" s="24">
        <v>0.29783987193682498</v>
      </c>
      <c r="I103" s="24">
        <v>2.5700844549337876</v>
      </c>
      <c r="J103" s="24">
        <v>7.4172213610862272</v>
      </c>
      <c r="K103" s="24">
        <v>14.18452886007559</v>
      </c>
      <c r="L103" s="24">
        <v>0.23836805842064562</v>
      </c>
      <c r="M103" s="24">
        <v>10.757027325735447</v>
      </c>
      <c r="N103" s="24">
        <v>3.0108947127601176</v>
      </c>
      <c r="O103" s="24">
        <v>5.4439175962522475</v>
      </c>
      <c r="P103" s="24">
        <v>0.13090023434778494</v>
      </c>
      <c r="Q103" s="24">
        <v>9.3986214982398619E-2</v>
      </c>
      <c r="R103" s="24">
        <v>1.0000846262341327E-5</v>
      </c>
      <c r="S103" s="24">
        <v>2.0268286166327214</v>
      </c>
      <c r="V103" s="25">
        <v>9.9988431871539232E-2</v>
      </c>
      <c r="X103" s="25">
        <v>50.041544815271322</v>
      </c>
      <c r="Z103" s="25">
        <v>0.10000675951134777</v>
      </c>
      <c r="AH103" s="24">
        <v>99.512284833208824</v>
      </c>
      <c r="AI103" s="24">
        <v>-3.9575399722761126E-2</v>
      </c>
      <c r="AJ103" s="24">
        <v>99.47270943348606</v>
      </c>
    </row>
    <row r="104" spans="1:39">
      <c r="A104" s="3" t="s">
        <v>7</v>
      </c>
      <c r="B104" s="3" t="s">
        <v>1258</v>
      </c>
      <c r="C104" s="3" t="s">
        <v>449</v>
      </c>
      <c r="D104" s="3">
        <v>34</v>
      </c>
      <c r="F104" s="3" t="s">
        <v>424</v>
      </c>
      <c r="G104" s="24">
        <v>51.952487573437779</v>
      </c>
      <c r="H104" s="24">
        <v>0.12444671182651931</v>
      </c>
      <c r="I104" s="24">
        <v>4.2481087852395261</v>
      </c>
      <c r="J104" s="24">
        <v>7.0982795347828942</v>
      </c>
      <c r="K104" s="24">
        <v>10.72985725136625</v>
      </c>
      <c r="L104" s="24">
        <v>0.28212876017049315</v>
      </c>
      <c r="M104" s="24">
        <v>12.646264266940959</v>
      </c>
      <c r="N104" s="24">
        <v>6.7386314073556566</v>
      </c>
      <c r="O104" s="24">
        <v>3.5291349195560509</v>
      </c>
      <c r="P104" s="24">
        <v>0.19872040140875691</v>
      </c>
      <c r="Q104" s="24">
        <v>7.029739207771965E-2</v>
      </c>
      <c r="R104" s="24">
        <v>1.3150112750352608E-2</v>
      </c>
      <c r="S104" s="24">
        <v>2.0445357332389302</v>
      </c>
      <c r="V104" s="25">
        <v>9.9988431871539232E-2</v>
      </c>
      <c r="X104" s="25">
        <v>26.390814701738808</v>
      </c>
      <c r="Z104" s="25">
        <v>68.264614042445999</v>
      </c>
      <c r="AH104" s="24">
        <v>99.682303737617062</v>
      </c>
      <c r="AI104" s="24">
        <v>-3.2566068815144469E-2</v>
      </c>
      <c r="AJ104" s="24">
        <v>99.649737668801919</v>
      </c>
    </row>
    <row r="105" spans="1:39" s="11" customFormat="1">
      <c r="F105" s="11" t="s">
        <v>532</v>
      </c>
      <c r="G105" s="20">
        <f t="shared" ref="G105:S105" si="16">AVERAGE(G98:G104)</f>
        <v>54.066708085404002</v>
      </c>
      <c r="H105" s="20">
        <f t="shared" si="16"/>
        <v>0.1679107822567889</v>
      </c>
      <c r="I105" s="20">
        <f t="shared" si="16"/>
        <v>3.1351564844566142</v>
      </c>
      <c r="J105" s="20">
        <f t="shared" si="16"/>
        <v>8.3790306594705335</v>
      </c>
      <c r="K105" s="20">
        <f t="shared" si="16"/>
        <v>12.182735227801414</v>
      </c>
      <c r="L105" s="20">
        <f t="shared" si="16"/>
        <v>0.2048059573909527</v>
      </c>
      <c r="M105" s="20">
        <f t="shared" si="16"/>
        <v>10.453304521421227</v>
      </c>
      <c r="N105" s="20">
        <f t="shared" si="16"/>
        <v>2.6984665123010134</v>
      </c>
      <c r="O105" s="20">
        <f t="shared" si="16"/>
        <v>5.7266150501039474</v>
      </c>
      <c r="P105" s="20">
        <f t="shared" si="16"/>
        <v>9.6050132846112066E-2</v>
      </c>
      <c r="Q105" s="20">
        <f t="shared" si="16"/>
        <v>6.4064970565472334E-2</v>
      </c>
      <c r="R105" s="20">
        <f t="shared" si="16"/>
        <v>6.4089708926052796E-3</v>
      </c>
      <c r="S105" s="20">
        <f t="shared" si="16"/>
        <v>2.0427372725103892</v>
      </c>
      <c r="T105" s="21"/>
      <c r="U105" s="21"/>
      <c r="V105" s="21">
        <f>AVERAGE(V98:V104)</f>
        <v>13.384165809090323</v>
      </c>
      <c r="W105" s="21"/>
      <c r="X105" s="21">
        <f>AVERAGE(X98:X104)</f>
        <v>242.9789294901606</v>
      </c>
      <c r="Y105" s="21"/>
      <c r="Z105" s="21">
        <f>AVERAGE(Z98:Z104)</f>
        <v>411.7635456080443</v>
      </c>
      <c r="AA105" s="21"/>
      <c r="AB105" s="21"/>
      <c r="AC105" s="21"/>
      <c r="AD105" s="21"/>
      <c r="AE105" s="21"/>
      <c r="AF105" s="21"/>
      <c r="AG105" s="21"/>
      <c r="AH105" s="20">
        <f>AVERAGE(AH98:AH104)</f>
        <v>99.306461984298451</v>
      </c>
      <c r="AI105" s="20">
        <f>AVERAGE(AI98:AI104)</f>
        <v>-2.8420832674281811E-2</v>
      </c>
      <c r="AJ105" s="20">
        <f>AVERAGE(AJ98:AJ104)</f>
        <v>99.278041151624166</v>
      </c>
      <c r="AL105" s="20"/>
      <c r="AM105" s="20"/>
    </row>
    <row r="106" spans="1:39" s="11" customFormat="1">
      <c r="F106" s="11" t="s">
        <v>533</v>
      </c>
      <c r="G106" s="20">
        <f t="shared" ref="G106:S106" si="17">STDEV(G98:G104)</f>
        <v>1.115250277425597</v>
      </c>
      <c r="H106" s="20">
        <f t="shared" si="17"/>
        <v>0.10304848428179705</v>
      </c>
      <c r="I106" s="20">
        <f t="shared" si="17"/>
        <v>1.7928787383432907</v>
      </c>
      <c r="J106" s="20">
        <f t="shared" si="17"/>
        <v>0.91508519781697484</v>
      </c>
      <c r="K106" s="20">
        <f t="shared" si="17"/>
        <v>3.6179065807698705</v>
      </c>
      <c r="L106" s="20">
        <f t="shared" si="17"/>
        <v>4.6601168106742197E-2</v>
      </c>
      <c r="M106" s="20">
        <f t="shared" si="17"/>
        <v>1.1953282511915955</v>
      </c>
      <c r="N106" s="20">
        <f t="shared" si="17"/>
        <v>2.040134676560156</v>
      </c>
      <c r="O106" s="20">
        <f t="shared" si="17"/>
        <v>1.0702216429045055</v>
      </c>
      <c r="P106" s="20">
        <f t="shared" si="17"/>
        <v>5.9830906870400054E-2</v>
      </c>
      <c r="Q106" s="20">
        <f t="shared" si="17"/>
        <v>4.6575207742756398E-2</v>
      </c>
      <c r="R106" s="20">
        <f t="shared" si="17"/>
        <v>5.9952118017643731E-3</v>
      </c>
      <c r="S106" s="20">
        <f t="shared" si="17"/>
        <v>2.5013297245064244E-2</v>
      </c>
      <c r="T106" s="21"/>
      <c r="U106" s="21"/>
      <c r="V106" s="21">
        <f>STDEV(V98:V104)</f>
        <v>22.891662245299159</v>
      </c>
      <c r="W106" s="21"/>
      <c r="X106" s="21">
        <f>STDEV(X98:X104)</f>
        <v>402.43719582503155</v>
      </c>
      <c r="Y106" s="21"/>
      <c r="Z106" s="21">
        <f>STDEV(Z98:Z104)</f>
        <v>404.47504205919302</v>
      </c>
      <c r="AA106" s="21"/>
      <c r="AB106" s="21"/>
      <c r="AC106" s="21"/>
      <c r="AD106" s="21"/>
      <c r="AE106" s="21"/>
      <c r="AF106" s="21"/>
      <c r="AG106" s="21"/>
      <c r="AH106" s="20">
        <f>STDEV(AH98:AH104)</f>
        <v>0.3635379948728335</v>
      </c>
      <c r="AI106" s="20">
        <f>STDEV(AI98:AI104)</f>
        <v>1.9628710168461495E-2</v>
      </c>
      <c r="AJ106" s="20">
        <f>STDEV(AJ98:AJ104)</f>
        <v>0.35959245625600766</v>
      </c>
      <c r="AL106" s="20"/>
      <c r="AM106" s="20"/>
    </row>
    <row r="108" spans="1:39">
      <c r="A108" s="3" t="s">
        <v>7</v>
      </c>
      <c r="B108" s="3" t="s">
        <v>1256</v>
      </c>
      <c r="C108" s="3" t="s">
        <v>445</v>
      </c>
      <c r="D108" s="3">
        <v>11</v>
      </c>
      <c r="F108" s="3" t="s">
        <v>418</v>
      </c>
      <c r="G108" s="24">
        <v>51.784357861135831</v>
      </c>
      <c r="H108" s="24">
        <v>5.9698115612008273E-2</v>
      </c>
      <c r="I108" s="24">
        <v>3.6222180632039946</v>
      </c>
      <c r="J108" s="24">
        <v>8.774169854243457</v>
      </c>
      <c r="K108" s="24">
        <v>4.8972214309365389</v>
      </c>
      <c r="L108" s="24">
        <v>0.29344371191089363</v>
      </c>
      <c r="M108" s="24">
        <v>15.010864543098128</v>
      </c>
      <c r="N108" s="24">
        <v>10.643422435500774</v>
      </c>
      <c r="O108" s="24">
        <v>1.7617178741880162</v>
      </c>
      <c r="P108" s="24">
        <v>0.22295453794154732</v>
      </c>
      <c r="Q108" s="24">
        <v>2.9575257624508383E-2</v>
      </c>
      <c r="R108" s="24">
        <v>1.0000846262341327E-5</v>
      </c>
      <c r="S108" s="24">
        <v>2.0593623648780146</v>
      </c>
      <c r="V108" s="25">
        <v>162.99114279379612</v>
      </c>
      <c r="X108" s="25">
        <v>316.35976623323512</v>
      </c>
      <c r="Z108" s="25">
        <v>479.84243281139783</v>
      </c>
      <c r="AH108" s="24">
        <v>99.300638126958418</v>
      </c>
      <c r="AI108" s="24">
        <v>-1.2454996624702081E-2</v>
      </c>
      <c r="AJ108" s="24">
        <v>99.288183130333721</v>
      </c>
    </row>
    <row r="109" spans="1:39">
      <c r="A109" s="3" t="s">
        <v>7</v>
      </c>
      <c r="B109" s="3" t="s">
        <v>1256</v>
      </c>
      <c r="C109" s="3" t="s">
        <v>445</v>
      </c>
      <c r="D109" s="3">
        <v>20</v>
      </c>
      <c r="F109" s="3" t="s">
        <v>420</v>
      </c>
      <c r="G109" s="24">
        <v>51.444975019049309</v>
      </c>
      <c r="H109" s="24">
        <v>9.1657797125368201E-2</v>
      </c>
      <c r="I109" s="24">
        <v>3.5438534771079309</v>
      </c>
      <c r="J109" s="24">
        <v>9.2920521534605385</v>
      </c>
      <c r="K109" s="24">
        <v>5.3571316288379078</v>
      </c>
      <c r="L109" s="24">
        <v>0.24319334367157303</v>
      </c>
      <c r="M109" s="24">
        <v>14.327953434437362</v>
      </c>
      <c r="N109" s="24">
        <v>9.9926603099206552</v>
      </c>
      <c r="O109" s="24">
        <v>2.1044472653632824</v>
      </c>
      <c r="P109" s="24">
        <v>0.2549703884619024</v>
      </c>
      <c r="Q109" s="24">
        <v>0.10250287075666477</v>
      </c>
      <c r="R109" s="24">
        <v>1.0000846262341327E-5</v>
      </c>
      <c r="S109" s="24">
        <v>2.0094617396348151</v>
      </c>
      <c r="V109" s="25">
        <v>40.785281360400852</v>
      </c>
      <c r="X109" s="25">
        <v>336.42038551769434</v>
      </c>
      <c r="Z109" s="25">
        <v>218.61477629180627</v>
      </c>
      <c r="AH109" s="24">
        <v>98.84655805227986</v>
      </c>
      <c r="AI109" s="24">
        <v>-4.316136004876793E-2</v>
      </c>
      <c r="AJ109" s="24">
        <v>98.80339669223109</v>
      </c>
    </row>
    <row r="110" spans="1:39">
      <c r="A110" s="3" t="s">
        <v>7</v>
      </c>
      <c r="B110" s="3" t="s">
        <v>1256</v>
      </c>
      <c r="C110" s="3" t="s">
        <v>440</v>
      </c>
      <c r="D110" s="3">
        <v>21</v>
      </c>
      <c r="F110" s="3" t="s">
        <v>421</v>
      </c>
      <c r="G110" s="24">
        <v>48.627224584297657</v>
      </c>
      <c r="H110" s="24">
        <v>0.12321871257860322</v>
      </c>
      <c r="I110" s="24">
        <v>4.8973359992068843</v>
      </c>
      <c r="J110" s="24">
        <v>8.1375673926701477</v>
      </c>
      <c r="K110" s="24">
        <v>7.7153516014196306</v>
      </c>
      <c r="L110" s="24">
        <v>0.28315657046210091</v>
      </c>
      <c r="M110" s="24">
        <v>13.408272701090313</v>
      </c>
      <c r="N110" s="24">
        <v>9.5563068686311698</v>
      </c>
      <c r="O110" s="24">
        <v>2.3133593623746154</v>
      </c>
      <c r="P110" s="24">
        <v>0.3474306421506817</v>
      </c>
      <c r="Q110" s="24">
        <v>7.2253224453798795E-2</v>
      </c>
      <c r="R110" s="24">
        <v>2.1992861015514811E-2</v>
      </c>
      <c r="S110" s="24">
        <v>1.9781943179790815</v>
      </c>
      <c r="V110" s="25">
        <v>9.9988431871539232E-2</v>
      </c>
      <c r="X110" s="25">
        <v>621.97920090539878</v>
      </c>
      <c r="Z110" s="25">
        <v>205.03385835016519</v>
      </c>
      <c r="AH110" s="24">
        <v>97.592437077505991</v>
      </c>
      <c r="AI110" s="24">
        <v>-3.5384838391784607E-2</v>
      </c>
      <c r="AJ110" s="24">
        <v>97.557052239114213</v>
      </c>
    </row>
    <row r="111" spans="1:39">
      <c r="A111" s="3" t="s">
        <v>7</v>
      </c>
      <c r="B111" s="3" t="s">
        <v>1256</v>
      </c>
      <c r="C111" s="3" t="s">
        <v>440</v>
      </c>
      <c r="D111" s="3">
        <v>31</v>
      </c>
      <c r="F111" s="3" t="s">
        <v>422</v>
      </c>
      <c r="G111" s="24">
        <v>49.543926222182662</v>
      </c>
      <c r="H111" s="24">
        <v>7.8201528192700612E-2</v>
      </c>
      <c r="I111" s="24">
        <v>5.232509694718372</v>
      </c>
      <c r="J111" s="24">
        <v>9.7709052772677705</v>
      </c>
      <c r="K111" s="24">
        <v>3.2211561948904595</v>
      </c>
      <c r="L111" s="24">
        <v>0.19849521695726918</v>
      </c>
      <c r="M111" s="24">
        <v>14.836747283275045</v>
      </c>
      <c r="N111" s="24">
        <v>11.990847330031439</v>
      </c>
      <c r="O111" s="24">
        <v>1.3805581683622499</v>
      </c>
      <c r="P111" s="24">
        <v>0.21167587105833244</v>
      </c>
      <c r="Q111" s="24">
        <v>1.4928082616561115E-2</v>
      </c>
      <c r="R111" s="24">
        <v>1.0304871988716503E-2</v>
      </c>
      <c r="S111" s="24">
        <v>2.0376368795459103</v>
      </c>
      <c r="V111" s="25">
        <v>9.9988431871539232E-2</v>
      </c>
      <c r="X111" s="25">
        <v>862.65663077532986</v>
      </c>
      <c r="Z111" s="25">
        <v>0.10000675951134777</v>
      </c>
      <c r="AH111" s="24">
        <v>98.650043055010372</v>
      </c>
      <c r="AI111" s="24">
        <v>-8.610680544866068E-3</v>
      </c>
      <c r="AJ111" s="24">
        <v>98.641432374465509</v>
      </c>
    </row>
    <row r="112" spans="1:39" s="11" customFormat="1">
      <c r="F112" s="11" t="s">
        <v>534</v>
      </c>
      <c r="G112" s="20">
        <f>AVERAGE(G108:G111)</f>
        <v>50.35012092166636</v>
      </c>
      <c r="H112" s="20">
        <f t="shared" ref="H112:AJ112" si="18">AVERAGE(H108:H111)</f>
        <v>8.8194038377170075E-2</v>
      </c>
      <c r="I112" s="20">
        <f t="shared" si="18"/>
        <v>4.323979308559295</v>
      </c>
      <c r="J112" s="20">
        <f t="shared" si="18"/>
        <v>8.9936736694104784</v>
      </c>
      <c r="K112" s="20">
        <f t="shared" si="18"/>
        <v>5.2977152140211343</v>
      </c>
      <c r="L112" s="20">
        <f t="shared" si="18"/>
        <v>0.25457221075045916</v>
      </c>
      <c r="M112" s="20">
        <f t="shared" si="18"/>
        <v>14.395959490475212</v>
      </c>
      <c r="N112" s="20">
        <f t="shared" si="18"/>
        <v>10.545809236021011</v>
      </c>
      <c r="O112" s="20">
        <f t="shared" si="18"/>
        <v>1.890020667572041</v>
      </c>
      <c r="P112" s="20">
        <f t="shared" si="18"/>
        <v>0.25925785990311595</v>
      </c>
      <c r="Q112" s="20">
        <f>AVERAGE(Q108:Q111)</f>
        <v>5.4814858862883266E-2</v>
      </c>
      <c r="R112" s="20">
        <f>AVERAGE(R108:R111)</f>
        <v>8.0794336741889985E-3</v>
      </c>
      <c r="S112" s="20">
        <f t="shared" si="18"/>
        <v>2.0211638255094555</v>
      </c>
      <c r="T112" s="21"/>
      <c r="U112" s="21"/>
      <c r="V112" s="21">
        <f t="shared" si="18"/>
        <v>50.994100254485012</v>
      </c>
      <c r="W112" s="21"/>
      <c r="X112" s="21">
        <f t="shared" si="18"/>
        <v>534.35399585791447</v>
      </c>
      <c r="Y112" s="21"/>
      <c r="Z112" s="21">
        <f t="shared" si="18"/>
        <v>225.89776855322017</v>
      </c>
      <c r="AA112" s="21"/>
      <c r="AB112" s="21"/>
      <c r="AC112" s="21"/>
      <c r="AD112" s="21"/>
      <c r="AE112" s="21"/>
      <c r="AF112" s="21"/>
      <c r="AG112" s="21"/>
      <c r="AH112" s="20">
        <f>AVERAGE(AH108:AH111)</f>
        <v>98.597419077938653</v>
      </c>
      <c r="AI112" s="20">
        <f>AVERAGE(AI108:AI111)</f>
        <v>-2.490296890253017E-2</v>
      </c>
      <c r="AJ112" s="20">
        <f t="shared" si="18"/>
        <v>98.572516109036144</v>
      </c>
      <c r="AL112" s="20"/>
      <c r="AM112" s="20"/>
    </row>
    <row r="113" spans="1:39" s="11" customFormat="1">
      <c r="F113" s="11" t="s">
        <v>535</v>
      </c>
      <c r="G113" s="20">
        <f>STDEV(G108:G111)</f>
        <v>1.5137219885532798</v>
      </c>
      <c r="H113" s="20">
        <f t="shared" ref="H113:AJ113" si="19">STDEV(H108:H111)</f>
        <v>2.6774324153356625E-2</v>
      </c>
      <c r="I113" s="20">
        <f t="shared" si="19"/>
        <v>0.86703143266070959</v>
      </c>
      <c r="J113" s="20">
        <f t="shared" si="19"/>
        <v>0.7010037027823065</v>
      </c>
      <c r="K113" s="20">
        <f t="shared" si="19"/>
        <v>1.8548125370007313</v>
      </c>
      <c r="L113" s="20">
        <f t="shared" si="19"/>
        <v>4.3213296840481516E-2</v>
      </c>
      <c r="M113" s="20">
        <f t="shared" si="19"/>
        <v>0.71938680360563845</v>
      </c>
      <c r="N113" s="20">
        <f t="shared" si="19"/>
        <v>1.0618775979948669</v>
      </c>
      <c r="O113" s="20">
        <f t="shared" si="19"/>
        <v>0.40874118186153863</v>
      </c>
      <c r="P113" s="20">
        <f t="shared" si="19"/>
        <v>6.157596605956548E-2</v>
      </c>
      <c r="Q113" s="20">
        <f>STDEV(Q108:Q111)</f>
        <v>4.0025972663010612E-2</v>
      </c>
      <c r="R113" s="20">
        <f>STDEV(R108:R111)</f>
        <v>1.0468484901566233E-2</v>
      </c>
      <c r="S113" s="20">
        <f t="shared" si="19"/>
        <v>3.5184311420478516E-2</v>
      </c>
      <c r="T113" s="21"/>
      <c r="U113" s="21"/>
      <c r="V113" s="21">
        <f t="shared" si="19"/>
        <v>77.088647580107065</v>
      </c>
      <c r="W113" s="21"/>
      <c r="X113" s="21">
        <f t="shared" si="19"/>
        <v>259.58941613331314</v>
      </c>
      <c r="Y113" s="21"/>
      <c r="Z113" s="21">
        <f t="shared" si="19"/>
        <v>196.60524447183326</v>
      </c>
      <c r="AA113" s="21"/>
      <c r="AB113" s="21"/>
      <c r="AC113" s="21"/>
      <c r="AD113" s="21"/>
      <c r="AE113" s="21"/>
      <c r="AF113" s="21"/>
      <c r="AG113" s="21"/>
      <c r="AH113" s="20">
        <f>STDEV(AH108:AH111)</f>
        <v>0.7232669778158296</v>
      </c>
      <c r="AI113" s="20">
        <f>STDEV(AI108:AI111)</f>
        <v>1.6966919863837301E-2</v>
      </c>
      <c r="AJ113" s="20">
        <f t="shared" si="19"/>
        <v>0.73061650949202672</v>
      </c>
      <c r="AL113" s="20"/>
      <c r="AM113" s="20"/>
    </row>
    <row r="115" spans="1:39" s="76" customFormat="1">
      <c r="A115" s="75" t="s">
        <v>665</v>
      </c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1"/>
      <c r="AI115" s="81"/>
      <c r="AJ115" s="81"/>
      <c r="AL115" s="81"/>
      <c r="AM115" s="81"/>
    </row>
    <row r="117" spans="1:39">
      <c r="A117" s="3" t="s">
        <v>23</v>
      </c>
      <c r="B117" s="3" t="s">
        <v>43</v>
      </c>
      <c r="C117" s="3" t="s">
        <v>612</v>
      </c>
      <c r="D117" s="3">
        <v>2</v>
      </c>
      <c r="E117" s="3" t="s">
        <v>502</v>
      </c>
      <c r="F117" s="3" t="s">
        <v>537</v>
      </c>
      <c r="G117" s="24">
        <v>59.956223479437419</v>
      </c>
      <c r="H117" s="24">
        <v>1.6684772390164416E-5</v>
      </c>
      <c r="I117" s="24">
        <v>26.293581241422167</v>
      </c>
      <c r="K117" s="24">
        <v>0.11077167823979052</v>
      </c>
      <c r="L117" s="24">
        <v>4.067339721814632E-4</v>
      </c>
      <c r="M117" s="24">
        <v>1.6582596173626828E-5</v>
      </c>
      <c r="N117" s="24">
        <v>7.0109822206696952</v>
      </c>
      <c r="O117" s="24">
        <v>7.9322851877290628</v>
      </c>
      <c r="P117" s="24">
        <v>0.11347088145520393</v>
      </c>
      <c r="Q117" s="24">
        <v>1.0520884217746928E-5</v>
      </c>
      <c r="R117" s="24">
        <v>7.1606059238363891E-4</v>
      </c>
      <c r="T117" s="25">
        <v>225.01059361611937</v>
      </c>
      <c r="U117" s="25">
        <v>9.9995963039427621E-2</v>
      </c>
      <c r="V117" s="25">
        <v>29.646570049911386</v>
      </c>
      <c r="W117" s="25">
        <v>7.7669586092529774E-2</v>
      </c>
      <c r="X117" s="25">
        <v>11.100342674850355</v>
      </c>
      <c r="Y117" s="25">
        <v>25.970390306661621</v>
      </c>
      <c r="Z117" s="25">
        <v>51.293466953370277</v>
      </c>
      <c r="AA117" s="25">
        <v>9.9998182161544699E-2</v>
      </c>
      <c r="AB117" s="25">
        <v>1300.7948279034817</v>
      </c>
      <c r="AC117" s="25">
        <v>97.409837237127974</v>
      </c>
      <c r="AD117" s="25">
        <v>9.9995875637902673E-2</v>
      </c>
      <c r="AE117" s="25">
        <v>9.9992598146804029E-2</v>
      </c>
      <c r="AF117" s="25">
        <v>0.10000249224620278</v>
      </c>
      <c r="AG117" s="25">
        <v>134.85630174469773</v>
      </c>
      <c r="AJ117" s="24">
        <v>101.64759556676475</v>
      </c>
    </row>
    <row r="118" spans="1:39">
      <c r="A118" s="3" t="s">
        <v>23</v>
      </c>
      <c r="B118" s="3" t="s">
        <v>43</v>
      </c>
      <c r="C118" s="3" t="s">
        <v>613</v>
      </c>
      <c r="D118" s="3">
        <v>4</v>
      </c>
      <c r="E118" s="3" t="s">
        <v>502</v>
      </c>
      <c r="F118" s="3" t="s">
        <v>538</v>
      </c>
      <c r="G118" s="24">
        <v>60.952080217909923</v>
      </c>
      <c r="H118" s="24">
        <v>1.6684772390164416E-5</v>
      </c>
      <c r="I118" s="24">
        <v>25.12987422330124</v>
      </c>
      <c r="K118" s="24">
        <v>6.5326330744215691E-2</v>
      </c>
      <c r="L118" s="24">
        <v>1.2912189593062323E-5</v>
      </c>
      <c r="M118" s="24">
        <v>2.0457948899403416E-2</v>
      </c>
      <c r="N118" s="24">
        <v>6.1082359870003486</v>
      </c>
      <c r="O118" s="24">
        <v>8.2583726755484861</v>
      </c>
      <c r="P118" s="24">
        <v>0.11852056334930162</v>
      </c>
      <c r="Q118" s="24">
        <v>1.0520884217746928E-5</v>
      </c>
      <c r="R118" s="24">
        <v>1.0665902538787023E-2</v>
      </c>
      <c r="T118" s="25">
        <v>313.80082785982069</v>
      </c>
      <c r="U118" s="25">
        <v>9.9995963039427621E-2</v>
      </c>
      <c r="V118" s="25">
        <v>34.306030975125111</v>
      </c>
      <c r="W118" s="25">
        <v>7.7669586092529774E-2</v>
      </c>
      <c r="X118" s="25">
        <v>37.361153363280117</v>
      </c>
      <c r="Y118" s="25">
        <v>18.540278640181224</v>
      </c>
      <c r="Z118" s="25">
        <v>15.561051779965718</v>
      </c>
      <c r="AA118" s="25">
        <v>10.399810944800645</v>
      </c>
      <c r="AB118" s="25">
        <v>1037.3958752053138</v>
      </c>
      <c r="AC118" s="25">
        <v>62.079896270207399</v>
      </c>
      <c r="AD118" s="25">
        <v>9.9995875637902673E-2</v>
      </c>
      <c r="AE118" s="25">
        <v>9.9992598146804029E-2</v>
      </c>
      <c r="AF118" s="25">
        <v>0.10000249224620278</v>
      </c>
      <c r="AG118" s="25">
        <v>16.869537375300688</v>
      </c>
      <c r="AJ118" s="24">
        <v>100.84904918546682</v>
      </c>
    </row>
    <row r="119" spans="1:39">
      <c r="A119" s="3" t="s">
        <v>23</v>
      </c>
      <c r="B119" s="3" t="s">
        <v>43</v>
      </c>
      <c r="C119" s="3" t="s">
        <v>614</v>
      </c>
      <c r="D119" s="3">
        <v>8</v>
      </c>
      <c r="E119" s="3" t="s">
        <v>502</v>
      </c>
      <c r="F119" s="3" t="s">
        <v>539</v>
      </c>
      <c r="G119" s="24">
        <v>62.013935195656039</v>
      </c>
      <c r="H119" s="24">
        <v>1.6684772390164416E-5</v>
      </c>
      <c r="I119" s="24">
        <v>24.776529768911249</v>
      </c>
      <c r="K119" s="24">
        <v>5.703388501699113E-2</v>
      </c>
      <c r="L119" s="24">
        <v>1.2912189593062323E-5</v>
      </c>
      <c r="M119" s="24">
        <v>1.6582596173626828E-5</v>
      </c>
      <c r="N119" s="24">
        <v>5.7853923671839906</v>
      </c>
      <c r="O119" s="24">
        <v>8.5580253369697701</v>
      </c>
      <c r="P119" s="24">
        <v>9.2159103766659936E-2</v>
      </c>
      <c r="Q119" s="24">
        <v>1.0520884217746928E-5</v>
      </c>
      <c r="R119" s="24">
        <v>1.0800913963328633E-4</v>
      </c>
      <c r="T119" s="25">
        <v>433.23114293725342</v>
      </c>
      <c r="U119" s="25">
        <v>4.5798151072057847</v>
      </c>
      <c r="V119" s="25">
        <v>11.028724035430779</v>
      </c>
      <c r="W119" s="25">
        <v>7.7669586092529774E-2</v>
      </c>
      <c r="X119" s="25">
        <v>24.340751414942126</v>
      </c>
      <c r="Y119" s="25">
        <v>4.2300635732452312</v>
      </c>
      <c r="Z119" s="25">
        <v>66.324482907925841</v>
      </c>
      <c r="AA119" s="25">
        <v>9.9998182161544699E-2</v>
      </c>
      <c r="AB119" s="25">
        <v>1106.355601014219</v>
      </c>
      <c r="AC119" s="25">
        <v>101.19983090439739</v>
      </c>
      <c r="AD119" s="25">
        <v>9.9995875637902673E-2</v>
      </c>
      <c r="AE119" s="25">
        <v>9.9992598146804029E-2</v>
      </c>
      <c r="AF119" s="25">
        <v>0.10000249224620278</v>
      </c>
      <c r="AG119" s="25">
        <v>9.9997257707769363E-2</v>
      </c>
      <c r="AJ119" s="24">
        <v>101.49241735842091</v>
      </c>
    </row>
    <row r="120" spans="1:39">
      <c r="A120" s="3" t="s">
        <v>23</v>
      </c>
      <c r="B120" s="3" t="s">
        <v>43</v>
      </c>
      <c r="C120" s="3" t="s">
        <v>615</v>
      </c>
      <c r="D120" s="3">
        <v>10</v>
      </c>
      <c r="E120" s="3" t="s">
        <v>502</v>
      </c>
      <c r="F120" s="3" t="s">
        <v>540</v>
      </c>
      <c r="G120" s="24">
        <v>62.392596082250307</v>
      </c>
      <c r="H120" s="24">
        <v>1.6684772390164416E-5</v>
      </c>
      <c r="I120" s="24">
        <v>24.281004841857516</v>
      </c>
      <c r="K120" s="24">
        <v>9.6404722855426422E-2</v>
      </c>
      <c r="L120" s="24">
        <v>1.2912189593062323E-5</v>
      </c>
      <c r="M120" s="24">
        <v>1.1425408763628886E-3</v>
      </c>
      <c r="N120" s="24">
        <v>5.5887310921453164</v>
      </c>
      <c r="O120" s="24">
        <v>8.6935626269770587</v>
      </c>
      <c r="P120" s="24">
        <v>0.10407982228383331</v>
      </c>
      <c r="Q120" s="24">
        <v>1.0520884217746928E-5</v>
      </c>
      <c r="R120" s="24">
        <v>3.9003300423131166E-3</v>
      </c>
      <c r="T120" s="25">
        <v>15.270040284956856</v>
      </c>
      <c r="U120" s="25">
        <v>11.719526868220917</v>
      </c>
      <c r="V120" s="25">
        <v>59.213149354325537</v>
      </c>
      <c r="W120" s="25">
        <v>7.7669586092529774E-2</v>
      </c>
      <c r="X120" s="25">
        <v>23.760733509409409</v>
      </c>
      <c r="Y120" s="25">
        <v>0.10000150291359886</v>
      </c>
      <c r="Z120" s="25">
        <v>13.810933488517129</v>
      </c>
      <c r="AA120" s="25">
        <v>54.909001824904195</v>
      </c>
      <c r="AB120" s="25">
        <v>993.51604967609728</v>
      </c>
      <c r="AC120" s="25">
        <v>8.109986448959118</v>
      </c>
      <c r="AD120" s="25">
        <v>9.9995875637902673E-2</v>
      </c>
      <c r="AE120" s="25">
        <v>9.9992598146804029E-2</v>
      </c>
      <c r="AF120" s="25">
        <v>0.10000249224620278</v>
      </c>
      <c r="AG120" s="25">
        <v>9.9997257707769363E-2</v>
      </c>
      <c r="AJ120" s="24">
        <v>101.3096538257562</v>
      </c>
    </row>
    <row r="121" spans="1:39">
      <c r="A121" s="3" t="s">
        <v>23</v>
      </c>
      <c r="B121" s="3" t="s">
        <v>43</v>
      </c>
      <c r="C121" s="3" t="s">
        <v>613</v>
      </c>
      <c r="D121" s="3">
        <v>12</v>
      </c>
      <c r="E121" s="3" t="s">
        <v>502</v>
      </c>
      <c r="F121" s="3" t="s">
        <v>541</v>
      </c>
      <c r="G121" s="24">
        <v>61.030251228057672</v>
      </c>
      <c r="H121" s="24">
        <v>3.7824379008502725E-3</v>
      </c>
      <c r="I121" s="24">
        <v>24.713913677694286</v>
      </c>
      <c r="K121" s="24">
        <v>6.7014258590809561E-2</v>
      </c>
      <c r="L121" s="24">
        <v>1.8025416671915002E-2</v>
      </c>
      <c r="M121" s="24">
        <v>1.6582596173626828E-5</v>
      </c>
      <c r="N121" s="24">
        <v>6.2191251133040577</v>
      </c>
      <c r="O121" s="24">
        <v>8.1869941960083992</v>
      </c>
      <c r="P121" s="24">
        <v>0.10271862463585374</v>
      </c>
      <c r="Q121" s="24">
        <v>1.0520884217746928E-5</v>
      </c>
      <c r="R121" s="24">
        <v>1.0000846262341327E-5</v>
      </c>
      <c r="T121" s="25">
        <v>194.67051357384096</v>
      </c>
      <c r="U121" s="25">
        <v>4.1898308513520179</v>
      </c>
      <c r="V121" s="25">
        <v>25.037103340633426</v>
      </c>
      <c r="W121" s="25">
        <v>10.026408667827491</v>
      </c>
      <c r="X121" s="25">
        <v>26.520818715047866</v>
      </c>
      <c r="Y121" s="25">
        <v>16.250244223459809</v>
      </c>
      <c r="Z121" s="25">
        <v>18.301236990576648</v>
      </c>
      <c r="AA121" s="25">
        <v>9.9998182161544699E-2</v>
      </c>
      <c r="AB121" s="25">
        <v>1022.3159351647353</v>
      </c>
      <c r="AC121" s="25">
        <v>15.739973699952715</v>
      </c>
      <c r="AD121" s="25">
        <v>9.9995875637902673E-2</v>
      </c>
      <c r="AE121" s="25">
        <v>9.9992598146804029E-2</v>
      </c>
      <c r="AF121" s="25">
        <v>0.10000249224620278</v>
      </c>
      <c r="AG121" s="25">
        <v>9.9997257707769363E-2</v>
      </c>
      <c r="AJ121" s="24">
        <v>100.50393996011097</v>
      </c>
    </row>
    <row r="122" spans="1:39">
      <c r="A122" s="3" t="s">
        <v>23</v>
      </c>
      <c r="B122" s="3" t="s">
        <v>43</v>
      </c>
      <c r="C122" s="3" t="s">
        <v>612</v>
      </c>
      <c r="D122" s="3">
        <v>20</v>
      </c>
      <c r="E122" s="3" t="s">
        <v>502</v>
      </c>
      <c r="F122" s="3" t="s">
        <v>542</v>
      </c>
      <c r="G122" s="24">
        <v>60.043850315114831</v>
      </c>
      <c r="H122" s="24">
        <v>6.0682517183027977E-3</v>
      </c>
      <c r="I122" s="24">
        <v>25.248814565549516</v>
      </c>
      <c r="K122" s="24">
        <v>0.11216594770243467</v>
      </c>
      <c r="L122" s="24">
        <v>9.5446905471916702E-3</v>
      </c>
      <c r="M122" s="24">
        <v>5.7044130837276283E-3</v>
      </c>
      <c r="N122" s="24">
        <v>6.9241494809371726</v>
      </c>
      <c r="O122" s="24">
        <v>7.7849950421118939</v>
      </c>
      <c r="P122" s="24">
        <v>9.7284675441131716E-2</v>
      </c>
      <c r="Q122" s="24">
        <v>1.0520884217746928E-5</v>
      </c>
      <c r="R122" s="24">
        <v>2.4592080959097316E-3</v>
      </c>
      <c r="T122" s="25">
        <v>119.44031510381447</v>
      </c>
      <c r="U122" s="25">
        <v>6.8997214497205039</v>
      </c>
      <c r="V122" s="25">
        <v>34.026063365884802</v>
      </c>
      <c r="W122" s="25">
        <v>13.357792913675187</v>
      </c>
      <c r="X122" s="25">
        <v>20.400629780806057</v>
      </c>
      <c r="Y122" s="25">
        <v>31.280470111373724</v>
      </c>
      <c r="Z122" s="25">
        <v>8.0705454925657651</v>
      </c>
      <c r="AA122" s="25">
        <v>6.6498791137427222</v>
      </c>
      <c r="AB122" s="25">
        <v>1132.7754959659489</v>
      </c>
      <c r="AC122" s="25">
        <v>24.00995988156701</v>
      </c>
      <c r="AD122" s="25">
        <v>9.9995875637902673E-2</v>
      </c>
      <c r="AE122" s="25">
        <v>9.9992598146804029E-2</v>
      </c>
      <c r="AF122" s="25">
        <v>0.10000249224620278</v>
      </c>
      <c r="AG122" s="25">
        <v>9.9997257707769363E-2</v>
      </c>
      <c r="AJ122" s="24">
        <v>100.40662070207621</v>
      </c>
    </row>
    <row r="123" spans="1:39">
      <c r="A123" s="3" t="s">
        <v>23</v>
      </c>
      <c r="B123" s="3" t="s">
        <v>43</v>
      </c>
      <c r="C123" s="3" t="s">
        <v>613</v>
      </c>
      <c r="D123" s="3">
        <v>24</v>
      </c>
      <c r="E123" s="3" t="s">
        <v>502</v>
      </c>
      <c r="F123" s="3" t="s">
        <v>543</v>
      </c>
      <c r="G123" s="24">
        <v>60.615713826953886</v>
      </c>
      <c r="H123" s="24">
        <v>1.6684772390164416E-5</v>
      </c>
      <c r="I123" s="24">
        <v>25.110356292635242</v>
      </c>
      <c r="K123" s="24">
        <v>0.10700295542325196</v>
      </c>
      <c r="L123" s="24">
        <v>1.2912189593062323E-5</v>
      </c>
      <c r="M123" s="24">
        <v>1.6582596173626828E-5</v>
      </c>
      <c r="N123" s="24">
        <v>6.3068813227705967</v>
      </c>
      <c r="O123" s="24">
        <v>8.4539372813051994</v>
      </c>
      <c r="P123" s="24">
        <v>0.10130924300033504</v>
      </c>
      <c r="Q123" s="24">
        <v>1.2889135255161761E-2</v>
      </c>
      <c r="R123" s="24">
        <v>1.0000846262341327E-5</v>
      </c>
      <c r="T123" s="25">
        <v>391.11103181725451</v>
      </c>
      <c r="U123" s="25">
        <v>9.9995963039427621E-2</v>
      </c>
      <c r="V123" s="25">
        <v>12.628538945375404</v>
      </c>
      <c r="W123" s="25">
        <v>6.4805604665209859</v>
      </c>
      <c r="X123" s="25">
        <v>34.771073405815024</v>
      </c>
      <c r="Y123" s="25">
        <v>27.040406387837123</v>
      </c>
      <c r="Z123" s="25">
        <v>46.09311545878019</v>
      </c>
      <c r="AA123" s="25">
        <v>9.9998182161544699E-2</v>
      </c>
      <c r="AB123" s="25">
        <v>1202.6152182758958</v>
      </c>
      <c r="AC123" s="25">
        <v>55.35990749869012</v>
      </c>
      <c r="AD123" s="25">
        <v>9.9995875637902673E-2</v>
      </c>
      <c r="AE123" s="25">
        <v>9.9992598146804029E-2</v>
      </c>
      <c r="AF123" s="25">
        <v>0.10000249224620278</v>
      </c>
      <c r="AG123" s="25">
        <v>9.9997257707769363E-2</v>
      </c>
      <c r="AJ123" s="24">
        <v>100.91491218055293</v>
      </c>
    </row>
    <row r="124" spans="1:39">
      <c r="A124" s="3" t="s">
        <v>23</v>
      </c>
      <c r="B124" s="3" t="s">
        <v>43</v>
      </c>
      <c r="C124" s="3" t="s">
        <v>616</v>
      </c>
      <c r="D124" s="3">
        <v>26</v>
      </c>
      <c r="E124" s="3" t="s">
        <v>502</v>
      </c>
      <c r="F124" s="3" t="s">
        <v>544</v>
      </c>
      <c r="G124" s="24">
        <v>60.540110009257617</v>
      </c>
      <c r="H124" s="24">
        <v>1.6684772390164416E-5</v>
      </c>
      <c r="I124" s="24">
        <v>24.876027758153416</v>
      </c>
      <c r="K124" s="24">
        <v>8.9053472284785551E-2</v>
      </c>
      <c r="L124" s="24">
        <v>1.2912189593062323E-5</v>
      </c>
      <c r="M124" s="24">
        <v>4.0046969759308789E-3</v>
      </c>
      <c r="N124" s="24">
        <v>6.5974832561006052</v>
      </c>
      <c r="O124" s="24">
        <v>8.0878895452285278</v>
      </c>
      <c r="P124" s="24">
        <v>0.1047291015159227</v>
      </c>
      <c r="Q124" s="24">
        <v>1.0520884217746928E-5</v>
      </c>
      <c r="R124" s="24">
        <v>3.4002877291960509E-4</v>
      </c>
      <c r="T124" s="25">
        <v>269.31071048734321</v>
      </c>
      <c r="U124" s="25">
        <v>9.9995963039427621E-2</v>
      </c>
      <c r="V124" s="25">
        <v>44.794817478449573</v>
      </c>
      <c r="W124" s="25">
        <v>1.7916995772496969</v>
      </c>
      <c r="X124" s="25">
        <v>32.240995300646425</v>
      </c>
      <c r="Y124" s="25">
        <v>15.760236859183179</v>
      </c>
      <c r="Z124" s="25">
        <v>41.492804521258194</v>
      </c>
      <c r="AA124" s="25">
        <v>9.9998182161544699E-2</v>
      </c>
      <c r="AB124" s="25">
        <v>1011.3659787029094</v>
      </c>
      <c r="AC124" s="25">
        <v>22.569962287670442</v>
      </c>
      <c r="AD124" s="25">
        <v>9.9995875637902673E-2</v>
      </c>
      <c r="AE124" s="25">
        <v>9.9992598146804029E-2</v>
      </c>
      <c r="AF124" s="25">
        <v>0.10000249224620278</v>
      </c>
      <c r="AG124" s="25">
        <v>9.9997257707769363E-2</v>
      </c>
      <c r="AJ124" s="24">
        <v>100.4753864227548</v>
      </c>
    </row>
    <row r="125" spans="1:39">
      <c r="A125" s="3" t="s">
        <v>23</v>
      </c>
      <c r="B125" s="3" t="s">
        <v>43</v>
      </c>
      <c r="C125" s="3" t="s">
        <v>613</v>
      </c>
      <c r="D125" s="3">
        <v>28</v>
      </c>
      <c r="E125" s="3" t="s">
        <v>502</v>
      </c>
      <c r="F125" s="3" t="s">
        <v>545</v>
      </c>
      <c r="G125" s="24">
        <v>60.640358874488157</v>
      </c>
      <c r="H125" s="24">
        <v>2.2641236133453106E-3</v>
      </c>
      <c r="I125" s="24">
        <v>25.038708671061698</v>
      </c>
      <c r="K125" s="24">
        <v>6.8583834021267887E-2</v>
      </c>
      <c r="L125" s="24">
        <v>3.8562254219680632E-2</v>
      </c>
      <c r="M125" s="24">
        <v>1.6582596173626828E-5</v>
      </c>
      <c r="N125" s="24">
        <v>6.3510749463296579</v>
      </c>
      <c r="O125" s="24">
        <v>8.3684173625859302</v>
      </c>
      <c r="P125" s="24">
        <v>9.9290333922446739E-2</v>
      </c>
      <c r="Q125" s="24">
        <v>1.0520884217746928E-5</v>
      </c>
      <c r="R125" s="24">
        <v>6.4805483779971796E-4</v>
      </c>
      <c r="T125" s="25">
        <v>0.10000026381766117</v>
      </c>
      <c r="U125" s="25">
        <v>9.9995963039427621E-2</v>
      </c>
      <c r="V125" s="25">
        <v>15.13824858535104</v>
      </c>
      <c r="W125" s="25">
        <v>2.9749573910145615</v>
      </c>
      <c r="X125" s="25">
        <v>10.140313038106537</v>
      </c>
      <c r="Y125" s="25">
        <v>7.2501089612359157</v>
      </c>
      <c r="Z125" s="25">
        <v>33.092236722304982</v>
      </c>
      <c r="AA125" s="25">
        <v>23.929564991257646</v>
      </c>
      <c r="AB125" s="25">
        <v>1053.8258098781721</v>
      </c>
      <c r="AC125" s="25">
        <v>25.929956673429089</v>
      </c>
      <c r="AD125" s="25">
        <v>9.9995875637902673E-2</v>
      </c>
      <c r="AE125" s="25">
        <v>9.9992598146804029E-2</v>
      </c>
      <c r="AF125" s="25">
        <v>0.10000249224620278</v>
      </c>
      <c r="AG125" s="25">
        <v>9.9997257707769363E-2</v>
      </c>
      <c r="AJ125" s="24">
        <v>100.74983086193183</v>
      </c>
    </row>
    <row r="126" spans="1:39" s="11" customFormat="1">
      <c r="F126" s="11" t="s">
        <v>524</v>
      </c>
      <c r="G126" s="20">
        <f>AVERAGE(G117:G125)</f>
        <v>60.909457692125088</v>
      </c>
      <c r="H126" s="20">
        <f t="shared" ref="H126:AJ126" si="20">AVERAGE(H117:H125)</f>
        <v>1.3572135407599298E-3</v>
      </c>
      <c r="I126" s="20">
        <f t="shared" si="20"/>
        <v>25.0520901156207</v>
      </c>
      <c r="J126" s="20"/>
      <c r="K126" s="20">
        <f t="shared" si="20"/>
        <v>8.5928564986552602E-2</v>
      </c>
      <c r="L126" s="20">
        <f t="shared" si="20"/>
        <v>7.4004062621037875E-3</v>
      </c>
      <c r="M126" s="20">
        <f t="shared" si="20"/>
        <v>3.4880569795881044E-3</v>
      </c>
      <c r="N126" s="20">
        <f t="shared" si="20"/>
        <v>6.3213395318268271</v>
      </c>
      <c r="O126" s="20">
        <f t="shared" si="20"/>
        <v>8.2582754727182603</v>
      </c>
      <c r="P126" s="20">
        <f t="shared" si="20"/>
        <v>0.10372914993007654</v>
      </c>
      <c r="Q126" s="20">
        <f>AVERAGE(Q117:Q125)</f>
        <v>1.4414780365448597E-3</v>
      </c>
      <c r="R126" s="20">
        <f>AVERAGE(R117:R125)</f>
        <v>2.0952884124745335E-3</v>
      </c>
      <c r="S126" s="20"/>
      <c r="T126" s="21">
        <f t="shared" si="20"/>
        <v>217.99390843824682</v>
      </c>
      <c r="U126" s="21">
        <f t="shared" si="20"/>
        <v>3.0987637879662633</v>
      </c>
      <c r="V126" s="21">
        <f t="shared" si="20"/>
        <v>29.53547179227634</v>
      </c>
      <c r="W126" s="21">
        <f t="shared" si="20"/>
        <v>3.8824552622953377</v>
      </c>
      <c r="X126" s="21">
        <f t="shared" si="20"/>
        <v>24.515201244767102</v>
      </c>
      <c r="Y126" s="21">
        <f t="shared" si="20"/>
        <v>16.26913339623238</v>
      </c>
      <c r="Z126" s="21">
        <f t="shared" si="20"/>
        <v>32.671097146140518</v>
      </c>
      <c r="AA126" s="21">
        <f t="shared" si="20"/>
        <v>10.709805309501437</v>
      </c>
      <c r="AB126" s="21">
        <f t="shared" si="20"/>
        <v>1095.6623101985306</v>
      </c>
      <c r="AC126" s="21">
        <f t="shared" si="20"/>
        <v>45.823256766889024</v>
      </c>
      <c r="AD126" s="21">
        <f t="shared" si="20"/>
        <v>9.9995875637902673E-2</v>
      </c>
      <c r="AE126" s="21">
        <f t="shared" si="20"/>
        <v>9.9992598146804043E-2</v>
      </c>
      <c r="AF126" s="21">
        <f t="shared" si="20"/>
        <v>0.10000249224620281</v>
      </c>
      <c r="AG126" s="21">
        <f t="shared" si="20"/>
        <v>16.936202213772535</v>
      </c>
      <c r="AH126" s="20"/>
      <c r="AI126" s="20"/>
      <c r="AJ126" s="20">
        <f t="shared" si="20"/>
        <v>100.92771178487061</v>
      </c>
      <c r="AL126" s="20"/>
      <c r="AM126" s="20"/>
    </row>
    <row r="127" spans="1:39" s="11" customFormat="1">
      <c r="F127" s="11" t="s">
        <v>525</v>
      </c>
      <c r="G127" s="20">
        <f>STDEV(G117:G125)</f>
        <v>0.82074864729467434</v>
      </c>
      <c r="H127" s="20">
        <f t="shared" ref="H127:AJ127" si="21">STDEV(H117:H125)</f>
        <v>2.2271109104555339E-3</v>
      </c>
      <c r="I127" s="20">
        <f t="shared" si="21"/>
        <v>0.54834892671913682</v>
      </c>
      <c r="J127" s="20"/>
      <c r="K127" s="20">
        <f t="shared" si="21"/>
        <v>2.1757672941105914E-2</v>
      </c>
      <c r="L127" s="20">
        <f t="shared" si="21"/>
        <v>1.3277501482257216E-2</v>
      </c>
      <c r="M127" s="20">
        <f t="shared" si="21"/>
        <v>6.6980734245041893E-3</v>
      </c>
      <c r="N127" s="20">
        <f t="shared" si="21"/>
        <v>0.47383420907452323</v>
      </c>
      <c r="O127" s="20">
        <f t="shared" si="21"/>
        <v>0.29455816341413277</v>
      </c>
      <c r="P127" s="20">
        <f t="shared" si="21"/>
        <v>8.0373156001439291E-3</v>
      </c>
      <c r="Q127" s="20">
        <f>STDEV(Q117:Q125)</f>
        <v>4.2928714569813384E-3</v>
      </c>
      <c r="R127" s="20">
        <f>STDEV(R117:R125)</f>
        <v>3.4743678831745985E-3</v>
      </c>
      <c r="S127" s="20"/>
      <c r="T127" s="21">
        <f t="shared" si="21"/>
        <v>152.88465129795367</v>
      </c>
      <c r="U127" s="21">
        <f t="shared" si="21"/>
        <v>4.1399247867328208</v>
      </c>
      <c r="V127" s="21">
        <f t="shared" si="21"/>
        <v>15.860357862804742</v>
      </c>
      <c r="W127" s="21">
        <f t="shared" si="21"/>
        <v>4.9671511653752951</v>
      </c>
      <c r="X127" s="21">
        <f t="shared" si="21"/>
        <v>9.6049270487180483</v>
      </c>
      <c r="Y127" s="21">
        <f t="shared" si="21"/>
        <v>10.773899020479528</v>
      </c>
      <c r="Z127" s="21">
        <f t="shared" si="21"/>
        <v>19.992601549648228</v>
      </c>
      <c r="AA127" s="21">
        <f t="shared" si="21"/>
        <v>18.39752073061916</v>
      </c>
      <c r="AB127" s="21">
        <f t="shared" si="21"/>
        <v>101.90356984133453</v>
      </c>
      <c r="AC127" s="21">
        <f t="shared" si="21"/>
        <v>35.040226837971879</v>
      </c>
      <c r="AD127" s="21">
        <f t="shared" si="21"/>
        <v>0</v>
      </c>
      <c r="AE127" s="21">
        <f t="shared" si="21"/>
        <v>1.471961680016039E-17</v>
      </c>
      <c r="AF127" s="21">
        <f t="shared" si="21"/>
        <v>2.943923360032078E-17</v>
      </c>
      <c r="AG127" s="21">
        <f t="shared" si="21"/>
        <v>44.566465670448778</v>
      </c>
      <c r="AH127" s="20"/>
      <c r="AI127" s="20"/>
      <c r="AJ127" s="20">
        <f t="shared" si="21"/>
        <v>0.45780928524211806</v>
      </c>
      <c r="AL127" s="20"/>
      <c r="AM127" s="20"/>
    </row>
    <row r="129" spans="1:39">
      <c r="A129" s="3" t="s">
        <v>23</v>
      </c>
      <c r="B129" s="3" t="s">
        <v>43</v>
      </c>
      <c r="C129" s="3" t="s">
        <v>617</v>
      </c>
      <c r="D129" s="3">
        <v>6</v>
      </c>
      <c r="E129" s="3" t="s">
        <v>337</v>
      </c>
      <c r="F129" s="3" t="s">
        <v>546</v>
      </c>
      <c r="G129" s="24">
        <v>57.067704106106468</v>
      </c>
      <c r="H129" s="24">
        <v>6.3302026448283791E-3</v>
      </c>
      <c r="I129" s="24">
        <v>27.602302894452627</v>
      </c>
      <c r="K129" s="24">
        <v>0.1507784987138828</v>
      </c>
      <c r="L129" s="24">
        <v>2.2363912375183946E-3</v>
      </c>
      <c r="M129" s="24">
        <v>4.5270487554001232E-3</v>
      </c>
      <c r="N129" s="24">
        <v>9.461516898023854</v>
      </c>
      <c r="O129" s="24">
        <v>6.4203131363225516</v>
      </c>
      <c r="P129" s="24">
        <v>8.2088650370987989E-2</v>
      </c>
      <c r="Q129" s="24">
        <v>1.0520884217746928E-5</v>
      </c>
      <c r="R129" s="24">
        <v>2.2801929478138221E-3</v>
      </c>
      <c r="T129" s="25">
        <v>173.47045764449683</v>
      </c>
      <c r="U129" s="25">
        <v>11.309543419759263</v>
      </c>
      <c r="V129" s="25">
        <v>88.79972634511401</v>
      </c>
      <c r="W129" s="25">
        <v>0</v>
      </c>
      <c r="X129" s="25">
        <v>26.50081809761571</v>
      </c>
      <c r="Y129" s="25">
        <v>46.230694796956747</v>
      </c>
      <c r="Z129" s="25">
        <v>6.4404353125307976</v>
      </c>
      <c r="AA129" s="25">
        <v>9.9998182161544699E-2</v>
      </c>
      <c r="AB129" s="25">
        <v>1209.5451907215995</v>
      </c>
      <c r="AC129" s="25">
        <v>55.539907197927178</v>
      </c>
      <c r="AD129" s="25">
        <v>9.9995875637902673E-2</v>
      </c>
      <c r="AE129" s="25">
        <v>9.9992598146804029E-2</v>
      </c>
      <c r="AF129" s="25">
        <v>0.10000249224620278</v>
      </c>
      <c r="AG129" s="25">
        <v>9.9997257707769363E-2</v>
      </c>
      <c r="AJ129" s="24">
        <v>101.00415886788051</v>
      </c>
    </row>
    <row r="130" spans="1:39">
      <c r="A130" s="3" t="s">
        <v>23</v>
      </c>
      <c r="B130" s="3" t="s">
        <v>43</v>
      </c>
      <c r="C130" s="3" t="s">
        <v>618</v>
      </c>
      <c r="D130" s="3">
        <v>14</v>
      </c>
      <c r="E130" s="3" t="s">
        <v>337</v>
      </c>
      <c r="F130" s="3" t="s">
        <v>547</v>
      </c>
      <c r="G130" s="24">
        <v>58.094409940537652</v>
      </c>
      <c r="H130" s="24">
        <v>1.8631885328096599E-2</v>
      </c>
      <c r="I130" s="24">
        <v>26.789937522734668</v>
      </c>
      <c r="K130" s="24">
        <v>0.13742675984761982</v>
      </c>
      <c r="L130" s="24">
        <v>3.3308284274263571E-2</v>
      </c>
      <c r="M130" s="24">
        <v>1.4237817074675994E-2</v>
      </c>
      <c r="N130" s="24">
        <v>8.2755984647936529</v>
      </c>
      <c r="O130" s="24">
        <v>7.0422466489945803</v>
      </c>
      <c r="P130" s="24">
        <v>7.9442144855402907E-2</v>
      </c>
      <c r="Q130" s="24">
        <v>5.4813806774461488E-3</v>
      </c>
      <c r="R130" s="24">
        <v>7.590642313117066E-4</v>
      </c>
      <c r="T130" s="25">
        <v>170.57044999378462</v>
      </c>
      <c r="U130" s="25">
        <v>14.659408181580089</v>
      </c>
      <c r="V130" s="25">
        <v>42.235113622538172</v>
      </c>
      <c r="W130" s="25">
        <v>0</v>
      </c>
      <c r="X130" s="25">
        <v>18.59057390319532</v>
      </c>
      <c r="Y130" s="25">
        <v>40.180603870684017</v>
      </c>
      <c r="Z130" s="25">
        <v>0.10000675951134777</v>
      </c>
      <c r="AA130" s="25">
        <v>19.639642976527377</v>
      </c>
      <c r="AB130" s="25">
        <v>1086.1756812516944</v>
      </c>
      <c r="AC130" s="25">
        <v>44.079926346500358</v>
      </c>
      <c r="AD130" s="25">
        <v>9.9995875637902673E-2</v>
      </c>
      <c r="AE130" s="25">
        <v>17.128732062547524</v>
      </c>
      <c r="AF130" s="25">
        <v>0.10000249224620278</v>
      </c>
      <c r="AG130" s="25">
        <v>9.9997257707769363E-2</v>
      </c>
      <c r="AJ130" s="24">
        <v>100.66823494728089</v>
      </c>
    </row>
    <row r="131" spans="1:39">
      <c r="A131" s="3" t="s">
        <v>23</v>
      </c>
      <c r="B131" s="3" t="s">
        <v>43</v>
      </c>
      <c r="C131" s="3" t="s">
        <v>619</v>
      </c>
      <c r="D131" s="3">
        <v>16</v>
      </c>
      <c r="E131" s="3" t="s">
        <v>337</v>
      </c>
      <c r="F131" s="3" t="s">
        <v>548</v>
      </c>
      <c r="G131" s="24">
        <v>55.717745955492248</v>
      </c>
      <c r="H131" s="24">
        <v>1.3819996970773183E-2</v>
      </c>
      <c r="I131" s="24">
        <v>27.820911275677815</v>
      </c>
      <c r="K131" s="24">
        <v>8.2579614844525778E-2</v>
      </c>
      <c r="L131" s="24">
        <v>9.5898832107673866E-3</v>
      </c>
      <c r="M131" s="24">
        <v>1.6582596173626828E-5</v>
      </c>
      <c r="N131" s="24">
        <v>10.097450338390139</v>
      </c>
      <c r="O131" s="24">
        <v>6.0493386096444235</v>
      </c>
      <c r="P131" s="24">
        <v>0.10282583400812824</v>
      </c>
      <c r="Q131" s="24">
        <v>1.0520884217746928E-5</v>
      </c>
      <c r="R131" s="24">
        <v>1.8841594358251059E-3</v>
      </c>
      <c r="T131" s="25">
        <v>43.070113626266654</v>
      </c>
      <c r="U131" s="25">
        <v>11.429538575406577</v>
      </c>
      <c r="V131" s="25">
        <v>69.491960150719763</v>
      </c>
      <c r="W131" s="25">
        <v>11.058699444908342</v>
      </c>
      <c r="X131" s="25">
        <v>12.420383425373098</v>
      </c>
      <c r="Y131" s="25">
        <v>33.050496712944422</v>
      </c>
      <c r="Z131" s="25">
        <v>41.292791002235489</v>
      </c>
      <c r="AA131" s="25">
        <v>9.9998182161544699E-2</v>
      </c>
      <c r="AB131" s="25">
        <v>1212.4351792307025</v>
      </c>
      <c r="AC131" s="25">
        <v>45.099924642177093</v>
      </c>
      <c r="AD131" s="25">
        <v>9.9995875637902673E-2</v>
      </c>
      <c r="AE131" s="25">
        <v>9.9992598146804029E-2</v>
      </c>
      <c r="AF131" s="25">
        <v>0.10000249224620278</v>
      </c>
      <c r="AG131" s="25">
        <v>9.9997257707769363E-2</v>
      </c>
      <c r="AJ131" s="24">
        <v>100.08295285289161</v>
      </c>
    </row>
    <row r="132" spans="1:39">
      <c r="A132" s="3" t="s">
        <v>23</v>
      </c>
      <c r="B132" s="3" t="s">
        <v>43</v>
      </c>
      <c r="C132" s="3" t="s">
        <v>620</v>
      </c>
      <c r="D132" s="3">
        <v>18</v>
      </c>
      <c r="E132" s="3" t="s">
        <v>337</v>
      </c>
      <c r="F132" s="3" t="s">
        <v>549</v>
      </c>
      <c r="G132" s="24">
        <v>58.951745252982015</v>
      </c>
      <c r="H132" s="24">
        <v>1.6684772390164416E-5</v>
      </c>
      <c r="I132" s="24">
        <v>25.979593853418699</v>
      </c>
      <c r="K132" s="24">
        <v>8.3759161639995319E-2</v>
      </c>
      <c r="L132" s="24">
        <v>6.3243904626819249E-3</v>
      </c>
      <c r="M132" s="24">
        <v>2.290056531577865E-3</v>
      </c>
      <c r="N132" s="24">
        <v>7.5670075451120304</v>
      </c>
      <c r="O132" s="24">
        <v>7.6610434607830005</v>
      </c>
      <c r="P132" s="24">
        <v>9.0744903732387333E-2</v>
      </c>
      <c r="Q132" s="24">
        <v>1.0520884217746928E-5</v>
      </c>
      <c r="R132" s="24">
        <v>2.2611913399153737E-3</v>
      </c>
      <c r="T132" s="25">
        <v>55.070145284385994</v>
      </c>
      <c r="U132" s="25">
        <v>18.669246299461133</v>
      </c>
      <c r="V132" s="25">
        <v>87.9498246742059</v>
      </c>
      <c r="W132" s="25">
        <v>3.6787806732833088</v>
      </c>
      <c r="X132" s="25">
        <v>47.321460844497189</v>
      </c>
      <c r="Y132" s="25">
        <v>23.330350629742608</v>
      </c>
      <c r="Z132" s="25">
        <v>2.1701466813962464</v>
      </c>
      <c r="AA132" s="25">
        <v>9.9998182161544699E-2</v>
      </c>
      <c r="AB132" s="25">
        <v>1160.9053841185664</v>
      </c>
      <c r="AC132" s="25">
        <v>29.569950591334294</v>
      </c>
      <c r="AD132" s="25">
        <v>9.9995875637902673E-2</v>
      </c>
      <c r="AE132" s="25">
        <v>9.9992598146804029E-2</v>
      </c>
      <c r="AF132" s="25">
        <v>0.10000249224620278</v>
      </c>
      <c r="AG132" s="25">
        <v>9.9997257707769363E-2</v>
      </c>
      <c r="AJ132" s="24">
        <v>100.52800218239011</v>
      </c>
    </row>
    <row r="133" spans="1:39">
      <c r="A133" s="3" t="s">
        <v>23</v>
      </c>
      <c r="B133" s="3" t="s">
        <v>43</v>
      </c>
      <c r="C133" s="3" t="s">
        <v>617</v>
      </c>
      <c r="D133" s="3">
        <v>22</v>
      </c>
      <c r="E133" s="3" t="s">
        <v>337</v>
      </c>
      <c r="F133" s="3" t="s">
        <v>550</v>
      </c>
      <c r="G133" s="24">
        <v>56.626810195834068</v>
      </c>
      <c r="H133" s="24">
        <v>1.6684772390164416E-5</v>
      </c>
      <c r="I133" s="24">
        <v>27.308570319299065</v>
      </c>
      <c r="K133" s="24">
        <v>0.10184348327369534</v>
      </c>
      <c r="L133" s="24">
        <v>1.2912189593062323E-5</v>
      </c>
      <c r="M133" s="24">
        <v>1.0768737955153261E-2</v>
      </c>
      <c r="N133" s="24">
        <v>9.3518618630919708</v>
      </c>
      <c r="O133" s="24">
        <v>6.5286324356801417</v>
      </c>
      <c r="P133" s="24">
        <v>9.4504459360125623E-2</v>
      </c>
      <c r="Q133" s="24">
        <v>1.5700315518143743E-2</v>
      </c>
      <c r="R133" s="24">
        <v>5.7504866008462627E-4</v>
      </c>
      <c r="T133" s="25">
        <v>154.40040733446884</v>
      </c>
      <c r="U133" s="25">
        <v>9.9995963039427621E-2</v>
      </c>
      <c r="V133" s="25">
        <v>39.695407453001067</v>
      </c>
      <c r="W133" s="25">
        <v>4.7665304753638189</v>
      </c>
      <c r="X133" s="25">
        <v>11.990370150581597</v>
      </c>
      <c r="Y133" s="25">
        <v>48.540729514260875</v>
      </c>
      <c r="Z133" s="25">
        <v>27.931887931519434</v>
      </c>
      <c r="AA133" s="25">
        <v>4.1699241961364137</v>
      </c>
      <c r="AB133" s="25">
        <v>1120.0755464622785</v>
      </c>
      <c r="AC133" s="25">
        <v>52.069912995968089</v>
      </c>
      <c r="AD133" s="25">
        <v>9.9995875637902673E-2</v>
      </c>
      <c r="AE133" s="25">
        <v>9.9992598146804029E-2</v>
      </c>
      <c r="AF133" s="25">
        <v>0.10000249224620278</v>
      </c>
      <c r="AG133" s="25">
        <v>9.9997257707769363E-2</v>
      </c>
      <c r="AJ133" s="24">
        <v>100.21210996213361</v>
      </c>
    </row>
    <row r="134" spans="1:39">
      <c r="A134" s="3" t="s">
        <v>23</v>
      </c>
      <c r="B134" s="3" t="s">
        <v>43</v>
      </c>
      <c r="C134" s="3" t="s">
        <v>616</v>
      </c>
      <c r="D134" s="3">
        <v>30</v>
      </c>
      <c r="E134" s="3" t="s">
        <v>337</v>
      </c>
      <c r="F134" s="3" t="s">
        <v>551</v>
      </c>
      <c r="G134" s="24">
        <v>59.698605716930743</v>
      </c>
      <c r="H134" s="24">
        <v>9.5403528526960112E-3</v>
      </c>
      <c r="I134" s="24">
        <v>25.427385681449188</v>
      </c>
      <c r="K134" s="24">
        <v>0.12792533084416904</v>
      </c>
      <c r="L134" s="24">
        <v>6.2921099886992697E-3</v>
      </c>
      <c r="M134" s="24">
        <v>1.6582596173626828E-5</v>
      </c>
      <c r="N134" s="24">
        <v>6.7287362892359903</v>
      </c>
      <c r="O134" s="24">
        <v>8.0641048064699152</v>
      </c>
      <c r="P134" s="24">
        <v>0.1093330815252837</v>
      </c>
      <c r="Q134" s="24">
        <v>1.0520884217746928E-5</v>
      </c>
      <c r="R134" s="24">
        <v>1.0000846262341327E-5</v>
      </c>
      <c r="T134" s="25">
        <v>213.77056396301424</v>
      </c>
      <c r="U134" s="25">
        <v>9.8196035704717914</v>
      </c>
      <c r="V134" s="25">
        <v>32.60622763330894</v>
      </c>
      <c r="W134" s="25">
        <v>8.9689549432519087</v>
      </c>
      <c r="X134" s="25">
        <v>12.600388982262563</v>
      </c>
      <c r="Y134" s="25">
        <v>22.780342363717818</v>
      </c>
      <c r="Z134" s="25">
        <v>36.872492231833931</v>
      </c>
      <c r="AA134" s="25">
        <v>9.9998182161544699E-2</v>
      </c>
      <c r="AB134" s="25">
        <v>1153.5854132235377</v>
      </c>
      <c r="AC134" s="25">
        <v>31.699947032306294</v>
      </c>
      <c r="AD134" s="25">
        <v>9.9995875637902673E-2</v>
      </c>
      <c r="AE134" s="25">
        <v>9.9992598146804029E-2</v>
      </c>
      <c r="AF134" s="25">
        <v>0.10000249224620278</v>
      </c>
      <c r="AG134" s="25">
        <v>9.9997257707769363E-2</v>
      </c>
      <c r="AJ134" s="24">
        <v>100.3581221038645</v>
      </c>
    </row>
    <row r="135" spans="1:39" s="11" customFormat="1">
      <c r="F135" s="11" t="s">
        <v>526</v>
      </c>
      <c r="G135" s="20">
        <f>AVERAGE(G129:G134)</f>
        <v>57.692836861313857</v>
      </c>
      <c r="H135" s="20">
        <f t="shared" ref="H135:AJ135" si="22">AVERAGE(H129:H134)</f>
        <v>8.0593012235290837E-3</v>
      </c>
      <c r="I135" s="20">
        <f t="shared" si="22"/>
        <v>26.821450257838677</v>
      </c>
      <c r="J135" s="20"/>
      <c r="K135" s="20">
        <f t="shared" si="22"/>
        <v>0.11405214152731467</v>
      </c>
      <c r="L135" s="20">
        <f t="shared" si="22"/>
        <v>9.6273285605872668E-3</v>
      </c>
      <c r="M135" s="20">
        <f t="shared" si="22"/>
        <v>5.3094709181924155E-3</v>
      </c>
      <c r="N135" s="20">
        <f t="shared" si="22"/>
        <v>8.580361899774605</v>
      </c>
      <c r="O135" s="20">
        <f t="shared" si="22"/>
        <v>6.9609465163157687</v>
      </c>
      <c r="P135" s="20">
        <f t="shared" si="22"/>
        <v>9.3156512308719311E-2</v>
      </c>
      <c r="Q135" s="20">
        <f>AVERAGE(Q129:Q134)</f>
        <v>3.5372966220768129E-3</v>
      </c>
      <c r="R135" s="20">
        <f>AVERAGE(R129:R134)</f>
        <v>1.2949429102021627E-3</v>
      </c>
      <c r="S135" s="20"/>
      <c r="T135" s="21">
        <f t="shared" si="22"/>
        <v>135.05868964106955</v>
      </c>
      <c r="U135" s="21">
        <f t="shared" si="22"/>
        <v>10.997889334953046</v>
      </c>
      <c r="V135" s="21">
        <f t="shared" si="22"/>
        <v>60.129709979814635</v>
      </c>
      <c r="W135" s="21">
        <f t="shared" si="22"/>
        <v>4.7454942561345632</v>
      </c>
      <c r="X135" s="21">
        <f t="shared" si="22"/>
        <v>21.570665900587581</v>
      </c>
      <c r="Y135" s="21">
        <f t="shared" si="22"/>
        <v>35.685536314717744</v>
      </c>
      <c r="Z135" s="21">
        <f t="shared" si="22"/>
        <v>19.134626653171207</v>
      </c>
      <c r="AA135" s="21">
        <f t="shared" si="22"/>
        <v>4.0349266502183285</v>
      </c>
      <c r="AB135" s="21">
        <f t="shared" si="22"/>
        <v>1157.1203991680632</v>
      </c>
      <c r="AC135" s="21">
        <f t="shared" si="22"/>
        <v>43.009928134368884</v>
      </c>
      <c r="AD135" s="21">
        <f t="shared" si="22"/>
        <v>9.9995875637902673E-2</v>
      </c>
      <c r="AE135" s="21">
        <f t="shared" si="22"/>
        <v>2.9381158422135916</v>
      </c>
      <c r="AF135" s="21">
        <f t="shared" si="22"/>
        <v>0.10000249224620279</v>
      </c>
      <c r="AG135" s="21">
        <f t="shared" si="22"/>
        <v>9.9997257707769363E-2</v>
      </c>
      <c r="AH135" s="20"/>
      <c r="AI135" s="20"/>
      <c r="AJ135" s="20">
        <f t="shared" si="22"/>
        <v>100.47559681940686</v>
      </c>
      <c r="AL135" s="20"/>
      <c r="AM135" s="20"/>
    </row>
    <row r="136" spans="1:39" s="11" customFormat="1">
      <c r="F136" s="11" t="s">
        <v>527</v>
      </c>
      <c r="G136" s="20">
        <f>STDEV(G129:G134)</f>
        <v>1.4964897512605171</v>
      </c>
      <c r="H136" s="20">
        <f t="shared" ref="H136:AJ136" si="23">STDEV(H129:H134)</f>
        <v>7.4768416423494416E-3</v>
      </c>
      <c r="I136" s="20">
        <f t="shared" si="23"/>
        <v>0.94858530684855669</v>
      </c>
      <c r="J136" s="20"/>
      <c r="K136" s="20">
        <f t="shared" si="23"/>
        <v>2.8792010621846751E-2</v>
      </c>
      <c r="L136" s="20">
        <f t="shared" si="23"/>
        <v>1.2082095061176737E-2</v>
      </c>
      <c r="M136" s="20">
        <f t="shared" si="23"/>
        <v>5.9207658783047923E-3</v>
      </c>
      <c r="N136" s="20">
        <f t="shared" si="23"/>
        <v>1.2823017473229033</v>
      </c>
      <c r="O136" s="20">
        <f t="shared" si="23"/>
        <v>0.77767763858121175</v>
      </c>
      <c r="P136" s="20">
        <f t="shared" si="23"/>
        <v>1.1605097444149578E-2</v>
      </c>
      <c r="Q136" s="20">
        <f>STDEV(Q129:Q134)</f>
        <v>6.3477725211451607E-3</v>
      </c>
      <c r="R136" s="20">
        <f>STDEV(R129:R134)</f>
        <v>9.7036277506175946E-4</v>
      </c>
      <c r="S136" s="20"/>
      <c r="T136" s="21">
        <f t="shared" si="23"/>
        <v>69.521616196165709</v>
      </c>
      <c r="U136" s="21">
        <f t="shared" si="23"/>
        <v>6.2079356402084294</v>
      </c>
      <c r="V136" s="21">
        <f t="shared" si="23"/>
        <v>25.214677183274979</v>
      </c>
      <c r="W136" s="21">
        <f t="shared" si="23"/>
        <v>4.5578927541476215</v>
      </c>
      <c r="X136" s="21">
        <f t="shared" si="23"/>
        <v>13.800481102246376</v>
      </c>
      <c r="Y136" s="21">
        <f t="shared" si="23"/>
        <v>11.160645768698794</v>
      </c>
      <c r="Z136" s="21">
        <f t="shared" si="23"/>
        <v>18.407937188115525</v>
      </c>
      <c r="AA136" s="21">
        <f t="shared" si="23"/>
        <v>7.816137718296357</v>
      </c>
      <c r="AB136" s="21">
        <f t="shared" si="23"/>
        <v>49.478035554657673</v>
      </c>
      <c r="AC136" s="21">
        <f t="shared" si="23"/>
        <v>10.518035477108068</v>
      </c>
      <c r="AD136" s="21">
        <f t="shared" si="23"/>
        <v>0</v>
      </c>
      <c r="AE136" s="21">
        <f t="shared" si="23"/>
        <v>6.9519537750961105</v>
      </c>
      <c r="AF136" s="21">
        <f t="shared" si="23"/>
        <v>1.5202354861220293E-17</v>
      </c>
      <c r="AG136" s="21">
        <f t="shared" si="23"/>
        <v>0</v>
      </c>
      <c r="AH136" s="20"/>
      <c r="AI136" s="20"/>
      <c r="AJ136" s="20">
        <f t="shared" si="23"/>
        <v>0.3336550693920885</v>
      </c>
      <c r="AL136" s="20"/>
      <c r="AM136" s="20"/>
    </row>
    <row r="138" spans="1:39">
      <c r="A138" s="3" t="s">
        <v>31</v>
      </c>
      <c r="B138" s="3" t="s">
        <v>43</v>
      </c>
      <c r="C138" s="3" t="s">
        <v>621</v>
      </c>
      <c r="D138" s="3">
        <v>49</v>
      </c>
      <c r="E138" s="3" t="s">
        <v>502</v>
      </c>
      <c r="F138" s="3" t="s">
        <v>580</v>
      </c>
      <c r="G138" s="24">
        <v>55.758607102011744</v>
      </c>
      <c r="H138" s="24">
        <v>1.6684772390164416E-5</v>
      </c>
      <c r="I138" s="24">
        <v>28.46825282703097</v>
      </c>
      <c r="K138" s="24">
        <v>5.6272445729241331E-2</v>
      </c>
      <c r="L138" s="24">
        <v>1.4519757197398583E-2</v>
      </c>
      <c r="M138" s="24">
        <v>1.6582596173626828E-5</v>
      </c>
      <c r="N138" s="24">
        <v>10.193025258271373</v>
      </c>
      <c r="O138" s="24">
        <v>5.8217249277344223</v>
      </c>
      <c r="P138" s="24">
        <v>0.11621014114680178</v>
      </c>
      <c r="Q138" s="24">
        <v>6.650250914037834E-3</v>
      </c>
      <c r="R138" s="24">
        <v>3.276277235543018E-3</v>
      </c>
      <c r="T138" s="25">
        <v>278.1107337032974</v>
      </c>
      <c r="U138" s="25">
        <v>9.9995963039427621E-2</v>
      </c>
      <c r="V138" s="25">
        <v>55.053630588469495</v>
      </c>
      <c r="W138" s="25">
        <v>7.7669586092529774E-2</v>
      </c>
      <c r="X138" s="25">
        <v>25.670792474180949</v>
      </c>
      <c r="Y138" s="25">
        <v>40.340606275345777</v>
      </c>
      <c r="Z138" s="25">
        <v>2.6001757472950415</v>
      </c>
      <c r="AA138" s="25">
        <v>9.9998182161544699E-2</v>
      </c>
      <c r="AB138" s="25">
        <v>1314.2347744648464</v>
      </c>
      <c r="AC138" s="25">
        <v>49.919916588414196</v>
      </c>
      <c r="AD138" s="25">
        <v>9.9995875637902673E-2</v>
      </c>
      <c r="AE138" s="25">
        <v>4.2796832006832117</v>
      </c>
      <c r="AF138" s="25">
        <v>0.10000249224620278</v>
      </c>
      <c r="AG138" s="25">
        <v>11.399687378685705</v>
      </c>
      <c r="AJ138" s="24">
        <v>100.65306064406349</v>
      </c>
    </row>
    <row r="139" spans="1:39">
      <c r="A139" s="3" t="s">
        <v>31</v>
      </c>
      <c r="B139" s="3" t="s">
        <v>43</v>
      </c>
      <c r="C139" s="3" t="s">
        <v>622</v>
      </c>
      <c r="D139" s="3">
        <v>51</v>
      </c>
      <c r="E139" s="3" t="s">
        <v>502</v>
      </c>
      <c r="F139" s="3" t="s">
        <v>581</v>
      </c>
      <c r="G139" s="24">
        <v>55.172987717286802</v>
      </c>
      <c r="H139" s="24">
        <v>1.6684772390164416E-5</v>
      </c>
      <c r="I139" s="24">
        <v>28.919413667730623</v>
      </c>
      <c r="K139" s="24">
        <v>6.4159284372403924E-2</v>
      </c>
      <c r="L139" s="24">
        <v>1.2912189593062323E-5</v>
      </c>
      <c r="M139" s="24">
        <v>9.5068023863402601E-3</v>
      </c>
      <c r="N139" s="24">
        <v>10.689055832326963</v>
      </c>
      <c r="O139" s="24">
        <v>5.7377929048642704</v>
      </c>
      <c r="P139" s="24">
        <v>0.12357024524339932</v>
      </c>
      <c r="Q139" s="24">
        <v>1.7843419633298788E-2</v>
      </c>
      <c r="R139" s="24">
        <v>2.3581995486600844E-3</v>
      </c>
      <c r="T139" s="25">
        <v>181.40047856523734</v>
      </c>
      <c r="U139" s="25">
        <v>9.1196318291957983</v>
      </c>
      <c r="V139" s="25">
        <v>45.514734187924653</v>
      </c>
      <c r="W139" s="25">
        <v>13.394364132775136</v>
      </c>
      <c r="X139" s="25">
        <v>44.061360203054647</v>
      </c>
      <c r="Y139" s="25">
        <v>32.120482735847943</v>
      </c>
      <c r="Z139" s="25">
        <v>1.9701331623735512</v>
      </c>
      <c r="AA139" s="25">
        <v>9.9998182161544699E-2</v>
      </c>
      <c r="AB139" s="25">
        <v>1371.094548384428</v>
      </c>
      <c r="AC139" s="25">
        <v>9.9999832909483582E-2</v>
      </c>
      <c r="AD139" s="25">
        <v>9.9995875637902673E-2</v>
      </c>
      <c r="AE139" s="25">
        <v>9.9992598146804029E-2</v>
      </c>
      <c r="AF139" s="25">
        <v>0.10000249224620278</v>
      </c>
      <c r="AG139" s="25">
        <v>9.9997257707769363E-2</v>
      </c>
      <c r="AJ139" s="24">
        <v>100.93735298066373</v>
      </c>
    </row>
    <row r="140" spans="1:39">
      <c r="A140" s="3" t="s">
        <v>31</v>
      </c>
      <c r="B140" s="3" t="s">
        <v>43</v>
      </c>
      <c r="C140" s="3" t="s">
        <v>623</v>
      </c>
      <c r="D140" s="3">
        <v>53</v>
      </c>
      <c r="E140" s="3" t="s">
        <v>502</v>
      </c>
      <c r="F140" s="3" t="s">
        <v>582</v>
      </c>
      <c r="G140" s="24">
        <v>56.393302649100931</v>
      </c>
      <c r="H140" s="24">
        <v>1.6684772390164416E-5</v>
      </c>
      <c r="I140" s="24">
        <v>28.072433727784095</v>
      </c>
      <c r="K140" s="24">
        <v>5.4778203059697966E-2</v>
      </c>
      <c r="L140" s="24">
        <v>4.6496794724617428E-3</v>
      </c>
      <c r="M140" s="24">
        <v>1.6582596173626828E-5</v>
      </c>
      <c r="N140" s="24">
        <v>9.7684082777833243</v>
      </c>
      <c r="O140" s="24">
        <v>6.2216387888647269</v>
      </c>
      <c r="P140" s="24">
        <v>0.15523917105347287</v>
      </c>
      <c r="Q140" s="24">
        <v>1.2604019292860819E-3</v>
      </c>
      <c r="R140" s="24">
        <v>1.0000846262341327E-5</v>
      </c>
      <c r="T140" s="25">
        <v>88.870234454755476</v>
      </c>
      <c r="U140" s="25">
        <v>2.4099027092502054</v>
      </c>
      <c r="V140" s="25">
        <v>61.722858994301163</v>
      </c>
      <c r="W140" s="25">
        <v>0.95940616808203405</v>
      </c>
      <c r="X140" s="25">
        <v>38.98120337528529</v>
      </c>
      <c r="Y140" s="25">
        <v>50.210754612917988</v>
      </c>
      <c r="Z140" s="25">
        <v>0.10000675951134777</v>
      </c>
      <c r="AA140" s="25">
        <v>28.699478280363326</v>
      </c>
      <c r="AB140" s="25">
        <v>1406.424407909205</v>
      </c>
      <c r="AC140" s="25">
        <v>101.27983077072497</v>
      </c>
      <c r="AD140" s="25">
        <v>35.538534201710604</v>
      </c>
      <c r="AE140" s="25">
        <v>9.9992598146804029E-2</v>
      </c>
      <c r="AF140" s="25">
        <v>0.10000249224620278</v>
      </c>
      <c r="AG140" s="25">
        <v>9.9997257707769363E-2</v>
      </c>
      <c r="AJ140" s="24">
        <v>100.89757362372573</v>
      </c>
    </row>
    <row r="141" spans="1:39">
      <c r="A141" s="3" t="s">
        <v>31</v>
      </c>
      <c r="B141" s="3" t="s">
        <v>43</v>
      </c>
      <c r="C141" s="3" t="s">
        <v>624</v>
      </c>
      <c r="D141" s="3">
        <v>55</v>
      </c>
      <c r="E141" s="3" t="s">
        <v>502</v>
      </c>
      <c r="F141" s="3" t="s">
        <v>583</v>
      </c>
      <c r="G141" s="24">
        <v>58.035535660316889</v>
      </c>
      <c r="H141" s="24">
        <v>1.1233857250297699E-2</v>
      </c>
      <c r="I141" s="24">
        <v>27.136744509544371</v>
      </c>
      <c r="K141" s="24">
        <v>4.5929929195721829E-2</v>
      </c>
      <c r="L141" s="24">
        <v>1.0219998062908828E-2</v>
      </c>
      <c r="M141" s="24">
        <v>1.2395490639786053E-2</v>
      </c>
      <c r="N141" s="24">
        <v>8.6614017325215826</v>
      </c>
      <c r="O141" s="24">
        <v>6.8191391944390745</v>
      </c>
      <c r="P141" s="24">
        <v>0.14006482877772181</v>
      </c>
      <c r="Q141" s="24">
        <v>1.8205338050389284E-2</v>
      </c>
      <c r="R141" s="24">
        <v>5.6904815232722142E-4</v>
      </c>
      <c r="T141" s="25">
        <v>328.16086574403681</v>
      </c>
      <c r="U141" s="25">
        <v>9.9995963039427621E-2</v>
      </c>
      <c r="V141" s="25">
        <v>38.20557981811514</v>
      </c>
      <c r="W141" s="25">
        <v>0.18182816187950032</v>
      </c>
      <c r="X141" s="25">
        <v>33.081021232797269</v>
      </c>
      <c r="Y141" s="25">
        <v>29.230439301644942</v>
      </c>
      <c r="Z141" s="25">
        <v>2.2601527649564597</v>
      </c>
      <c r="AA141" s="25">
        <v>38.729295951166257</v>
      </c>
      <c r="AB141" s="25">
        <v>1334.4746939888059</v>
      </c>
      <c r="AC141" s="25">
        <v>23.069961452217861</v>
      </c>
      <c r="AD141" s="25">
        <v>9.9995875637902673E-2</v>
      </c>
      <c r="AE141" s="25">
        <v>68.834904564259887</v>
      </c>
      <c r="AF141" s="25">
        <v>0.10000249224620278</v>
      </c>
      <c r="AG141" s="25">
        <v>9.9997257707769363E-2</v>
      </c>
      <c r="AJ141" s="24">
        <v>101.11262922821987</v>
      </c>
    </row>
    <row r="142" spans="1:39">
      <c r="A142" s="3" t="s">
        <v>31</v>
      </c>
      <c r="B142" s="3" t="s">
        <v>43</v>
      </c>
      <c r="C142" s="3" t="s">
        <v>625</v>
      </c>
      <c r="D142" s="3">
        <v>59</v>
      </c>
      <c r="E142" s="3" t="s">
        <v>502</v>
      </c>
      <c r="F142" s="3" t="s">
        <v>585</v>
      </c>
      <c r="G142" s="24">
        <v>54.845713466263128</v>
      </c>
      <c r="H142" s="24">
        <v>9.9958471389474998E-3</v>
      </c>
      <c r="I142" s="24">
        <v>28.808938023389768</v>
      </c>
      <c r="K142" s="24">
        <v>5.8200263994779039E-2</v>
      </c>
      <c r="L142" s="24">
        <v>1.0820414878986226E-2</v>
      </c>
      <c r="M142" s="24">
        <v>6.6910775560584251E-3</v>
      </c>
      <c r="N142" s="24">
        <v>10.995025141548981</v>
      </c>
      <c r="O142" s="24">
        <v>5.425609615418046</v>
      </c>
      <c r="P142" s="24">
        <v>0.10044795422307362</v>
      </c>
      <c r="Q142" s="24">
        <v>1.0520884217746928E-5</v>
      </c>
      <c r="R142" s="24">
        <v>1.0000846262341327E-5</v>
      </c>
      <c r="T142" s="25">
        <v>55.87014739492728</v>
      </c>
      <c r="U142" s="25">
        <v>9.9995963039427621E-2</v>
      </c>
      <c r="V142" s="25">
        <v>71.271754238033168</v>
      </c>
      <c r="W142" s="25">
        <v>0</v>
      </c>
      <c r="X142" s="25">
        <v>32.370999313955494</v>
      </c>
      <c r="Y142" s="25">
        <v>35.930539996856062</v>
      </c>
      <c r="Z142" s="25">
        <v>23.461585781362189</v>
      </c>
      <c r="AA142" s="25">
        <v>21.999600075539835</v>
      </c>
      <c r="AB142" s="25">
        <v>1350.8646288207078</v>
      </c>
      <c r="AC142" s="25">
        <v>2.489995839446141</v>
      </c>
      <c r="AD142" s="25">
        <v>12.119500127313803</v>
      </c>
      <c r="AE142" s="25">
        <v>44.776685450138835</v>
      </c>
      <c r="AF142" s="25">
        <v>0.10000249224620278</v>
      </c>
      <c r="AG142" s="25">
        <v>9.9997257707769363E-2</v>
      </c>
      <c r="AJ142" s="24">
        <v>100.46681050799431</v>
      </c>
    </row>
    <row r="143" spans="1:39">
      <c r="A143" s="3" t="s">
        <v>31</v>
      </c>
      <c r="B143" s="3" t="s">
        <v>43</v>
      </c>
      <c r="C143" s="3" t="s">
        <v>626</v>
      </c>
      <c r="D143" s="3">
        <v>63</v>
      </c>
      <c r="E143" s="3" t="s">
        <v>502</v>
      </c>
      <c r="F143" s="3" t="s">
        <v>586</v>
      </c>
      <c r="G143" s="24">
        <v>57.174007266868429</v>
      </c>
      <c r="H143" s="24">
        <v>5.4509151398667135E-3</v>
      </c>
      <c r="I143" s="24">
        <v>26.960025046311944</v>
      </c>
      <c r="K143" s="24">
        <v>3.997516220212901E-2</v>
      </c>
      <c r="L143" s="24">
        <v>2.6635264692568959E-2</v>
      </c>
      <c r="M143" s="24">
        <v>9.0043497222793666E-3</v>
      </c>
      <c r="N143" s="24">
        <v>9.0043951820949157</v>
      </c>
      <c r="O143" s="24">
        <v>6.5022501796878727</v>
      </c>
      <c r="P143" s="24">
        <v>0.13058703842878081</v>
      </c>
      <c r="Q143" s="24">
        <v>4.907992487578941E-2</v>
      </c>
      <c r="R143" s="24">
        <v>2.4012031875881522E-3</v>
      </c>
      <c r="T143" s="25">
        <v>0.10000026381766117</v>
      </c>
      <c r="U143" s="25">
        <v>16.03935247152419</v>
      </c>
      <c r="V143" s="25">
        <v>51.394053981971162</v>
      </c>
      <c r="W143" s="25">
        <v>7.5256683877447443</v>
      </c>
      <c r="X143" s="25">
        <v>32.240995300646425</v>
      </c>
      <c r="Y143" s="25">
        <v>52.160783919733156</v>
      </c>
      <c r="Z143" s="25">
        <v>0.23001554687609987</v>
      </c>
      <c r="AA143" s="25">
        <v>9.9998182161544699E-2</v>
      </c>
      <c r="AB143" s="25">
        <v>1372.2045439709696</v>
      </c>
      <c r="AC143" s="25">
        <v>67.319887514664345</v>
      </c>
      <c r="AD143" s="25">
        <v>9.9995875637902673E-2</v>
      </c>
      <c r="AE143" s="25">
        <v>9.9992598146804029E-2</v>
      </c>
      <c r="AF143" s="25">
        <v>0.10000249224620278</v>
      </c>
      <c r="AG143" s="25">
        <v>9.9997257707769363E-2</v>
      </c>
      <c r="AJ143" s="24">
        <v>100.08246640769636</v>
      </c>
    </row>
    <row r="144" spans="1:39">
      <c r="A144" s="3" t="s">
        <v>31</v>
      </c>
      <c r="B144" s="3" t="s">
        <v>43</v>
      </c>
      <c r="C144" s="3" t="s">
        <v>627</v>
      </c>
      <c r="D144" s="3" t="s">
        <v>559</v>
      </c>
      <c r="E144" s="3" t="s">
        <v>502</v>
      </c>
      <c r="F144" s="3" t="s">
        <v>588</v>
      </c>
      <c r="G144" s="24">
        <v>55.853742975609755</v>
      </c>
      <c r="H144" s="24">
        <v>7.6583105270854653E-4</v>
      </c>
      <c r="I144" s="24">
        <v>28.134123992667433</v>
      </c>
      <c r="K144" s="24">
        <v>6.2384050123563177E-2</v>
      </c>
      <c r="L144" s="24">
        <v>1.2912189593062323E-5</v>
      </c>
      <c r="M144" s="24">
        <v>1.6582596173626828E-5</v>
      </c>
      <c r="N144" s="24">
        <v>9.3423809071560466</v>
      </c>
      <c r="O144" s="24">
        <v>6.2510094702368679</v>
      </c>
      <c r="P144" s="24">
        <v>0.16330035216876435</v>
      </c>
      <c r="Q144" s="24">
        <v>2.9543694971855144E-2</v>
      </c>
      <c r="R144" s="24">
        <v>3.3882867136812416E-3</v>
      </c>
      <c r="V144" s="25">
        <v>63.312675061058641</v>
      </c>
      <c r="X144" s="25">
        <v>37.651162316046467</v>
      </c>
      <c r="Z144" s="25">
        <v>183.1623800450335</v>
      </c>
      <c r="AJ144" s="24">
        <v>99.869897968069139</v>
      </c>
    </row>
    <row r="145" spans="1:39">
      <c r="A145" s="3" t="s">
        <v>31</v>
      </c>
      <c r="B145" s="3" t="s">
        <v>43</v>
      </c>
      <c r="C145" s="3" t="s">
        <v>628</v>
      </c>
      <c r="D145" s="3" t="s">
        <v>561</v>
      </c>
      <c r="E145" s="3" t="s">
        <v>502</v>
      </c>
      <c r="F145" s="3" t="s">
        <v>589</v>
      </c>
      <c r="G145" s="24">
        <v>54.641643059640373</v>
      </c>
      <c r="H145" s="24">
        <v>6.0999527858441099E-3</v>
      </c>
      <c r="I145" s="24">
        <v>28.905979738685581</v>
      </c>
      <c r="K145" s="24">
        <v>5.8614536534791428E-2</v>
      </c>
      <c r="L145" s="24">
        <v>1.2912189593062323E-5</v>
      </c>
      <c r="M145" s="24">
        <v>1.6582596173626828E-5</v>
      </c>
      <c r="N145" s="24">
        <v>10.375334974125456</v>
      </c>
      <c r="O145" s="24">
        <v>5.4759127540405412</v>
      </c>
      <c r="P145" s="24">
        <v>0.14090684395996755</v>
      </c>
      <c r="Q145" s="24">
        <v>8.9039295223214021E-2</v>
      </c>
      <c r="R145" s="24">
        <v>1.0000846262341327E-5</v>
      </c>
      <c r="V145" s="25">
        <v>0</v>
      </c>
      <c r="X145" s="25">
        <v>0.10000308716081401</v>
      </c>
      <c r="Z145" s="25">
        <v>0.10000675951134777</v>
      </c>
      <c r="AJ145" s="24">
        <v>99.653243210480795</v>
      </c>
    </row>
    <row r="146" spans="1:39">
      <c r="A146" s="3" t="s">
        <v>31</v>
      </c>
      <c r="B146" s="3" t="s">
        <v>43</v>
      </c>
      <c r="C146" s="3" t="s">
        <v>629</v>
      </c>
      <c r="D146" s="3" t="s">
        <v>563</v>
      </c>
      <c r="E146" s="3" t="s">
        <v>502</v>
      </c>
      <c r="F146" s="3" t="s">
        <v>590</v>
      </c>
      <c r="G146" s="24">
        <v>52.680265240163791</v>
      </c>
      <c r="H146" s="24">
        <v>1.6684772390164416E-5</v>
      </c>
      <c r="I146" s="24">
        <v>30.195750293499206</v>
      </c>
      <c r="K146" s="24">
        <v>7.5230851104138199E-2</v>
      </c>
      <c r="L146" s="24">
        <v>2.1913276958386071E-2</v>
      </c>
      <c r="M146" s="24">
        <v>1.6582596173626828E-5</v>
      </c>
      <c r="N146" s="24">
        <v>11.729664903712761</v>
      </c>
      <c r="O146" s="24">
        <v>5.3802952735167535</v>
      </c>
      <c r="P146" s="24">
        <v>7.1803778230767057E-2</v>
      </c>
      <c r="Q146" s="24">
        <v>0.11924054545867835</v>
      </c>
      <c r="R146" s="24">
        <v>9.1197717066290561E-3</v>
      </c>
      <c r="V146" s="25">
        <v>9.9988431871539232E-2</v>
      </c>
      <c r="X146" s="25">
        <v>0.10000308716081401</v>
      </c>
      <c r="Z146" s="25">
        <v>277.91878468203544</v>
      </c>
      <c r="AJ146" s="24">
        <v>100.26303550219619</v>
      </c>
    </row>
    <row r="147" spans="1:39">
      <c r="A147" s="3" t="s">
        <v>31</v>
      </c>
      <c r="B147" s="3" t="s">
        <v>43</v>
      </c>
      <c r="C147" s="3" t="s">
        <v>625</v>
      </c>
      <c r="D147" s="3" t="s">
        <v>565</v>
      </c>
      <c r="E147" s="3" t="s">
        <v>502</v>
      </c>
      <c r="F147" s="3" t="s">
        <v>591</v>
      </c>
      <c r="G147" s="24">
        <v>53.818622552964214</v>
      </c>
      <c r="H147" s="24">
        <v>1.3704872041281051E-2</v>
      </c>
      <c r="I147" s="24">
        <v>29.274571985957916</v>
      </c>
      <c r="K147" s="24">
        <v>7.8500157655221503E-2</v>
      </c>
      <c r="L147" s="24">
        <v>6.0235364451635739E-3</v>
      </c>
      <c r="M147" s="24">
        <v>5.5352706027566347E-3</v>
      </c>
      <c r="N147" s="24">
        <v>10.861982536004792</v>
      </c>
      <c r="O147" s="24">
        <v>5.384941688620235</v>
      </c>
      <c r="P147" s="24">
        <v>9.7701466933344916E-2</v>
      </c>
      <c r="Q147" s="24">
        <v>9.8389205027525725E-2</v>
      </c>
      <c r="R147" s="24">
        <v>1.3414135091678421E-2</v>
      </c>
      <c r="V147" s="25">
        <v>83.460344083173794</v>
      </c>
      <c r="X147" s="25">
        <v>45.701410832492002</v>
      </c>
      <c r="Z147" s="25">
        <v>190.43287146150843</v>
      </c>
      <c r="AJ147" s="24">
        <v>99.655455503572654</v>
      </c>
    </row>
    <row r="148" spans="1:39">
      <c r="A148" s="3" t="s">
        <v>31</v>
      </c>
      <c r="B148" s="3" t="s">
        <v>43</v>
      </c>
      <c r="C148" s="3" t="s">
        <v>617</v>
      </c>
      <c r="D148" s="3" t="s">
        <v>436</v>
      </c>
      <c r="E148" s="3" t="s">
        <v>338</v>
      </c>
      <c r="F148" s="3" t="s">
        <v>594</v>
      </c>
      <c r="G148" s="24">
        <v>55.640302316539078</v>
      </c>
      <c r="H148" s="24">
        <v>1.6684772390164416E-5</v>
      </c>
      <c r="I148" s="24">
        <v>27.617852997974524</v>
      </c>
      <c r="K148" s="24">
        <v>9.5279224750164006E-3</v>
      </c>
      <c r="L148" s="24">
        <v>1.2912189593062323E-5</v>
      </c>
      <c r="M148" s="24">
        <v>1.6582596173626828E-5</v>
      </c>
      <c r="N148" s="24">
        <v>9.2427287284794648</v>
      </c>
      <c r="O148" s="24">
        <v>6.4429170628877648</v>
      </c>
      <c r="P148" s="24">
        <v>0.11465982134773124</v>
      </c>
      <c r="Q148" s="24">
        <v>1.0520884217746928E-5</v>
      </c>
      <c r="R148" s="24">
        <v>2.4102039492242596E-3</v>
      </c>
      <c r="V148" s="25">
        <v>147.1729728717186</v>
      </c>
      <c r="X148" s="25">
        <v>13.550418310290297</v>
      </c>
      <c r="Z148" s="25">
        <v>91.206164674349168</v>
      </c>
      <c r="AJ148" s="24">
        <v>99.117218879779543</v>
      </c>
    </row>
    <row r="149" spans="1:39">
      <c r="A149" s="3" t="s">
        <v>31</v>
      </c>
      <c r="B149" s="3" t="s">
        <v>43</v>
      </c>
      <c r="D149" s="3" t="s">
        <v>438</v>
      </c>
      <c r="E149" s="3" t="s">
        <v>502</v>
      </c>
      <c r="F149" s="3" t="s">
        <v>596</v>
      </c>
      <c r="G149" s="24">
        <v>54.183784285917746</v>
      </c>
      <c r="H149" s="24">
        <v>2.4343082917249879E-2</v>
      </c>
      <c r="I149" s="24">
        <v>28.443671193152493</v>
      </c>
      <c r="K149" s="24">
        <v>0.15757378938046906</v>
      </c>
      <c r="L149" s="24">
        <v>4.2147969269674027E-2</v>
      </c>
      <c r="M149" s="24">
        <v>0.10224994626620039</v>
      </c>
      <c r="N149" s="24">
        <v>10.274658583562054</v>
      </c>
      <c r="O149" s="24">
        <v>5.9613222706258666</v>
      </c>
      <c r="P149" s="24">
        <v>9.0046235913070372E-2</v>
      </c>
      <c r="Q149" s="24">
        <v>3.2743095862471983E-2</v>
      </c>
      <c r="R149" s="24">
        <v>4.7934056135401984E-3</v>
      </c>
      <c r="V149" s="25">
        <v>9.9988431871539232E-2</v>
      </c>
      <c r="X149" s="25">
        <v>43.581345384682741</v>
      </c>
      <c r="Z149" s="25">
        <v>0.10000675951134777</v>
      </c>
      <c r="AJ149" s="24">
        <v>99.306698393856351</v>
      </c>
    </row>
    <row r="150" spans="1:39">
      <c r="A150" s="3" t="s">
        <v>31</v>
      </c>
      <c r="B150" s="3" t="s">
        <v>43</v>
      </c>
      <c r="C150" s="3" t="s">
        <v>632</v>
      </c>
      <c r="D150" s="3" t="s">
        <v>435</v>
      </c>
      <c r="E150" s="3" t="s">
        <v>597</v>
      </c>
      <c r="F150" s="3" t="s">
        <v>598</v>
      </c>
      <c r="G150" s="24">
        <v>57.619736056257786</v>
      </c>
      <c r="H150" s="24">
        <v>5.3458010738086778E-3</v>
      </c>
      <c r="I150" s="24">
        <v>26.735578290860438</v>
      </c>
      <c r="K150" s="24">
        <v>0.11836166443834702</v>
      </c>
      <c r="L150" s="24">
        <v>1.5133086203069045E-3</v>
      </c>
      <c r="M150" s="24">
        <v>1.9617211273400537E-2</v>
      </c>
      <c r="N150" s="24">
        <v>7.9183849805130002</v>
      </c>
      <c r="O150" s="24">
        <v>7.0054271454983201</v>
      </c>
      <c r="P150" s="24">
        <v>0.10909095698789974</v>
      </c>
      <c r="Q150" s="24">
        <v>3.2388542064333913E-2</v>
      </c>
      <c r="R150" s="24">
        <v>1.0000846262341327E-5</v>
      </c>
      <c r="V150" s="25">
        <v>9.9988431871539232E-2</v>
      </c>
      <c r="X150" s="25">
        <v>0.10000308716081401</v>
      </c>
      <c r="Z150" s="25">
        <v>0.10000675951134777</v>
      </c>
      <c r="AJ150" s="24">
        <v>99.550665059206338</v>
      </c>
    </row>
    <row r="151" spans="1:39" s="11" customFormat="1">
      <c r="F151" s="11" t="s">
        <v>661</v>
      </c>
      <c r="G151" s="20">
        <f>AVERAGE(G138:G150)</f>
        <v>55.524480796072368</v>
      </c>
      <c r="H151" s="20">
        <f t="shared" ref="H151:AJ151" si="24">AVERAGE(H138:H150)</f>
        <v>5.9248910201503838E-3</v>
      </c>
      <c r="I151" s="20">
        <f t="shared" si="24"/>
        <v>28.282564330353029</v>
      </c>
      <c r="J151" s="20"/>
      <c r="K151" s="20">
        <f t="shared" si="24"/>
        <v>6.7654481558886148E-2</v>
      </c>
      <c r="L151" s="20">
        <f t="shared" si="24"/>
        <v>1.0653450335094397E-2</v>
      </c>
      <c r="M151" s="20">
        <f t="shared" si="24"/>
        <v>1.2699972617220263E-2</v>
      </c>
      <c r="N151" s="20">
        <f t="shared" si="24"/>
        <v>9.927419002930824</v>
      </c>
      <c r="O151" s="20">
        <f t="shared" si="24"/>
        <v>6.0330754828026736</v>
      </c>
      <c r="P151" s="20">
        <f t="shared" si="24"/>
        <v>0.11950991033959964</v>
      </c>
      <c r="Q151" s="20">
        <f>AVERAGE(Q138:Q150)</f>
        <v>3.8031135059947388E-2</v>
      </c>
      <c r="R151" s="20">
        <f>AVERAGE(R138:R150)</f>
        <v>3.2131180449170016E-3</v>
      </c>
      <c r="S151" s="20"/>
      <c r="T151" s="21">
        <f t="shared" si="24"/>
        <v>155.41874335434531</v>
      </c>
      <c r="U151" s="21">
        <f t="shared" si="24"/>
        <v>4.6448124831814122</v>
      </c>
      <c r="V151" s="21">
        <f t="shared" si="24"/>
        <v>47.49296685541389</v>
      </c>
      <c r="W151" s="21">
        <f t="shared" si="24"/>
        <v>3.6898227394289904</v>
      </c>
      <c r="X151" s="21">
        <f t="shared" si="24"/>
        <v>26.706978308070308</v>
      </c>
      <c r="Y151" s="21">
        <f t="shared" si="24"/>
        <v>39.998934473724312</v>
      </c>
      <c r="Z151" s="21">
        <f t="shared" si="24"/>
        <v>59.510945454141165</v>
      </c>
      <c r="AA151" s="21">
        <f t="shared" si="24"/>
        <v>14.954728142259007</v>
      </c>
      <c r="AB151" s="21">
        <f t="shared" si="24"/>
        <v>1358.2162662564936</v>
      </c>
      <c r="AC151" s="21">
        <f t="shared" si="24"/>
        <v>40.696598666396163</v>
      </c>
      <c r="AD151" s="21">
        <f t="shared" si="24"/>
        <v>8.0096696385960016</v>
      </c>
      <c r="AE151" s="21">
        <f t="shared" si="24"/>
        <v>19.698541834920391</v>
      </c>
      <c r="AF151" s="21">
        <f t="shared" si="24"/>
        <v>0.10000249224620279</v>
      </c>
      <c r="AG151" s="21">
        <f t="shared" si="24"/>
        <v>1.9832789445374257</v>
      </c>
      <c r="AH151" s="20"/>
      <c r="AI151" s="20"/>
      <c r="AJ151" s="20">
        <f t="shared" si="24"/>
        <v>100.12046983919419</v>
      </c>
      <c r="AL151" s="20"/>
      <c r="AM151" s="20"/>
    </row>
    <row r="152" spans="1:39" s="11" customFormat="1">
      <c r="F152" s="11" t="s">
        <v>662</v>
      </c>
      <c r="G152" s="20">
        <f>STDEV(G138:G150)</f>
        <v>1.5413354601626965</v>
      </c>
      <c r="H152" s="20">
        <f t="shared" ref="H152:AJ152" si="25">STDEV(H138:H150)</f>
        <v>7.3385781638454391E-3</v>
      </c>
      <c r="I152" s="20">
        <f t="shared" si="25"/>
        <v>0.98907777151829646</v>
      </c>
      <c r="J152" s="20"/>
      <c r="K152" s="20">
        <f t="shared" si="25"/>
        <v>3.6463422449548963E-2</v>
      </c>
      <c r="L152" s="20">
        <f t="shared" si="25"/>
        <v>1.2855539212461716E-2</v>
      </c>
      <c r="M152" s="20">
        <f t="shared" si="25"/>
        <v>2.7603808183091921E-2</v>
      </c>
      <c r="N152" s="20">
        <f t="shared" si="25"/>
        <v>1.0630329526099025</v>
      </c>
      <c r="O152" s="20">
        <f t="shared" si="25"/>
        <v>0.55506487304860574</v>
      </c>
      <c r="P152" s="20">
        <f t="shared" si="25"/>
        <v>2.636225418493043E-2</v>
      </c>
      <c r="Q152" s="20">
        <f>STDEV(Q138:Q150)</f>
        <v>3.9919083731165983E-2</v>
      </c>
      <c r="R152" s="20">
        <f>STDEV(R138:R150)</f>
        <v>3.9952784151960768E-3</v>
      </c>
      <c r="S152" s="20"/>
      <c r="T152" s="21">
        <f t="shared" si="25"/>
        <v>129.6385396844033</v>
      </c>
      <c r="U152" s="21">
        <f t="shared" si="25"/>
        <v>6.5851415023260813</v>
      </c>
      <c r="V152" s="21">
        <f t="shared" si="25"/>
        <v>42.233828999049621</v>
      </c>
      <c r="W152" s="21">
        <f t="shared" si="25"/>
        <v>5.5734276411135033</v>
      </c>
      <c r="X152" s="21">
        <f t="shared" si="25"/>
        <v>17.364801830212045</v>
      </c>
      <c r="Y152" s="21">
        <f t="shared" si="25"/>
        <v>9.4540035519266379</v>
      </c>
      <c r="Z152" s="21">
        <f t="shared" si="25"/>
        <v>95.69772581965087</v>
      </c>
      <c r="AA152" s="21">
        <f t="shared" si="25"/>
        <v>17.121725718967859</v>
      </c>
      <c r="AB152" s="21">
        <f t="shared" si="25"/>
        <v>32.365498397335635</v>
      </c>
      <c r="AC152" s="21">
        <f t="shared" si="25"/>
        <v>39.705727019410013</v>
      </c>
      <c r="AD152" s="21">
        <f t="shared" si="25"/>
        <v>14.317687291780139</v>
      </c>
      <c r="AE152" s="21">
        <f t="shared" si="25"/>
        <v>29.77699120997973</v>
      </c>
      <c r="AF152" s="21">
        <f t="shared" si="25"/>
        <v>1.5202354861220293E-17</v>
      </c>
      <c r="AG152" s="21">
        <f t="shared" si="25"/>
        <v>4.6130791746606441</v>
      </c>
      <c r="AH152" s="20"/>
      <c r="AI152" s="20"/>
      <c r="AJ152" s="20">
        <f t="shared" si="25"/>
        <v>0.65648571468168326</v>
      </c>
      <c r="AL152" s="20"/>
      <c r="AM152" s="20"/>
    </row>
    <row r="154" spans="1:39">
      <c r="A154" s="3" t="s">
        <v>31</v>
      </c>
      <c r="B154" s="3" t="s">
        <v>43</v>
      </c>
      <c r="C154" s="3" t="s">
        <v>619</v>
      </c>
      <c r="D154" s="3">
        <v>57</v>
      </c>
      <c r="E154" s="3" t="s">
        <v>502</v>
      </c>
      <c r="F154" s="3" t="s">
        <v>584</v>
      </c>
      <c r="G154" s="24">
        <v>56.127362904397366</v>
      </c>
      <c r="H154" s="24">
        <v>1.6684772390164416E-5</v>
      </c>
      <c r="I154" s="24">
        <v>28.254538099283515</v>
      </c>
      <c r="K154" s="24">
        <v>5.1195338498190045E-2</v>
      </c>
      <c r="L154" s="24">
        <v>1.2456389300427223E-2</v>
      </c>
      <c r="M154" s="24">
        <v>1.6582596173626828E-5</v>
      </c>
      <c r="N154" s="24">
        <v>10.051983445955386</v>
      </c>
      <c r="O154" s="24">
        <v>6.157967939600737</v>
      </c>
      <c r="P154" s="24">
        <v>0.12577586727300163</v>
      </c>
      <c r="Q154" s="24">
        <v>2.2653567897652684E-2</v>
      </c>
      <c r="R154" s="24">
        <v>5.4394602820874481E-3</v>
      </c>
      <c r="T154" s="25">
        <v>0.10000026381766117</v>
      </c>
      <c r="U154" s="25">
        <v>23.039069884284125</v>
      </c>
      <c r="V154" s="25">
        <v>58.073281230989977</v>
      </c>
      <c r="W154" s="25">
        <v>2.0718775565734648</v>
      </c>
      <c r="X154" s="25">
        <v>19.760610022976845</v>
      </c>
      <c r="Y154" s="25">
        <v>28.66043073503743</v>
      </c>
      <c r="Z154" s="25">
        <v>10.140685414450662</v>
      </c>
      <c r="AA154" s="25">
        <v>51.179069630278576</v>
      </c>
      <c r="AB154" s="25">
        <v>1355.9046087812192</v>
      </c>
      <c r="AC154" s="25">
        <v>30.319949338155421</v>
      </c>
      <c r="AD154" s="25">
        <v>9.9995875637902673E-2</v>
      </c>
      <c r="AE154" s="25">
        <v>9.9992598146804029E-2</v>
      </c>
      <c r="AF154" s="25">
        <v>0.10000249224620278</v>
      </c>
      <c r="AG154" s="25">
        <v>9.9997257707769363E-2</v>
      </c>
      <c r="AJ154" s="24">
        <v>100.99699142583529</v>
      </c>
    </row>
    <row r="155" spans="1:39">
      <c r="A155" s="3" t="s">
        <v>31</v>
      </c>
      <c r="B155" s="3" t="s">
        <v>43</v>
      </c>
      <c r="C155" s="3" t="s">
        <v>624</v>
      </c>
      <c r="D155" s="3" t="s">
        <v>557</v>
      </c>
      <c r="E155" s="3" t="s">
        <v>502</v>
      </c>
      <c r="F155" s="3" t="s">
        <v>587</v>
      </c>
      <c r="G155" s="24">
        <v>56.755854403062123</v>
      </c>
      <c r="H155" s="24">
        <v>1.1245536590970816E-2</v>
      </c>
      <c r="I155" s="24">
        <v>27.632288331013076</v>
      </c>
      <c r="K155" s="24">
        <v>8.2531900893480642E-2</v>
      </c>
      <c r="L155" s="24">
        <v>6.7931029449100882E-3</v>
      </c>
      <c r="M155" s="24">
        <v>1.6582596173626828E-5</v>
      </c>
      <c r="N155" s="24">
        <v>8.8179970138729473</v>
      </c>
      <c r="O155" s="24">
        <v>6.7820527950360843</v>
      </c>
      <c r="P155" s="24">
        <v>8.4172607832054061E-2</v>
      </c>
      <c r="Q155" s="24">
        <v>0.23366883847615921</v>
      </c>
      <c r="R155" s="24">
        <v>1.0000846262341327E-5</v>
      </c>
      <c r="V155" s="25">
        <v>10.518783032885924</v>
      </c>
      <c r="X155" s="25">
        <v>0.10000308716081401</v>
      </c>
      <c r="Z155" s="25">
        <v>0.10000675951134777</v>
      </c>
      <c r="AJ155" s="24">
        <v>100.30340951419964</v>
      </c>
    </row>
    <row r="156" spans="1:39">
      <c r="A156" s="3" t="s">
        <v>31</v>
      </c>
      <c r="B156" s="3" t="s">
        <v>43</v>
      </c>
      <c r="C156" s="3" t="s">
        <v>630</v>
      </c>
      <c r="D156" s="3" t="s">
        <v>567</v>
      </c>
      <c r="E156" s="3" t="s">
        <v>502</v>
      </c>
      <c r="F156" s="3" t="s">
        <v>592</v>
      </c>
      <c r="G156" s="24">
        <v>53.048550390599964</v>
      </c>
      <c r="H156" s="24">
        <v>1.6684772390164416E-5</v>
      </c>
      <c r="I156" s="24">
        <v>30.061240953314055</v>
      </c>
      <c r="K156" s="24">
        <v>7.1832225924985935E-2</v>
      </c>
      <c r="L156" s="24">
        <v>2.1972673030514155E-2</v>
      </c>
      <c r="M156" s="24">
        <v>1.6582596173626828E-5</v>
      </c>
      <c r="N156" s="24">
        <v>11.439334414516692</v>
      </c>
      <c r="O156" s="24">
        <v>4.991286401706776</v>
      </c>
      <c r="P156" s="24">
        <v>7.7642472920817523E-2</v>
      </c>
      <c r="Q156" s="24">
        <v>1.0520884217746928E-5</v>
      </c>
      <c r="R156" s="24">
        <v>4.3343667700987305E-3</v>
      </c>
      <c r="V156" s="25">
        <v>9.9988431871539232E-2</v>
      </c>
      <c r="X156" s="25">
        <v>26.130806675120695</v>
      </c>
      <c r="Z156" s="25">
        <v>0.10000675951134777</v>
      </c>
      <c r="AJ156" s="24">
        <v>99.719108768265457</v>
      </c>
    </row>
    <row r="157" spans="1:39">
      <c r="A157" s="3" t="s">
        <v>31</v>
      </c>
      <c r="B157" s="3" t="s">
        <v>43</v>
      </c>
      <c r="C157" s="3" t="s">
        <v>627</v>
      </c>
      <c r="D157" s="3" t="s">
        <v>570</v>
      </c>
      <c r="E157" s="3" t="s">
        <v>502</v>
      </c>
      <c r="F157" s="3" t="s">
        <v>593</v>
      </c>
      <c r="G157" s="24">
        <v>55.689271512551187</v>
      </c>
      <c r="H157" s="24">
        <v>1.6684772390164416E-5</v>
      </c>
      <c r="I157" s="24">
        <v>28.304476038054318</v>
      </c>
      <c r="K157" s="24">
        <v>7.3411690299357929E-2</v>
      </c>
      <c r="L157" s="24">
        <v>9.8377972509541851E-3</v>
      </c>
      <c r="M157" s="24">
        <v>1.6582596173626828E-5</v>
      </c>
      <c r="N157" s="24">
        <v>9.5746265492789071</v>
      </c>
      <c r="O157" s="24">
        <v>6.3980232842334361</v>
      </c>
      <c r="P157" s="24">
        <v>0.11617882155490138</v>
      </c>
      <c r="Q157" s="24">
        <v>1.0520884217746928E-5</v>
      </c>
      <c r="R157" s="24">
        <v>1.3033102849083215E-2</v>
      </c>
      <c r="V157" s="25">
        <v>136.79417364345284</v>
      </c>
      <c r="X157" s="25">
        <v>43.831353102584771</v>
      </c>
      <c r="Z157" s="25">
        <v>0.10000675951134777</v>
      </c>
      <c r="AJ157" s="24">
        <v>100.21372267333018</v>
      </c>
    </row>
    <row r="158" spans="1:39">
      <c r="A158" s="3" t="s">
        <v>31</v>
      </c>
      <c r="B158" s="3" t="s">
        <v>43</v>
      </c>
      <c r="C158" s="3" t="s">
        <v>631</v>
      </c>
      <c r="D158" s="3" t="s">
        <v>437</v>
      </c>
      <c r="E158" s="3" t="s">
        <v>502</v>
      </c>
      <c r="F158" s="3" t="s">
        <v>595</v>
      </c>
      <c r="G158" s="24">
        <v>56.005977487982904</v>
      </c>
      <c r="H158" s="24">
        <v>1.3816660016295151E-2</v>
      </c>
      <c r="I158" s="24">
        <v>24.439887977356442</v>
      </c>
      <c r="K158" s="24">
        <v>1.2148098824058882</v>
      </c>
      <c r="L158" s="24">
        <v>6.3159975394464357E-2</v>
      </c>
      <c r="M158" s="24">
        <v>1.9329685638346021</v>
      </c>
      <c r="N158" s="24">
        <v>5.5904283175807175</v>
      </c>
      <c r="O158" s="24">
        <v>7.3240563754797492</v>
      </c>
      <c r="P158" s="24">
        <v>0.29688563922216565</v>
      </c>
      <c r="Q158" s="24">
        <v>1.0520884217746928E-5</v>
      </c>
      <c r="R158" s="24">
        <v>1.4013185782792663E-2</v>
      </c>
      <c r="V158" s="25">
        <v>31.666336373716479</v>
      </c>
      <c r="X158" s="25">
        <v>0.10000308716081401</v>
      </c>
      <c r="Z158" s="25">
        <v>0.10000675951134777</v>
      </c>
      <c r="AJ158" s="24">
        <v>96.899431854045474</v>
      </c>
    </row>
    <row r="159" spans="1:39" s="11" customFormat="1">
      <c r="F159" s="11" t="s">
        <v>663</v>
      </c>
      <c r="G159" s="20">
        <f>AVERAGE(G154:G158)</f>
        <v>55.525403339718707</v>
      </c>
      <c r="H159" s="20">
        <f t="shared" ref="H159:AJ159" si="26">AVERAGE(H154:H158)</f>
        <v>5.0224501848872925E-3</v>
      </c>
      <c r="I159" s="20">
        <f t="shared" si="26"/>
        <v>27.738486279804285</v>
      </c>
      <c r="J159" s="20"/>
      <c r="K159" s="20">
        <f t="shared" si="26"/>
        <v>0.29875620760438054</v>
      </c>
      <c r="L159" s="20">
        <f t="shared" si="26"/>
        <v>2.2843987584254002E-2</v>
      </c>
      <c r="M159" s="20">
        <f t="shared" si="26"/>
        <v>0.38660697884385936</v>
      </c>
      <c r="N159" s="20">
        <f t="shared" si="26"/>
        <v>9.0948739482409309</v>
      </c>
      <c r="O159" s="20">
        <f t="shared" si="26"/>
        <v>6.3306773592113563</v>
      </c>
      <c r="P159" s="20">
        <f t="shared" si="26"/>
        <v>0.14013108176058806</v>
      </c>
      <c r="Q159" s="20">
        <f>AVERAGE(Q154:Q158)</f>
        <v>5.1270793805293036E-2</v>
      </c>
      <c r="R159" s="20">
        <f>AVERAGE(R154:R158)</f>
        <v>7.3660233060648794E-3</v>
      </c>
      <c r="S159" s="20"/>
      <c r="T159" s="21">
        <f t="shared" si="26"/>
        <v>0.10000026381766117</v>
      </c>
      <c r="U159" s="21">
        <f t="shared" si="26"/>
        <v>23.039069884284125</v>
      </c>
      <c r="V159" s="21">
        <f t="shared" si="26"/>
        <v>47.430512542583351</v>
      </c>
      <c r="W159" s="21">
        <f t="shared" si="26"/>
        <v>2.0718775565734648</v>
      </c>
      <c r="X159" s="21">
        <f t="shared" si="26"/>
        <v>17.984555195000787</v>
      </c>
      <c r="Y159" s="21">
        <f t="shared" si="26"/>
        <v>28.66043073503743</v>
      </c>
      <c r="Z159" s="21">
        <f t="shared" si="26"/>
        <v>2.108142490499211</v>
      </c>
      <c r="AA159" s="21">
        <f t="shared" si="26"/>
        <v>51.179069630278576</v>
      </c>
      <c r="AB159" s="21">
        <f t="shared" si="26"/>
        <v>1355.9046087812192</v>
      </c>
      <c r="AC159" s="21">
        <f t="shared" si="26"/>
        <v>30.319949338155421</v>
      </c>
      <c r="AD159" s="21">
        <f t="shared" si="26"/>
        <v>9.9995875637902673E-2</v>
      </c>
      <c r="AE159" s="21">
        <f t="shared" si="26"/>
        <v>9.9992598146804029E-2</v>
      </c>
      <c r="AF159" s="21">
        <f t="shared" si="26"/>
        <v>0.10000249224620278</v>
      </c>
      <c r="AG159" s="21">
        <f t="shared" si="26"/>
        <v>9.9997257707769363E-2</v>
      </c>
      <c r="AH159" s="20"/>
      <c r="AI159" s="20"/>
      <c r="AJ159" s="20">
        <f t="shared" si="26"/>
        <v>99.626532847135223</v>
      </c>
      <c r="AL159" s="20"/>
      <c r="AM159" s="20"/>
    </row>
    <row r="160" spans="1:39" s="11" customFormat="1">
      <c r="F160" s="11" t="s">
        <v>664</v>
      </c>
      <c r="G160" s="20">
        <f>STDEV(G154:G158)</f>
        <v>1.4377908365263528</v>
      </c>
      <c r="H160" s="20">
        <f>STDEV(H154:H158)</f>
        <v>6.9144412838505935E-3</v>
      </c>
      <c r="I160" s="20">
        <f>STDEV(I154:I158)</f>
        <v>2.0538909370620493</v>
      </c>
      <c r="J160" s="20"/>
      <c r="K160" s="20">
        <f t="shared" ref="K160:R160" si="27">STDEV(K154:K158)</f>
        <v>0.51221780396215044</v>
      </c>
      <c r="L160" s="20">
        <f t="shared" si="27"/>
        <v>2.3242375873403612E-2</v>
      </c>
      <c r="M160" s="20">
        <f t="shared" si="27"/>
        <v>0.86444240545840489</v>
      </c>
      <c r="N160" s="20">
        <f t="shared" si="27"/>
        <v>2.179479068595652</v>
      </c>
      <c r="O160" s="20">
        <f t="shared" si="27"/>
        <v>0.86874533211878191</v>
      </c>
      <c r="P160" s="20">
        <f t="shared" si="27"/>
        <v>8.998326410513903E-2</v>
      </c>
      <c r="Q160" s="20">
        <f t="shared" si="27"/>
        <v>0.10243392877635026</v>
      </c>
      <c r="R160" s="20">
        <f t="shared" si="27"/>
        <v>5.9856957073814191E-3</v>
      </c>
      <c r="S160" s="20"/>
      <c r="T160" s="21">
        <v>0</v>
      </c>
      <c r="U160" s="21">
        <v>0</v>
      </c>
      <c r="V160" s="21">
        <f>STDEV(V154:V158)</f>
        <v>54.658704679540278</v>
      </c>
      <c r="W160" s="21">
        <v>0</v>
      </c>
      <c r="X160" s="21">
        <f>STDEV(X154:X158)</f>
        <v>18.555909801198826</v>
      </c>
      <c r="Y160" s="21">
        <v>0</v>
      </c>
      <c r="Z160" s="21">
        <f>STDEV(Z154:Z158)</f>
        <v>4.490328002535092</v>
      </c>
      <c r="AA160" s="21">
        <v>0</v>
      </c>
      <c r="AB160" s="21">
        <v>0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0"/>
      <c r="AI160" s="20"/>
      <c r="AJ160" s="20">
        <f>STDEV(AJ154:AJ158)</f>
        <v>1.5911285898710321</v>
      </c>
      <c r="AL160" s="20"/>
      <c r="AM160" s="20"/>
    </row>
    <row r="162" spans="1:36">
      <c r="A162" s="3" t="s">
        <v>32</v>
      </c>
      <c r="B162" s="3" t="s">
        <v>43</v>
      </c>
      <c r="C162" s="3" t="s">
        <v>633</v>
      </c>
      <c r="D162" s="3">
        <v>35</v>
      </c>
      <c r="E162" s="3" t="s">
        <v>502</v>
      </c>
      <c r="F162" s="3" t="s">
        <v>552</v>
      </c>
      <c r="G162" s="24">
        <v>58.279654269182828</v>
      </c>
      <c r="H162" s="24">
        <v>1.6684772390164416E-5</v>
      </c>
      <c r="I162" s="24">
        <v>26.728341729926189</v>
      </c>
      <c r="K162" s="24">
        <v>8.2268087612834426E-2</v>
      </c>
      <c r="L162" s="24">
        <v>1.5140833516824881E-2</v>
      </c>
      <c r="M162" s="24">
        <v>1.6582596173626828E-5</v>
      </c>
      <c r="N162" s="24">
        <v>8.3706710731074416</v>
      </c>
      <c r="O162" s="24">
        <v>6.9318407089116674</v>
      </c>
      <c r="P162" s="24">
        <v>0.14582522448802121</v>
      </c>
      <c r="Q162" s="24">
        <v>5.9285182567003934E-3</v>
      </c>
      <c r="R162" s="24">
        <v>4.6003892806770105E-4</v>
      </c>
      <c r="T162" s="25">
        <v>0.10000026381766117</v>
      </c>
      <c r="U162" s="25">
        <v>1.2199507490810169</v>
      </c>
      <c r="V162" s="25">
        <v>24.967111438323347</v>
      </c>
      <c r="W162" s="25">
        <v>7.7669586092529774E-2</v>
      </c>
      <c r="X162" s="25">
        <v>24.220747710349148</v>
      </c>
      <c r="Y162" s="25">
        <v>23.840358294601963</v>
      </c>
      <c r="Z162" s="25">
        <v>10.250692849913149</v>
      </c>
      <c r="AA162" s="25">
        <v>29.46946428300722</v>
      </c>
      <c r="AB162" s="25">
        <v>949.38622514090309</v>
      </c>
      <c r="AC162" s="25">
        <v>68.39988571008675</v>
      </c>
      <c r="AD162" s="25">
        <v>9.9995875637902673E-2</v>
      </c>
      <c r="AE162" s="25">
        <v>9.9992598146804029E-2</v>
      </c>
      <c r="AF162" s="25">
        <v>0.10000249224620278</v>
      </c>
      <c r="AG162" s="25">
        <v>9.9997257707769363E-2</v>
      </c>
      <c r="AJ162" s="24">
        <v>100.69721288647577</v>
      </c>
    </row>
    <row r="163" spans="1:36">
      <c r="A163" s="3" t="s">
        <v>32</v>
      </c>
      <c r="B163" s="3" t="s">
        <v>43</v>
      </c>
      <c r="C163" s="3" t="s">
        <v>618</v>
      </c>
      <c r="D163" s="3">
        <v>41</v>
      </c>
      <c r="E163" s="3" t="s">
        <v>502</v>
      </c>
      <c r="F163" s="3" t="s">
        <v>553</v>
      </c>
      <c r="G163" s="24">
        <v>58.070813163254407</v>
      </c>
      <c r="H163" s="24">
        <v>1.6684772390164416E-5</v>
      </c>
      <c r="I163" s="24">
        <v>26.505444316502377</v>
      </c>
      <c r="K163" s="24">
        <v>5.1204324827746409E-2</v>
      </c>
      <c r="L163" s="24">
        <v>1.5635370378239168E-2</v>
      </c>
      <c r="M163" s="24">
        <v>5.6546652952067474E-4</v>
      </c>
      <c r="N163" s="24">
        <v>8.1784158680572894</v>
      </c>
      <c r="O163" s="24">
        <v>7.0077308076427496</v>
      </c>
      <c r="P163" s="24">
        <v>0.13652691949266335</v>
      </c>
      <c r="Q163" s="24">
        <v>4.561855396815067E-3</v>
      </c>
      <c r="R163" s="24">
        <v>1.0000846262341327E-5</v>
      </c>
      <c r="T163" s="25">
        <v>95.720252526265256</v>
      </c>
      <c r="U163" s="25">
        <v>9.9995963039427621E-2</v>
      </c>
      <c r="V163" s="25">
        <v>45.234766578684358</v>
      </c>
      <c r="W163" s="25">
        <v>7.7669586092529774E-2</v>
      </c>
      <c r="X163" s="25">
        <v>21.810673309773534</v>
      </c>
      <c r="Y163" s="25">
        <v>43.640655871494538</v>
      </c>
      <c r="Z163" s="25">
        <v>6.5004393682376049</v>
      </c>
      <c r="AA163" s="25">
        <v>9.9998182161544699E-2</v>
      </c>
      <c r="AB163" s="25">
        <v>955.736199892738</v>
      </c>
      <c r="AC163" s="25">
        <v>38.769935219006776</v>
      </c>
      <c r="AD163" s="25">
        <v>9.9995875637902673E-2</v>
      </c>
      <c r="AE163" s="25">
        <v>36.937265755429408</v>
      </c>
      <c r="AF163" s="25">
        <v>0.10000249224620278</v>
      </c>
      <c r="AG163" s="25">
        <v>11.949672296078438</v>
      </c>
      <c r="AJ163" s="24">
        <v>100.12515838455938</v>
      </c>
    </row>
    <row r="164" spans="1:36">
      <c r="A164" s="3" t="s">
        <v>32</v>
      </c>
      <c r="B164" s="3" t="s">
        <v>43</v>
      </c>
      <c r="C164" s="3" t="s">
        <v>623</v>
      </c>
      <c r="D164" s="3">
        <v>43</v>
      </c>
      <c r="E164" s="3" t="s">
        <v>502</v>
      </c>
      <c r="F164" s="3" t="s">
        <v>554</v>
      </c>
      <c r="G164" s="24">
        <v>56.1461675891045</v>
      </c>
      <c r="H164" s="24">
        <v>1.093353134727474E-2</v>
      </c>
      <c r="I164" s="24">
        <v>27.829470445660093</v>
      </c>
      <c r="K164" s="24">
        <v>6.2668576933184533E-2</v>
      </c>
      <c r="L164" s="24">
        <v>1.2912189593062323E-5</v>
      </c>
      <c r="M164" s="24">
        <v>1.6582596173626828E-5</v>
      </c>
      <c r="N164" s="24">
        <v>9.7501893392883883</v>
      </c>
      <c r="O164" s="24">
        <v>6.2485400091200773</v>
      </c>
      <c r="P164" s="24">
        <v>0.15097006975750862</v>
      </c>
      <c r="Q164" s="24">
        <v>1.0520884217746928E-5</v>
      </c>
      <c r="R164" s="24">
        <v>9.7108217207334273E-4</v>
      </c>
      <c r="T164" s="25">
        <v>0.10000026381766117</v>
      </c>
      <c r="U164" s="25">
        <v>12.559492957752109</v>
      </c>
      <c r="V164" s="25">
        <v>51.36405745240971</v>
      </c>
      <c r="W164" s="25">
        <v>0</v>
      </c>
      <c r="X164" s="25">
        <v>21.200654478092563</v>
      </c>
      <c r="Y164" s="25">
        <v>33.240499568480253</v>
      </c>
      <c r="Z164" s="25">
        <v>14.210960526562518</v>
      </c>
      <c r="AA164" s="25">
        <v>12.069780586898442</v>
      </c>
      <c r="AB164" s="25">
        <v>1058.8957897194011</v>
      </c>
      <c r="AC164" s="25">
        <v>78.059869569142876</v>
      </c>
      <c r="AD164" s="25">
        <v>9.9995875637902673E-2</v>
      </c>
      <c r="AE164" s="25">
        <v>9.9992598146804029E-2</v>
      </c>
      <c r="AF164" s="25">
        <v>0.10000249224620278</v>
      </c>
      <c r="AG164" s="25">
        <v>9.9997257707769363E-2</v>
      </c>
      <c r="AJ164" s="24">
        <v>100.36141472633041</v>
      </c>
    </row>
    <row r="165" spans="1:36">
      <c r="A165" s="3" t="s">
        <v>32</v>
      </c>
      <c r="B165" s="3" t="s">
        <v>43</v>
      </c>
      <c r="C165" s="3" t="s">
        <v>618</v>
      </c>
      <c r="D165" s="3">
        <v>45</v>
      </c>
      <c r="E165" s="3" t="s">
        <v>502</v>
      </c>
      <c r="F165" s="3" t="s">
        <v>555</v>
      </c>
      <c r="G165" s="24">
        <v>57.707619611180341</v>
      </c>
      <c r="H165" s="24">
        <v>9.9591406396891385E-3</v>
      </c>
      <c r="I165" s="24">
        <v>26.643732539681906</v>
      </c>
      <c r="K165" s="24">
        <v>7.13602260562686E-2</v>
      </c>
      <c r="L165" s="24">
        <v>7.1275286553704024E-4</v>
      </c>
      <c r="M165" s="24">
        <v>1.5360458835630529E-2</v>
      </c>
      <c r="N165" s="24">
        <v>8.3485595697639621</v>
      </c>
      <c r="O165" s="24">
        <v>7.0886245306454096</v>
      </c>
      <c r="P165" s="24">
        <v>0.17390444322643181</v>
      </c>
      <c r="Q165" s="24">
        <v>1.0520884217746928E-5</v>
      </c>
      <c r="R165" s="24">
        <v>1.1360961354019746E-3</v>
      </c>
      <c r="T165" s="25">
        <v>155.71041079048015</v>
      </c>
      <c r="U165" s="25">
        <v>33.65864115907133</v>
      </c>
      <c r="V165" s="25">
        <v>44.414861437337727</v>
      </c>
      <c r="W165" s="25">
        <v>22.727139329790852</v>
      </c>
      <c r="X165" s="25">
        <v>2.3100713134148037</v>
      </c>
      <c r="Y165" s="25">
        <v>45.690686681223319</v>
      </c>
      <c r="Z165" s="25">
        <v>33.132239426109521</v>
      </c>
      <c r="AA165" s="25">
        <v>9.9998182161544699E-2</v>
      </c>
      <c r="AB165" s="25">
        <v>1003.3360106309038</v>
      </c>
      <c r="AC165" s="25">
        <v>123.17979417790188</v>
      </c>
      <c r="AD165" s="25">
        <v>9.9995875637902673E-2</v>
      </c>
      <c r="AE165" s="25">
        <v>6.5195173991716207</v>
      </c>
      <c r="AF165" s="25">
        <v>0.10000249224620278</v>
      </c>
      <c r="AG165" s="25">
        <v>9.9997257707769363E-2</v>
      </c>
      <c r="AJ165" s="24">
        <v>100.24838171674618</v>
      </c>
    </row>
    <row r="166" spans="1:36">
      <c r="A166" s="3" t="s">
        <v>32</v>
      </c>
      <c r="B166" s="3" t="s">
        <v>43</v>
      </c>
      <c r="C166" s="3" t="s">
        <v>631</v>
      </c>
      <c r="D166" s="3">
        <v>47</v>
      </c>
      <c r="E166" s="3" t="s">
        <v>502</v>
      </c>
      <c r="F166" s="3" t="s">
        <v>556</v>
      </c>
      <c r="G166" s="24">
        <v>61.274348443653189</v>
      </c>
      <c r="H166" s="24">
        <v>1.1051993231244906E-2</v>
      </c>
      <c r="I166" s="24">
        <v>24.651996679831285</v>
      </c>
      <c r="K166" s="24">
        <v>6.6900030669252736E-2</v>
      </c>
      <c r="L166" s="24">
        <v>1.2912189593062323E-5</v>
      </c>
      <c r="M166" s="24">
        <v>7.9513548652540636E-3</v>
      </c>
      <c r="N166" s="24">
        <v>6.3003554699835318</v>
      </c>
      <c r="O166" s="24">
        <v>8.161334446107066</v>
      </c>
      <c r="P166" s="24">
        <v>0.26492520028748051</v>
      </c>
      <c r="Q166" s="24">
        <v>1.0520884217746928E-5</v>
      </c>
      <c r="R166" s="24">
        <v>4.2003554301833563E-5</v>
      </c>
      <c r="T166" s="25">
        <v>0.10000026381766117</v>
      </c>
      <c r="U166" s="25">
        <v>9.9995963039427621E-2</v>
      </c>
      <c r="V166" s="25">
        <v>17.397987145647829</v>
      </c>
      <c r="W166" s="25">
        <v>0</v>
      </c>
      <c r="X166" s="25">
        <v>3.3201024937390247</v>
      </c>
      <c r="Y166" s="25">
        <v>18.260274432023149</v>
      </c>
      <c r="Z166" s="25">
        <v>43.672951878605581</v>
      </c>
      <c r="AA166" s="25">
        <v>4.0399265593264051</v>
      </c>
      <c r="AB166" s="25">
        <v>968.47614923736478</v>
      </c>
      <c r="AC166" s="25">
        <v>93.549843686821887</v>
      </c>
      <c r="AD166" s="25">
        <v>33.788606378047312</v>
      </c>
      <c r="AE166" s="25">
        <v>9.9992598146804029E-2</v>
      </c>
      <c r="AF166" s="25">
        <v>0.10000249224620278</v>
      </c>
      <c r="AG166" s="25">
        <v>9.9997257707769363E-2</v>
      </c>
      <c r="AJ166" s="24">
        <v>100.88318507985588</v>
      </c>
    </row>
    <row r="167" spans="1:36">
      <c r="A167" s="3" t="s">
        <v>32</v>
      </c>
      <c r="B167" s="3" t="s">
        <v>43</v>
      </c>
      <c r="C167" s="3" t="s">
        <v>634</v>
      </c>
      <c r="D167" s="3" t="s">
        <v>557</v>
      </c>
      <c r="E167" s="3" t="s">
        <v>502</v>
      </c>
      <c r="F167" s="3" t="s">
        <v>558</v>
      </c>
      <c r="G167" s="24">
        <v>58.464984170909737</v>
      </c>
      <c r="H167" s="24">
        <v>1.6684772390164416E-5</v>
      </c>
      <c r="I167" s="24">
        <v>26.456432204065202</v>
      </c>
      <c r="K167" s="24">
        <v>0.10050667369531498</v>
      </c>
      <c r="L167" s="24">
        <v>1.2912189593062323E-5</v>
      </c>
      <c r="M167" s="24">
        <v>4.6646843036412264E-3</v>
      </c>
      <c r="N167" s="24">
        <v>7.6944141868855738</v>
      </c>
      <c r="O167" s="24">
        <v>7.2831148129795871</v>
      </c>
      <c r="P167" s="24">
        <v>0.20372792231375789</v>
      </c>
      <c r="Q167" s="24">
        <v>1.0520884217746928E-5</v>
      </c>
      <c r="R167" s="24">
        <v>5.316449873060649E-3</v>
      </c>
      <c r="V167" s="25">
        <v>10.54877956244739</v>
      </c>
      <c r="X167" s="25">
        <v>0.10000308716081401</v>
      </c>
      <c r="Z167" s="25">
        <v>0.10000675951134777</v>
      </c>
      <c r="AJ167" s="24">
        <v>100.21444075173433</v>
      </c>
    </row>
    <row r="168" spans="1:36">
      <c r="A168" s="3" t="s">
        <v>32</v>
      </c>
      <c r="B168" s="3" t="s">
        <v>43</v>
      </c>
      <c r="C168" s="3" t="s">
        <v>634</v>
      </c>
      <c r="D168" s="3" t="s">
        <v>559</v>
      </c>
      <c r="E168" s="3" t="s">
        <v>502</v>
      </c>
      <c r="F168" s="3" t="s">
        <v>560</v>
      </c>
      <c r="G168" s="24">
        <v>58.085189440982731</v>
      </c>
      <c r="H168" s="24">
        <v>3.6005738817974807E-3</v>
      </c>
      <c r="I168" s="24">
        <v>26.510224603490276</v>
      </c>
      <c r="K168" s="24">
        <v>0.14062220521602187</v>
      </c>
      <c r="L168" s="24">
        <v>1.2912189593062323E-5</v>
      </c>
      <c r="M168" s="24">
        <v>8.3609449907426463E-3</v>
      </c>
      <c r="N168" s="24">
        <v>7.7160863425071113</v>
      </c>
      <c r="O168" s="24">
        <v>7.190365789473554</v>
      </c>
      <c r="P168" s="24">
        <v>0.12890541726366619</v>
      </c>
      <c r="Q168" s="24">
        <v>9.6630113186318423E-2</v>
      </c>
      <c r="R168" s="24">
        <v>1.4431221156558534E-3</v>
      </c>
      <c r="V168" s="25">
        <v>84.000281615280116</v>
      </c>
      <c r="X168" s="25">
        <v>0.10000308716081401</v>
      </c>
      <c r="Z168" s="25">
        <v>0.10000675951134777</v>
      </c>
      <c r="AJ168" s="24">
        <v>99.856753005079383</v>
      </c>
    </row>
    <row r="169" spans="1:36">
      <c r="A169" s="3" t="s">
        <v>32</v>
      </c>
      <c r="B169" s="3" t="s">
        <v>43</v>
      </c>
      <c r="C169" s="3" t="s">
        <v>634</v>
      </c>
      <c r="D169" s="3" t="s">
        <v>561</v>
      </c>
      <c r="E169" s="3" t="s">
        <v>502</v>
      </c>
      <c r="F169" s="3" t="s">
        <v>562</v>
      </c>
      <c r="G169" s="24">
        <v>57.763049574862023</v>
      </c>
      <c r="H169" s="24">
        <v>1.6684772390164416E-5</v>
      </c>
      <c r="I169" s="24">
        <v>26.675569628909599</v>
      </c>
      <c r="K169" s="24">
        <v>7.0787705252332023E-2</v>
      </c>
      <c r="L169" s="24">
        <v>1.2912189593062323E-5</v>
      </c>
      <c r="M169" s="24">
        <v>1.6582596173626828E-5</v>
      </c>
      <c r="N169" s="24">
        <v>7.7567707810769004</v>
      </c>
      <c r="O169" s="24">
        <v>7.2116905028292528</v>
      </c>
      <c r="P169" s="24">
        <v>0.19690025127946739</v>
      </c>
      <c r="Q169" s="24">
        <v>1.0520884217746928E-5</v>
      </c>
      <c r="R169" s="24">
        <v>1.0000846262341327E-5</v>
      </c>
      <c r="V169" s="25">
        <v>84.470227245076345</v>
      </c>
      <c r="X169" s="25">
        <v>0.10000308716081401</v>
      </c>
      <c r="Z169" s="25">
        <v>386.86614849369772</v>
      </c>
      <c r="AJ169" s="24">
        <v>99.743427842097503</v>
      </c>
    </row>
    <row r="170" spans="1:36">
      <c r="A170" s="3" t="s">
        <v>32</v>
      </c>
      <c r="B170" s="3" t="s">
        <v>43</v>
      </c>
      <c r="C170" s="3" t="s">
        <v>633</v>
      </c>
      <c r="D170" s="3" t="s">
        <v>563</v>
      </c>
      <c r="E170" s="3" t="s">
        <v>502</v>
      </c>
      <c r="F170" s="3" t="s">
        <v>564</v>
      </c>
      <c r="G170" s="24">
        <v>57.25083050097917</v>
      </c>
      <c r="H170" s="24">
        <v>1.6684772390164416E-5</v>
      </c>
      <c r="I170" s="24">
        <v>26.779281072690498</v>
      </c>
      <c r="K170" s="24">
        <v>6.1921016580852473E-2</v>
      </c>
      <c r="L170" s="24">
        <v>2.4897283973342774E-2</v>
      </c>
      <c r="M170" s="24">
        <v>4.6514182267023254E-3</v>
      </c>
      <c r="N170" s="24">
        <v>8.2452932663556062</v>
      </c>
      <c r="O170" s="24">
        <v>6.8781461051309583</v>
      </c>
      <c r="P170" s="24">
        <v>0.21002556948511825</v>
      </c>
      <c r="Q170" s="24">
        <v>1.0520884217746928E-5</v>
      </c>
      <c r="R170" s="24">
        <v>1.4471224541607898E-3</v>
      </c>
      <c r="V170" s="25">
        <v>9.9988431871539232E-2</v>
      </c>
      <c r="X170" s="25">
        <v>27.050835077000183</v>
      </c>
      <c r="Z170" s="25">
        <v>0.10000675951134777</v>
      </c>
      <c r="AJ170" s="24">
        <v>99.460177577329247</v>
      </c>
    </row>
    <row r="171" spans="1:36">
      <c r="A171" s="3" t="s">
        <v>32</v>
      </c>
      <c r="B171" s="3" t="s">
        <v>43</v>
      </c>
      <c r="C171" s="3" t="s">
        <v>618</v>
      </c>
      <c r="D171" s="3" t="s">
        <v>565</v>
      </c>
      <c r="E171" s="3" t="s">
        <v>502</v>
      </c>
      <c r="F171" s="3" t="s">
        <v>566</v>
      </c>
      <c r="G171" s="24">
        <v>57.454451648922912</v>
      </c>
      <c r="H171" s="24">
        <v>1.6684772390164416E-5</v>
      </c>
      <c r="I171" s="24">
        <v>26.993562632887116</v>
      </c>
      <c r="K171" s="24">
        <v>0.11030828805206822</v>
      </c>
      <c r="L171" s="24">
        <v>1.4300249974316523E-2</v>
      </c>
      <c r="M171" s="24">
        <v>1.6582596173626828E-5</v>
      </c>
      <c r="N171" s="24">
        <v>8.2239037484405397</v>
      </c>
      <c r="O171" s="24">
        <v>7.0124419247842269</v>
      </c>
      <c r="P171" s="24">
        <v>0.19463680846481812</v>
      </c>
      <c r="Q171" s="24">
        <v>0.1290702075833193</v>
      </c>
      <c r="R171" s="24">
        <v>6.2575295063469682E-3</v>
      </c>
      <c r="V171" s="25">
        <v>9.9988431871539232E-2</v>
      </c>
      <c r="X171" s="25">
        <v>85.092626865136609</v>
      </c>
      <c r="Z171" s="25">
        <v>324.75195016119966</v>
      </c>
      <c r="AJ171" s="24">
        <v>100.13329095807141</v>
      </c>
    </row>
    <row r="172" spans="1:36">
      <c r="A172" s="3" t="s">
        <v>32</v>
      </c>
      <c r="B172" s="3" t="s">
        <v>43</v>
      </c>
      <c r="C172" s="3" t="s">
        <v>635</v>
      </c>
      <c r="D172" s="3" t="s">
        <v>567</v>
      </c>
      <c r="E172" s="3" t="s">
        <v>502</v>
      </c>
      <c r="F172" s="3" t="s">
        <v>568</v>
      </c>
      <c r="G172" s="24">
        <v>59.253497332383837</v>
      </c>
      <c r="H172" s="24">
        <v>4.7601655629139076E-3</v>
      </c>
      <c r="I172" s="24">
        <v>25.554752932774942</v>
      </c>
      <c r="K172" s="24">
        <v>5.679667946519816E-2</v>
      </c>
      <c r="L172" s="24">
        <v>2.415999794757891E-2</v>
      </c>
      <c r="M172" s="24">
        <v>1.6582596173626828E-5</v>
      </c>
      <c r="N172" s="24">
        <v>6.5837571377813262</v>
      </c>
      <c r="O172" s="24">
        <v>7.798639084373991</v>
      </c>
      <c r="P172" s="24">
        <v>0.27546062916290476</v>
      </c>
      <c r="Q172" s="24">
        <v>1.0520884217746928E-5</v>
      </c>
      <c r="R172" s="24">
        <v>1.9371639210155149E-3</v>
      </c>
      <c r="V172" s="25">
        <v>9.9988431871539232E-2</v>
      </c>
      <c r="X172" s="25">
        <v>42.681317600235417</v>
      </c>
      <c r="Z172" s="25">
        <v>0.10000675951134777</v>
      </c>
      <c r="AJ172" s="24">
        <v>99.559378713431116</v>
      </c>
    </row>
    <row r="173" spans="1:36">
      <c r="A173" s="3" t="s">
        <v>32</v>
      </c>
      <c r="B173" s="3" t="s">
        <v>43</v>
      </c>
      <c r="C173" s="3" t="s">
        <v>633</v>
      </c>
      <c r="D173" s="3" t="s">
        <v>441</v>
      </c>
      <c r="E173" s="3" t="s">
        <v>502</v>
      </c>
      <c r="F173" s="3" t="s">
        <v>569</v>
      </c>
      <c r="G173" s="24">
        <v>57.000978495638236</v>
      </c>
      <c r="H173" s="24">
        <v>4.0010084191614264E-3</v>
      </c>
      <c r="I173" s="24">
        <v>26.83462281414327</v>
      </c>
      <c r="K173" s="24">
        <v>8.7402762646768911E-2</v>
      </c>
      <c r="L173" s="24">
        <v>2.1886161360240637E-2</v>
      </c>
      <c r="M173" s="24">
        <v>5.901745978193788E-3</v>
      </c>
      <c r="N173" s="24">
        <v>8.4739051949947601</v>
      </c>
      <c r="O173" s="24">
        <v>6.9141595290705382</v>
      </c>
      <c r="P173" s="24">
        <v>0.20585404076392066</v>
      </c>
      <c r="Q173" s="24">
        <v>1.0520884217746928E-5</v>
      </c>
      <c r="R173" s="24">
        <v>3.8593265726375179E-3</v>
      </c>
      <c r="V173" s="25">
        <v>9.9988431871539232E-2</v>
      </c>
      <c r="X173" s="25">
        <v>23.930738757582791</v>
      </c>
      <c r="Z173" s="25">
        <v>56.433814392253545</v>
      </c>
      <c r="AJ173" s="24">
        <v>99.562204920277424</v>
      </c>
    </row>
    <row r="174" spans="1:36">
      <c r="A174" s="3" t="s">
        <v>32</v>
      </c>
      <c r="B174" s="3" t="s">
        <v>43</v>
      </c>
      <c r="C174" s="3" t="s">
        <v>632</v>
      </c>
      <c r="D174" s="3" t="s">
        <v>570</v>
      </c>
      <c r="E174" s="3" t="s">
        <v>502</v>
      </c>
      <c r="F174" s="3" t="s">
        <v>571</v>
      </c>
      <c r="G174" s="24">
        <v>57.729847219156127</v>
      </c>
      <c r="H174" s="24">
        <v>7.4230552363841471E-3</v>
      </c>
      <c r="I174" s="24">
        <v>26.794850070627362</v>
      </c>
      <c r="K174" s="24">
        <v>0.11089837162833865</v>
      </c>
      <c r="L174" s="24">
        <v>6.7879380690728641E-3</v>
      </c>
      <c r="M174" s="24">
        <v>1.6582596173626828E-5</v>
      </c>
      <c r="N174" s="24">
        <v>7.941018384175857</v>
      </c>
      <c r="O174" s="24">
        <v>7.0095855993985934</v>
      </c>
      <c r="P174" s="24">
        <v>0.17193010433701719</v>
      </c>
      <c r="Q174" s="24">
        <v>1.0520884217746928E-5</v>
      </c>
      <c r="R174" s="24">
        <v>4.8304087447108605E-4</v>
      </c>
      <c r="V174" s="25">
        <v>9.9988431871539232E-2</v>
      </c>
      <c r="X174" s="25">
        <v>3.1200963194173958</v>
      </c>
      <c r="Z174" s="25">
        <v>0.10000675951134777</v>
      </c>
      <c r="AJ174" s="24">
        <v>99.772852678044842</v>
      </c>
    </row>
    <row r="175" spans="1:36">
      <c r="A175" s="3" t="s">
        <v>32</v>
      </c>
      <c r="B175" s="3" t="s">
        <v>43</v>
      </c>
      <c r="C175" s="3" t="s">
        <v>624</v>
      </c>
      <c r="D175" s="3" t="s">
        <v>443</v>
      </c>
      <c r="E175" s="3" t="s">
        <v>502</v>
      </c>
      <c r="F175" s="3" t="s">
        <v>572</v>
      </c>
      <c r="G175" s="24">
        <v>57.496938683995012</v>
      </c>
      <c r="H175" s="24">
        <v>5.7061921574362302E-4</v>
      </c>
      <c r="I175" s="24">
        <v>27.259595995691832</v>
      </c>
      <c r="K175" s="24">
        <v>8.1290754116015954E-2</v>
      </c>
      <c r="L175" s="24">
        <v>1.2070314831594662E-2</v>
      </c>
      <c r="M175" s="24">
        <v>1.6582596173626828E-5</v>
      </c>
      <c r="N175" s="24">
        <v>8.4360779158141614</v>
      </c>
      <c r="O175" s="24">
        <v>6.7015661556891413</v>
      </c>
      <c r="P175" s="24">
        <v>0.20592631674522932</v>
      </c>
      <c r="Q175" s="24">
        <v>1.0520884217746928E-5</v>
      </c>
      <c r="R175" s="24">
        <v>1.0000846262341327E-5</v>
      </c>
      <c r="V175" s="25">
        <v>9.9988431871539232E-2</v>
      </c>
      <c r="X175" s="25">
        <v>0.10000308716081401</v>
      </c>
      <c r="Z175" s="25">
        <v>160.55085171951771</v>
      </c>
      <c r="AJ175" s="24">
        <v>100.21450558372239</v>
      </c>
    </row>
    <row r="176" spans="1:36">
      <c r="A176" s="3" t="s">
        <v>32</v>
      </c>
      <c r="B176" s="3" t="s">
        <v>43</v>
      </c>
      <c r="C176" s="3" t="s">
        <v>624</v>
      </c>
      <c r="D176" s="3" t="s">
        <v>444</v>
      </c>
      <c r="E176" s="3" t="s">
        <v>502</v>
      </c>
      <c r="F176" s="3" t="s">
        <v>573</v>
      </c>
      <c r="G176" s="24">
        <v>57.237523886772294</v>
      </c>
      <c r="H176" s="24">
        <v>7.2411912173313562E-3</v>
      </c>
      <c r="I176" s="24">
        <v>26.924106763450311</v>
      </c>
      <c r="K176" s="24">
        <v>7.431519330250573E-2</v>
      </c>
      <c r="L176" s="24">
        <v>5.2836679814811036E-3</v>
      </c>
      <c r="M176" s="24">
        <v>1.6582596173626828E-5</v>
      </c>
      <c r="N176" s="24">
        <v>8.3050011814461797</v>
      </c>
      <c r="O176" s="24">
        <v>6.4770743471123762</v>
      </c>
      <c r="P176" s="24">
        <v>0.24959666925160429</v>
      </c>
      <c r="Q176" s="24">
        <v>1.0520884217746928E-5</v>
      </c>
      <c r="R176" s="24">
        <v>1.0000846262341327E-5</v>
      </c>
      <c r="V176" s="25">
        <v>10.528781876073081</v>
      </c>
      <c r="X176" s="25">
        <v>0.10000308716081401</v>
      </c>
      <c r="Z176" s="25">
        <v>0.10000675951134777</v>
      </c>
      <c r="AJ176" s="24">
        <v>99.282246222521366</v>
      </c>
    </row>
    <row r="177" spans="1:39">
      <c r="A177" s="3" t="s">
        <v>32</v>
      </c>
      <c r="B177" s="3" t="s">
        <v>43</v>
      </c>
      <c r="C177" s="3" t="s">
        <v>623</v>
      </c>
      <c r="D177" s="3" t="s">
        <v>574</v>
      </c>
      <c r="E177" s="3" t="s">
        <v>338</v>
      </c>
      <c r="F177" s="3" t="s">
        <v>575</v>
      </c>
      <c r="G177" s="24">
        <v>55.267567365853651</v>
      </c>
      <c r="H177" s="24">
        <v>1.6684772390164416E-5</v>
      </c>
      <c r="I177" s="24">
        <v>28.092291757919586</v>
      </c>
      <c r="K177" s="24">
        <v>2.1383487803792546E-2</v>
      </c>
      <c r="L177" s="24">
        <v>3.6207070837906065E-2</v>
      </c>
      <c r="M177" s="24">
        <v>1.6582596173626828E-5</v>
      </c>
      <c r="N177" s="24">
        <v>9.4036433296322173</v>
      </c>
      <c r="O177" s="24">
        <v>6.0599726591806489</v>
      </c>
      <c r="P177" s="24">
        <v>0.17635098519372963</v>
      </c>
      <c r="Q177" s="24">
        <v>0.13071462178655316</v>
      </c>
      <c r="R177" s="24">
        <v>3.8493257263751764E-3</v>
      </c>
      <c r="V177" s="25">
        <v>104.89786387643181</v>
      </c>
      <c r="X177" s="25">
        <v>1.0400321064724656</v>
      </c>
      <c r="Z177" s="25">
        <v>147.45996689948231</v>
      </c>
      <c r="AJ177" s="24">
        <v>99.175313156868455</v>
      </c>
    </row>
    <row r="178" spans="1:39">
      <c r="A178" s="3" t="s">
        <v>32</v>
      </c>
      <c r="B178" s="3" t="s">
        <v>43</v>
      </c>
      <c r="C178" s="3" t="s">
        <v>634</v>
      </c>
      <c r="D178" s="3" t="s">
        <v>576</v>
      </c>
      <c r="E178" s="3" t="s">
        <v>502</v>
      </c>
      <c r="F178" s="3" t="s">
        <v>577</v>
      </c>
      <c r="G178" s="24">
        <v>57.968638903685239</v>
      </c>
      <c r="H178" s="24">
        <v>7.1560988781415161E-2</v>
      </c>
      <c r="I178" s="24">
        <v>26.400278002768637</v>
      </c>
      <c r="K178" s="24">
        <v>1.5140179994383761E-2</v>
      </c>
      <c r="L178" s="24">
        <v>1.809901615259546E-2</v>
      </c>
      <c r="M178" s="24">
        <v>1.6582596173626828E-5</v>
      </c>
      <c r="N178" s="24">
        <v>7.4888917999900206</v>
      </c>
      <c r="O178" s="24">
        <v>7.0791672494252094</v>
      </c>
      <c r="P178" s="24">
        <v>0.22008156768452847</v>
      </c>
      <c r="Q178" s="24">
        <v>0.19430389808703735</v>
      </c>
      <c r="R178" s="24">
        <v>1.3520144062059239E-2</v>
      </c>
      <c r="V178" s="25">
        <v>9.9988431871539232E-2</v>
      </c>
      <c r="X178" s="25">
        <v>71.762215346600129</v>
      </c>
      <c r="Z178" s="25">
        <v>264.64788769487967</v>
      </c>
      <c r="AJ178" s="24">
        <v>99.419825231007565</v>
      </c>
    </row>
    <row r="179" spans="1:39">
      <c r="A179" s="3" t="s">
        <v>32</v>
      </c>
      <c r="B179" s="3" t="s">
        <v>43</v>
      </c>
      <c r="C179" s="3" t="s">
        <v>624</v>
      </c>
      <c r="D179" s="3" t="s">
        <v>578</v>
      </c>
      <c r="E179" s="3" t="s">
        <v>338</v>
      </c>
      <c r="F179" s="3" t="s">
        <v>579</v>
      </c>
      <c r="G179" s="24">
        <v>56.945933610824284</v>
      </c>
      <c r="H179" s="24">
        <v>6.2784798504188681E-3</v>
      </c>
      <c r="I179" s="24">
        <v>27.169318480955969</v>
      </c>
      <c r="K179" s="24">
        <v>3.1948585011887308E-3</v>
      </c>
      <c r="L179" s="24">
        <v>1.2912189593062323E-5</v>
      </c>
      <c r="M179" s="24">
        <v>1.6582596173626828E-5</v>
      </c>
      <c r="N179" s="24">
        <v>8.5470551915015722</v>
      </c>
      <c r="O179" s="24">
        <v>6.6641912930334275</v>
      </c>
      <c r="P179" s="24">
        <v>0.1543983604709156</v>
      </c>
      <c r="Q179" s="24">
        <v>0.19441857572501081</v>
      </c>
      <c r="R179" s="24">
        <v>1.4451222849083216E-3</v>
      </c>
      <c r="V179" s="25">
        <v>9.9988431871539232E-2</v>
      </c>
      <c r="X179" s="25">
        <v>70.682182005263329</v>
      </c>
      <c r="Z179" s="25">
        <v>129.99878668880098</v>
      </c>
      <c r="AJ179" s="24">
        <v>99.625079297487133</v>
      </c>
    </row>
    <row r="180" spans="1:39" s="11" customFormat="1">
      <c r="F180" s="11" t="s">
        <v>523</v>
      </c>
      <c r="G180" s="20">
        <f>AVERAGE(G162:G179)</f>
        <v>57.744335217296694</v>
      </c>
      <c r="H180" s="20">
        <f t="shared" ref="H180:AJ180" si="28">AVERAGE(H162:H179)</f>
        <v>7.6387522661169943E-3</v>
      </c>
      <c r="I180" s="20">
        <f t="shared" si="28"/>
        <v>26.711326259554244</v>
      </c>
      <c r="J180" s="20"/>
      <c r="K180" s="20">
        <f t="shared" si="28"/>
        <v>7.04983012418927E-2</v>
      </c>
      <c r="L180" s="20">
        <f t="shared" si="28"/>
        <v>1.0847673945904916E-2</v>
      </c>
      <c r="M180" s="20">
        <f t="shared" si="28"/>
        <v>2.6465823493108409E-3</v>
      </c>
      <c r="N180" s="20">
        <f t="shared" si="28"/>
        <v>8.0980005433779141</v>
      </c>
      <c r="O180" s="20">
        <f t="shared" si="28"/>
        <v>6.9843436419393576</v>
      </c>
      <c r="P180" s="20">
        <f t="shared" si="28"/>
        <v>0.19255258331493241</v>
      </c>
      <c r="Q180" s="20">
        <f>AVERAGE(Q162:Q179)</f>
        <v>4.1985751097119425E-2</v>
      </c>
      <c r="R180" s="20">
        <f>AVERAGE(R162:R179)</f>
        <v>2.3448650869769628E-3</v>
      </c>
      <c r="S180" s="20"/>
      <c r="T180" s="21">
        <f t="shared" si="28"/>
        <v>50.346132821639678</v>
      </c>
      <c r="U180" s="21">
        <f t="shared" si="28"/>
        <v>9.5276153583966625</v>
      </c>
      <c r="V180" s="21">
        <f t="shared" si="28"/>
        <v>26.590256982371343</v>
      </c>
      <c r="W180" s="21">
        <f t="shared" si="28"/>
        <v>4.5764957003951823</v>
      </c>
      <c r="X180" s="21">
        <f t="shared" si="28"/>
        <v>22.151239378826748</v>
      </c>
      <c r="Y180" s="21">
        <f t="shared" si="28"/>
        <v>32.934494969564646</v>
      </c>
      <c r="Z180" s="21">
        <f t="shared" si="28"/>
        <v>87.726485036462677</v>
      </c>
      <c r="AA180" s="21">
        <f t="shared" si="28"/>
        <v>9.1558335587110307</v>
      </c>
      <c r="AB180" s="21">
        <f t="shared" si="28"/>
        <v>987.16607492426215</v>
      </c>
      <c r="AC180" s="21">
        <f t="shared" si="28"/>
        <v>80.391865672592033</v>
      </c>
      <c r="AD180" s="21">
        <f t="shared" si="28"/>
        <v>6.8377179761197855</v>
      </c>
      <c r="AE180" s="21">
        <f t="shared" si="28"/>
        <v>8.7513521898082889</v>
      </c>
      <c r="AF180" s="21">
        <f t="shared" si="28"/>
        <v>0.10000249224620279</v>
      </c>
      <c r="AG180" s="21">
        <f t="shared" si="28"/>
        <v>2.4699322653819036</v>
      </c>
      <c r="AH180" s="20"/>
      <c r="AI180" s="20"/>
      <c r="AJ180" s="20">
        <f t="shared" si="28"/>
        <v>99.907491596202206</v>
      </c>
      <c r="AL180" s="20"/>
      <c r="AM180" s="20"/>
    </row>
    <row r="181" spans="1:39" s="11" customFormat="1">
      <c r="F181" s="11" t="s">
        <v>485</v>
      </c>
      <c r="G181" s="20">
        <f>STDEV(G162:G179)</f>
        <v>1.2448397034895375</v>
      </c>
      <c r="H181" s="20">
        <f t="shared" ref="H181:AJ181" si="29">STDEV(H162:H179)</f>
        <v>1.6468246538290199E-2</v>
      </c>
      <c r="I181" s="20">
        <f t="shared" si="29"/>
        <v>0.75336836331735735</v>
      </c>
      <c r="J181" s="20"/>
      <c r="K181" s="20">
        <f t="shared" si="29"/>
        <v>3.4560586124620998E-2</v>
      </c>
      <c r="L181" s="20">
        <f t="shared" si="29"/>
        <v>1.1118124303109841E-2</v>
      </c>
      <c r="M181" s="20">
        <f t="shared" si="29"/>
        <v>4.3490521521032891E-3</v>
      </c>
      <c r="N181" s="20">
        <f t="shared" si="29"/>
        <v>0.82108139624430476</v>
      </c>
      <c r="O181" s="20">
        <f t="shared" si="29"/>
        <v>0.49158996295407792</v>
      </c>
      <c r="P181" s="20">
        <f t="shared" si="29"/>
        <v>4.2375285645109215E-2</v>
      </c>
      <c r="Q181" s="20">
        <f>STDEV(Q162:Q179)</f>
        <v>7.1521653144598685E-2</v>
      </c>
      <c r="R181" s="20">
        <f>STDEV(R162:R179)</f>
        <v>3.3751239663617058E-3</v>
      </c>
      <c r="S181" s="20"/>
      <c r="T181" s="21">
        <f t="shared" si="29"/>
        <v>71.997332106681966</v>
      </c>
      <c r="U181" s="21">
        <f t="shared" si="29"/>
        <v>14.476498144912389</v>
      </c>
      <c r="V181" s="21">
        <f t="shared" si="29"/>
        <v>34.5334157565607</v>
      </c>
      <c r="W181" s="21">
        <f t="shared" si="29"/>
        <v>10.146592565564262</v>
      </c>
      <c r="X181" s="21">
        <f t="shared" si="29"/>
        <v>27.885812407901433</v>
      </c>
      <c r="Y181" s="21">
        <f t="shared" si="29"/>
        <v>11.99449891934283</v>
      </c>
      <c r="Z181" s="21">
        <f t="shared" si="29"/>
        <v>123.09747282573515</v>
      </c>
      <c r="AA181" s="21">
        <f t="shared" si="29"/>
        <v>12.3624784493931</v>
      </c>
      <c r="AB181" s="21">
        <f t="shared" si="29"/>
        <v>45.197030382761469</v>
      </c>
      <c r="AC181" s="21">
        <f t="shared" si="29"/>
        <v>31.167170609189036</v>
      </c>
      <c r="AD181" s="21">
        <f t="shared" si="29"/>
        <v>15.066004630180156</v>
      </c>
      <c r="AE181" s="21">
        <f t="shared" si="29"/>
        <v>15.999725610257041</v>
      </c>
      <c r="AF181" s="21">
        <f t="shared" si="29"/>
        <v>1.5515838457795457E-17</v>
      </c>
      <c r="AG181" s="21">
        <f t="shared" si="29"/>
        <v>5.2993357794158493</v>
      </c>
      <c r="AH181" s="20"/>
      <c r="AI181" s="20"/>
      <c r="AJ181" s="20">
        <f t="shared" si="29"/>
        <v>0.48003895797554086</v>
      </c>
      <c r="AL181" s="20"/>
      <c r="AM181" s="20"/>
    </row>
    <row r="183" spans="1:39">
      <c r="A183" s="3" t="s">
        <v>9</v>
      </c>
      <c r="B183" s="3" t="s">
        <v>43</v>
      </c>
      <c r="C183" s="3" t="s">
        <v>625</v>
      </c>
      <c r="D183" s="3">
        <v>2</v>
      </c>
      <c r="E183" s="3" t="s">
        <v>502</v>
      </c>
      <c r="F183" s="3" t="s">
        <v>599</v>
      </c>
      <c r="G183" s="24">
        <v>54.65353771799893</v>
      </c>
      <c r="H183" s="24">
        <v>1.6684772390164416E-5</v>
      </c>
      <c r="I183" s="24">
        <v>29.004703056913897</v>
      </c>
      <c r="K183" s="24">
        <v>3.8809722511404098E-2</v>
      </c>
      <c r="L183" s="24">
        <v>1.2912189593062323E-5</v>
      </c>
      <c r="M183" s="24">
        <v>2.2303591853528081E-3</v>
      </c>
      <c r="N183" s="24">
        <v>11.197084516941963</v>
      </c>
      <c r="O183" s="24">
        <v>5.4858108178945795</v>
      </c>
      <c r="P183" s="24">
        <v>7.0111315668456173E-2</v>
      </c>
      <c r="Q183" s="24">
        <v>1.0520884217746928E-5</v>
      </c>
      <c r="R183" s="24">
        <v>9.8708352609308894E-4</v>
      </c>
      <c r="T183" s="25">
        <v>0.10000026381766117</v>
      </c>
      <c r="U183" s="25">
        <v>9.9995963039427621E-2</v>
      </c>
      <c r="V183" s="25">
        <v>46.074669406405285</v>
      </c>
      <c r="W183" s="25">
        <v>10.691470685181139</v>
      </c>
      <c r="X183" s="25">
        <v>10.760332178503585</v>
      </c>
      <c r="Y183" s="25">
        <v>38.710581777854109</v>
      </c>
      <c r="Z183" s="25">
        <v>16.461112615567846</v>
      </c>
      <c r="AA183" s="25">
        <v>3.8699296496517794</v>
      </c>
      <c r="AB183" s="25">
        <v>530.90788905461068</v>
      </c>
      <c r="AC183" s="25">
        <v>30.269949421700677</v>
      </c>
      <c r="AD183" s="25">
        <v>9.9995875637902673E-2</v>
      </c>
      <c r="AE183" s="25">
        <v>9.9992598146804029E-2</v>
      </c>
      <c r="AF183" s="25">
        <v>0.10000249224620278</v>
      </c>
      <c r="AG183" s="25">
        <v>84.537681666148202</v>
      </c>
      <c r="AJ183" s="24">
        <v>100.55399853706695</v>
      </c>
    </row>
    <row r="184" spans="1:39">
      <c r="A184" s="3" t="s">
        <v>9</v>
      </c>
      <c r="B184" s="3" t="s">
        <v>43</v>
      </c>
      <c r="C184" s="3" t="s">
        <v>636</v>
      </c>
      <c r="D184" s="3">
        <v>5</v>
      </c>
      <c r="E184" s="3" t="s">
        <v>502</v>
      </c>
      <c r="F184" s="3" t="s">
        <v>600</v>
      </c>
      <c r="G184" s="24">
        <v>52.345802850275945</v>
      </c>
      <c r="H184" s="24">
        <v>1.1779449307456078E-3</v>
      </c>
      <c r="I184" s="24">
        <v>30.154182580560967</v>
      </c>
      <c r="K184" s="24">
        <v>1.8427758930202712E-2</v>
      </c>
      <c r="L184" s="24">
        <v>1.2912189593062323E-5</v>
      </c>
      <c r="M184" s="24">
        <v>1.107717424398272E-3</v>
      </c>
      <c r="N184" s="24">
        <v>12.582645913094467</v>
      </c>
      <c r="O184" s="24">
        <v>4.5033359821710395</v>
      </c>
      <c r="P184" s="24">
        <v>6.4672548074980241E-2</v>
      </c>
      <c r="Q184" s="24">
        <v>1.0520884217746928E-5</v>
      </c>
      <c r="R184" s="24">
        <v>8.9607582510578272E-4</v>
      </c>
      <c r="T184" s="25">
        <v>0.10000026381766117</v>
      </c>
      <c r="U184" s="25">
        <v>9.9995963039427621E-2</v>
      </c>
      <c r="V184" s="25">
        <v>59.38312968850714</v>
      </c>
      <c r="W184" s="25">
        <v>2.4591987071966388</v>
      </c>
      <c r="X184" s="25">
        <v>32.390999931387654</v>
      </c>
      <c r="Y184" s="25">
        <v>50.720762277777332</v>
      </c>
      <c r="Z184" s="25">
        <v>9.7306577004541399</v>
      </c>
      <c r="AA184" s="25">
        <v>9.9998182161544699E-2</v>
      </c>
      <c r="AB184" s="25">
        <v>559.46777549750993</v>
      </c>
      <c r="AC184" s="25">
        <v>81.409863971610591</v>
      </c>
      <c r="AD184" s="25">
        <v>9.9995875637902673E-2</v>
      </c>
      <c r="AE184" s="25">
        <v>9.9992598146804029E-2</v>
      </c>
      <c r="AF184" s="25">
        <v>0.10000249224620278</v>
      </c>
      <c r="AG184" s="25">
        <v>9.9997257707769363E-2</v>
      </c>
      <c r="AJ184" s="24">
        <v>99.777070832792006</v>
      </c>
    </row>
    <row r="185" spans="1:39">
      <c r="A185" s="3" t="s">
        <v>9</v>
      </c>
      <c r="B185" s="3" t="s">
        <v>43</v>
      </c>
      <c r="C185" s="3" t="s">
        <v>637</v>
      </c>
      <c r="D185" s="3">
        <v>14</v>
      </c>
      <c r="E185" s="3" t="s">
        <v>502</v>
      </c>
      <c r="F185" s="3" t="s">
        <v>601</v>
      </c>
      <c r="G185" s="24">
        <v>53.001656341819476</v>
      </c>
      <c r="H185" s="24">
        <v>1.6684772390164416E-5</v>
      </c>
      <c r="I185" s="24">
        <v>29.25488400555717</v>
      </c>
      <c r="K185" s="24">
        <v>4.145391229225695E-2</v>
      </c>
      <c r="L185" s="24">
        <v>9.8223026234425092E-3</v>
      </c>
      <c r="M185" s="24">
        <v>6.1222945073030246E-3</v>
      </c>
      <c r="N185" s="24">
        <v>11.887320776061678</v>
      </c>
      <c r="O185" s="24">
        <v>4.9340426215502413</v>
      </c>
      <c r="P185" s="24">
        <v>5.945301762480721E-2</v>
      </c>
      <c r="Q185" s="24">
        <v>4.1052490217648513E-3</v>
      </c>
      <c r="R185" s="24">
        <v>1.1690989280677007E-3</v>
      </c>
      <c r="T185" s="25">
        <v>0.10000026381766117</v>
      </c>
      <c r="U185" s="25">
        <v>10.059593881766418</v>
      </c>
      <c r="V185" s="25">
        <v>74.031434957687651</v>
      </c>
      <c r="W185" s="25">
        <v>15.100153595128662</v>
      </c>
      <c r="X185" s="25">
        <v>19.900614345001987</v>
      </c>
      <c r="Y185" s="25">
        <v>40.990616044284167</v>
      </c>
      <c r="Z185" s="25">
        <v>8.9806070041190313</v>
      </c>
      <c r="AA185" s="25">
        <v>9.9998182161544699E-2</v>
      </c>
      <c r="AB185" s="25">
        <v>504.39799446072891</v>
      </c>
      <c r="AC185" s="25">
        <v>103.89982639295344</v>
      </c>
      <c r="AD185" s="25">
        <v>9.9995875637902673E-2</v>
      </c>
      <c r="AE185" s="25">
        <v>11.379157669106297</v>
      </c>
      <c r="AF185" s="25">
        <v>0.10000249224620278</v>
      </c>
      <c r="AG185" s="25">
        <v>9.9997257707769363E-2</v>
      </c>
      <c r="AJ185" s="24">
        <v>99.305543050941651</v>
      </c>
    </row>
    <row r="186" spans="1:39">
      <c r="A186" s="3" t="s">
        <v>9</v>
      </c>
      <c r="B186" s="3" t="s">
        <v>43</v>
      </c>
      <c r="C186" s="3" t="s">
        <v>628</v>
      </c>
      <c r="D186" s="3">
        <v>19</v>
      </c>
      <c r="E186" s="3" t="s">
        <v>502</v>
      </c>
      <c r="F186" s="3" t="s">
        <v>602</v>
      </c>
      <c r="G186" s="24">
        <v>55.037760854904747</v>
      </c>
      <c r="H186" s="24">
        <v>1.791944554703658E-3</v>
      </c>
      <c r="I186" s="24">
        <v>28.462017670090237</v>
      </c>
      <c r="K186" s="24">
        <v>2.2175265428212351E-2</v>
      </c>
      <c r="L186" s="24">
        <v>1.2912189593062323E-5</v>
      </c>
      <c r="M186" s="24">
        <v>1.1166720263320306E-2</v>
      </c>
      <c r="N186" s="24">
        <v>10.842642841059932</v>
      </c>
      <c r="O186" s="24">
        <v>5.5527599037502933</v>
      </c>
      <c r="P186" s="24">
        <v>8.8669378469140581E-2</v>
      </c>
      <c r="Q186" s="24">
        <v>1.0520884217746928E-5</v>
      </c>
      <c r="R186" s="24">
        <v>1.1000930888575458E-3</v>
      </c>
      <c r="T186" s="25">
        <v>71.830189500225998</v>
      </c>
      <c r="U186" s="25">
        <v>3.4298615322523673</v>
      </c>
      <c r="V186" s="25">
        <v>61.032938814387542</v>
      </c>
      <c r="W186" s="25">
        <v>-0.426209100735504</v>
      </c>
      <c r="X186" s="25">
        <v>39.03120491886569</v>
      </c>
      <c r="Y186" s="25">
        <v>50.260755364374781</v>
      </c>
      <c r="Z186" s="25">
        <v>1.4400973369634078</v>
      </c>
      <c r="AA186" s="25">
        <v>9.9998182161544699E-2</v>
      </c>
      <c r="AB186" s="25">
        <v>566.9277458358863</v>
      </c>
      <c r="AC186" s="25">
        <v>9.9999832909483582E-2</v>
      </c>
      <c r="AD186" s="25">
        <v>9.9995875637902673E-2</v>
      </c>
      <c r="AE186" s="25">
        <v>9.9992598146804029E-2</v>
      </c>
      <c r="AF186" s="25">
        <v>0.10000249224620278</v>
      </c>
      <c r="AG186" s="25">
        <v>9.9997257707769363E-2</v>
      </c>
      <c r="AJ186" s="24">
        <v>100.12336075640169</v>
      </c>
    </row>
    <row r="187" spans="1:39">
      <c r="A187" s="3" t="s">
        <v>9</v>
      </c>
      <c r="B187" s="3" t="s">
        <v>43</v>
      </c>
      <c r="C187" s="3" t="s">
        <v>638</v>
      </c>
      <c r="D187" s="3">
        <v>21</v>
      </c>
      <c r="E187" s="3" t="s">
        <v>502</v>
      </c>
      <c r="F187" s="3" t="s">
        <v>603</v>
      </c>
      <c r="G187" s="24">
        <v>53.291406796510593</v>
      </c>
      <c r="H187" s="24">
        <v>5.148920759604738E-3</v>
      </c>
      <c r="I187" s="24">
        <v>29.660830511229005</v>
      </c>
      <c r="K187" s="24">
        <v>2.8561123500261913E-2</v>
      </c>
      <c r="L187" s="24">
        <v>9.4271896218948038E-3</v>
      </c>
      <c r="M187" s="24">
        <v>6.1156614688335741E-3</v>
      </c>
      <c r="N187" s="24">
        <v>12.047041862543042</v>
      </c>
      <c r="O187" s="24">
        <v>4.8053206128783774</v>
      </c>
      <c r="P187" s="24">
        <v>5.5393516674638023E-2</v>
      </c>
      <c r="Q187" s="24">
        <v>1.0520884217746928E-5</v>
      </c>
      <c r="R187" s="24">
        <v>1.2551062059238363E-3</v>
      </c>
      <c r="T187" s="25">
        <v>81.34021458928558</v>
      </c>
      <c r="U187" s="25">
        <v>9.9995963039427621E-2</v>
      </c>
      <c r="V187" s="25">
        <v>51.544036629778475</v>
      </c>
      <c r="W187" s="25">
        <v>0</v>
      </c>
      <c r="X187" s="25">
        <v>36.441124961400618</v>
      </c>
      <c r="Y187" s="25">
        <v>52.09078286769364</v>
      </c>
      <c r="Z187" s="25">
        <v>0.10000675951134777</v>
      </c>
      <c r="AA187" s="25">
        <v>13.059762590297735</v>
      </c>
      <c r="AB187" s="25">
        <v>673.44732230289037</v>
      </c>
      <c r="AC187" s="25">
        <v>9.9999832909483582E-2</v>
      </c>
      <c r="AD187" s="25">
        <v>9.9995875637902673E-2</v>
      </c>
      <c r="AE187" s="25">
        <v>9.9992598146804029E-2</v>
      </c>
      <c r="AF187" s="25">
        <v>0.10000249224620278</v>
      </c>
      <c r="AG187" s="25">
        <v>9.9997257707769363E-2</v>
      </c>
      <c r="AJ187" s="24">
        <v>100.02559164463214</v>
      </c>
    </row>
    <row r="188" spans="1:39" s="11" customFormat="1">
      <c r="F188" s="11" t="s">
        <v>523</v>
      </c>
      <c r="G188" s="20">
        <f>AVERAGE(G183:G187)</f>
        <v>53.666032912301944</v>
      </c>
      <c r="H188" s="20">
        <f t="shared" ref="H188:AJ188" si="30">AVERAGE(H183:H187)</f>
        <v>1.6304359579668664E-3</v>
      </c>
      <c r="I188" s="20">
        <f t="shared" si="30"/>
        <v>29.307323564870256</v>
      </c>
      <c r="J188" s="20"/>
      <c r="K188" s="20">
        <f t="shared" si="30"/>
        <v>2.9885556532467605E-2</v>
      </c>
      <c r="L188" s="20">
        <f t="shared" si="30"/>
        <v>3.8576457628233E-3</v>
      </c>
      <c r="M188" s="20">
        <f t="shared" si="30"/>
        <v>5.3485505698415972E-3</v>
      </c>
      <c r="N188" s="20">
        <f t="shared" si="30"/>
        <v>11.711347181940216</v>
      </c>
      <c r="O188" s="20">
        <f t="shared" si="30"/>
        <v>5.0562539876489057</v>
      </c>
      <c r="P188" s="20">
        <f t="shared" si="30"/>
        <v>6.7659955302404456E-2</v>
      </c>
      <c r="Q188" s="20">
        <f>AVERAGE(Q183:Q187)</f>
        <v>8.2946651172716764E-4</v>
      </c>
      <c r="R188" s="20">
        <f>AVERAGE(R183:R187)</f>
        <v>1.0814915148095908E-3</v>
      </c>
      <c r="S188" s="20"/>
      <c r="T188" s="21">
        <f t="shared" si="30"/>
        <v>30.694080976192915</v>
      </c>
      <c r="U188" s="21">
        <f t="shared" si="30"/>
        <v>2.7578886606274136</v>
      </c>
      <c r="V188" s="21">
        <f t="shared" si="30"/>
        <v>58.413241899353217</v>
      </c>
      <c r="W188" s="21">
        <f t="shared" si="30"/>
        <v>5.5649227773541865</v>
      </c>
      <c r="X188" s="21">
        <f t="shared" si="30"/>
        <v>27.704855267031906</v>
      </c>
      <c r="Y188" s="21">
        <f t="shared" si="30"/>
        <v>46.554699666396807</v>
      </c>
      <c r="Z188" s="21">
        <f t="shared" si="30"/>
        <v>7.3424962833231531</v>
      </c>
      <c r="AA188" s="21">
        <f t="shared" si="30"/>
        <v>3.4459373572868301</v>
      </c>
      <c r="AB188" s="21">
        <f t="shared" si="30"/>
        <v>567.02974543032531</v>
      </c>
      <c r="AC188" s="21">
        <f t="shared" si="30"/>
        <v>43.155927890416727</v>
      </c>
      <c r="AD188" s="21">
        <f t="shared" si="30"/>
        <v>9.9995875637902673E-2</v>
      </c>
      <c r="AE188" s="21">
        <f t="shared" si="30"/>
        <v>2.3558256123387027</v>
      </c>
      <c r="AF188" s="21">
        <f t="shared" si="30"/>
        <v>0.10000249224620279</v>
      </c>
      <c r="AG188" s="21">
        <f t="shared" si="30"/>
        <v>16.987534139395855</v>
      </c>
      <c r="AH188" s="20"/>
      <c r="AI188" s="20"/>
      <c r="AJ188" s="20">
        <f t="shared" si="30"/>
        <v>99.957112964366871</v>
      </c>
      <c r="AL188" s="20"/>
      <c r="AM188" s="20"/>
    </row>
    <row r="189" spans="1:39" s="11" customFormat="1">
      <c r="F189" s="11" t="s">
        <v>485</v>
      </c>
      <c r="G189" s="20">
        <f>STDEV(G183:G187)</f>
        <v>1.1381510950339693</v>
      </c>
      <c r="H189" s="20">
        <f t="shared" ref="H189:AJ189" si="31">STDEV(H183:H187)</f>
        <v>2.1106251582050728E-3</v>
      </c>
      <c r="I189" s="20">
        <f t="shared" si="31"/>
        <v>0.6424578757683439</v>
      </c>
      <c r="J189" s="20"/>
      <c r="K189" s="20">
        <f t="shared" si="31"/>
        <v>1.0074118212879499E-2</v>
      </c>
      <c r="L189" s="20">
        <f t="shared" si="31"/>
        <v>5.2664712809058437E-3</v>
      </c>
      <c r="M189" s="20">
        <f t="shared" si="31"/>
        <v>3.9606192909700235E-3</v>
      </c>
      <c r="N189" s="20">
        <f t="shared" si="31"/>
        <v>0.69316888703248558</v>
      </c>
      <c r="O189" s="20">
        <f t="shared" si="31"/>
        <v>0.4512922258618684</v>
      </c>
      <c r="P189" s="20">
        <f t="shared" si="31"/>
        <v>1.2982189472874228E-2</v>
      </c>
      <c r="Q189" s="20">
        <f>STDEV(Q183:Q187)</f>
        <v>1.8312180929872866E-3</v>
      </c>
      <c r="R189" s="20">
        <f>STDEV(R183:R187)</f>
        <v>1.4270159836821003E-4</v>
      </c>
      <c r="S189" s="20"/>
      <c r="T189" s="21">
        <f t="shared" si="31"/>
        <v>42.027382735432909</v>
      </c>
      <c r="U189" s="21">
        <f t="shared" si="31"/>
        <v>4.3289614069740541</v>
      </c>
      <c r="V189" s="21">
        <f t="shared" si="31"/>
        <v>10.620237766369488</v>
      </c>
      <c r="W189" s="21">
        <f t="shared" si="31"/>
        <v>6.958981047862089</v>
      </c>
      <c r="X189" s="21">
        <f t="shared" si="31"/>
        <v>11.985320140596649</v>
      </c>
      <c r="Y189" s="21">
        <f t="shared" si="31"/>
        <v>6.209435476219956</v>
      </c>
      <c r="Z189" s="21">
        <f t="shared" si="31"/>
        <v>6.6863265947576096</v>
      </c>
      <c r="AA189" s="21">
        <f t="shared" si="31"/>
        <v>5.6167457652491333</v>
      </c>
      <c r="AB189" s="21">
        <f t="shared" si="31"/>
        <v>64.438767830699504</v>
      </c>
      <c r="AC189" s="21">
        <f t="shared" si="31"/>
        <v>47.504892258253911</v>
      </c>
      <c r="AD189" s="21">
        <f t="shared" si="31"/>
        <v>0</v>
      </c>
      <c r="AE189" s="21">
        <f t="shared" si="31"/>
        <v>5.0441959656213333</v>
      </c>
      <c r="AF189" s="21">
        <f t="shared" si="31"/>
        <v>1.5515838457795457E-17</v>
      </c>
      <c r="AG189" s="21">
        <f t="shared" si="31"/>
        <v>37.761680439989384</v>
      </c>
      <c r="AH189" s="20"/>
      <c r="AI189" s="20"/>
      <c r="AJ189" s="20">
        <f t="shared" si="31"/>
        <v>0.45977129263574978</v>
      </c>
      <c r="AL189" s="20"/>
      <c r="AM189" s="20"/>
    </row>
    <row r="191" spans="1:39">
      <c r="A191" s="3" t="s">
        <v>10</v>
      </c>
      <c r="B191" s="3" t="s">
        <v>43</v>
      </c>
      <c r="C191" s="3" t="s">
        <v>639</v>
      </c>
      <c r="D191" s="3">
        <v>2</v>
      </c>
      <c r="E191" s="3" t="s">
        <v>502</v>
      </c>
      <c r="F191" s="3" t="s">
        <v>604</v>
      </c>
      <c r="G191" s="24">
        <v>64.553744260993412</v>
      </c>
      <c r="H191" s="24">
        <v>3.5136462176447239E-2</v>
      </c>
      <c r="I191" s="24">
        <v>22.753882646166563</v>
      </c>
      <c r="K191" s="24">
        <v>5.3925728671692472E-2</v>
      </c>
      <c r="L191" s="24">
        <v>1.7962146942908996E-2</v>
      </c>
      <c r="M191" s="24">
        <v>2.0602217486113971E-2</v>
      </c>
      <c r="N191" s="24">
        <v>3.5528818980488044</v>
      </c>
      <c r="O191" s="24">
        <v>9.6963673822221281</v>
      </c>
      <c r="P191" s="24">
        <v>0.38533096214924945</v>
      </c>
      <c r="Q191" s="24">
        <v>1.0520884217746928E-5</v>
      </c>
      <c r="R191" s="24">
        <v>1.0000846262341327E-5</v>
      </c>
      <c r="T191" s="25">
        <v>377.84099680865091</v>
      </c>
      <c r="U191" s="25">
        <v>7.2397077240545595</v>
      </c>
      <c r="V191" s="25">
        <v>20.717603083782929</v>
      </c>
      <c r="W191" s="25">
        <v>0</v>
      </c>
      <c r="X191" s="25">
        <v>18.240563098132469</v>
      </c>
      <c r="Y191" s="25">
        <v>1.1000165320495874</v>
      </c>
      <c r="Z191" s="25">
        <v>31.692142089146113</v>
      </c>
      <c r="AA191" s="25">
        <v>12.669769679867713</v>
      </c>
      <c r="AB191" s="25">
        <v>2488.140106894256</v>
      </c>
      <c r="AC191" s="25">
        <v>68.959884774379887</v>
      </c>
      <c r="AD191" s="25">
        <v>9.9995875637902673E-2</v>
      </c>
      <c r="AE191" s="25">
        <v>9.9992598146804029E-2</v>
      </c>
      <c r="AF191" s="25">
        <v>0.10000249224620278</v>
      </c>
      <c r="AG191" s="25">
        <v>267.46266519097071</v>
      </c>
      <c r="AJ191" s="24">
        <v>101.46498517833319</v>
      </c>
    </row>
    <row r="192" spans="1:39">
      <c r="A192" s="3" t="s">
        <v>10</v>
      </c>
      <c r="B192" s="3" t="s">
        <v>43</v>
      </c>
      <c r="C192" s="3" t="s">
        <v>640</v>
      </c>
      <c r="D192" s="3">
        <v>4</v>
      </c>
      <c r="E192" s="3" t="s">
        <v>502</v>
      </c>
      <c r="F192" s="3" t="s">
        <v>605</v>
      </c>
      <c r="G192" s="24">
        <v>64.002525255118385</v>
      </c>
      <c r="H192" s="24">
        <v>4.3213560490525833E-3</v>
      </c>
      <c r="I192" s="24">
        <v>23.088597207394233</v>
      </c>
      <c r="K192" s="24">
        <v>8.2065612286582851E-2</v>
      </c>
      <c r="L192" s="24">
        <v>1.2912189593062323E-5</v>
      </c>
      <c r="M192" s="24">
        <v>2.0283831639580332E-2</v>
      </c>
      <c r="N192" s="24">
        <v>3.8657114680373272</v>
      </c>
      <c r="O192" s="24">
        <v>9.5899177021707569</v>
      </c>
      <c r="P192" s="24">
        <v>0.34946159722545478</v>
      </c>
      <c r="Q192" s="24">
        <v>1.0520884217746928E-5</v>
      </c>
      <c r="R192" s="24">
        <v>1.900160789844852E-3</v>
      </c>
      <c r="T192" s="25">
        <v>408.70107822278112</v>
      </c>
      <c r="U192" s="25">
        <v>9.9995963039427621E-2</v>
      </c>
      <c r="V192" s="25">
        <v>37.985605267997755</v>
      </c>
      <c r="W192" s="25">
        <v>10.58213097215347</v>
      </c>
      <c r="X192" s="25">
        <v>29.310904846834578</v>
      </c>
      <c r="Y192" s="25">
        <v>16.890253842106844</v>
      </c>
      <c r="Z192" s="25">
        <v>23.051558067365661</v>
      </c>
      <c r="AA192" s="25">
        <v>9.9998182161544699E-2</v>
      </c>
      <c r="AB192" s="25">
        <v>2522.3599708324919</v>
      </c>
      <c r="AC192" s="25">
        <v>122.19979581538894</v>
      </c>
      <c r="AD192" s="25">
        <v>2.9398787437543379</v>
      </c>
      <c r="AE192" s="25">
        <v>9.9992598146804029E-2</v>
      </c>
      <c r="AF192" s="25">
        <v>0.10000249224620278</v>
      </c>
      <c r="AG192" s="25">
        <v>191.16475755994264</v>
      </c>
      <c r="AJ192" s="24">
        <v>101.4113862501851</v>
      </c>
    </row>
    <row r="193" spans="1:39">
      <c r="A193" s="3" t="s">
        <v>10</v>
      </c>
      <c r="B193" s="3" t="s">
        <v>43</v>
      </c>
      <c r="C193" s="3" t="s">
        <v>639</v>
      </c>
      <c r="D193" s="3">
        <v>6</v>
      </c>
      <c r="E193" s="3" t="s">
        <v>502</v>
      </c>
      <c r="F193" s="3" t="s">
        <v>606</v>
      </c>
      <c r="G193" s="24">
        <v>64.128638584297661</v>
      </c>
      <c r="H193" s="24">
        <v>7.8785495226356347E-3</v>
      </c>
      <c r="I193" s="24">
        <v>22.581508898377681</v>
      </c>
      <c r="K193" s="24">
        <v>4.2414245540478096E-2</v>
      </c>
      <c r="L193" s="24">
        <v>1.2912189593062323E-5</v>
      </c>
      <c r="M193" s="24">
        <v>1.6570988356305289E-2</v>
      </c>
      <c r="N193" s="24">
        <v>3.5879583567792803</v>
      </c>
      <c r="O193" s="24">
        <v>9.6399579887638982</v>
      </c>
      <c r="P193" s="24">
        <v>0.37035537882209707</v>
      </c>
      <c r="Q193" s="24">
        <v>1.0520884217746928E-5</v>
      </c>
      <c r="R193" s="24">
        <v>2.6702259520451339E-4</v>
      </c>
      <c r="T193" s="25">
        <v>365.52096430631508</v>
      </c>
      <c r="U193" s="25">
        <v>1.2399499416889026</v>
      </c>
      <c r="V193" s="25">
        <v>19.097790487463993</v>
      </c>
      <c r="W193" s="25">
        <v>15.274925249838889</v>
      </c>
      <c r="X193" s="25">
        <v>22.350689980441931</v>
      </c>
      <c r="Y193" s="25">
        <v>1.4600219425385432</v>
      </c>
      <c r="Z193" s="25">
        <v>13.650922673298972</v>
      </c>
      <c r="AA193" s="25">
        <v>4.6899147433764456</v>
      </c>
      <c r="AB193" s="25">
        <v>2625.7095599036979</v>
      </c>
      <c r="AC193" s="25">
        <v>51.459914015220264</v>
      </c>
      <c r="AD193" s="25">
        <v>9.9995875637902673E-2</v>
      </c>
      <c r="AE193" s="25">
        <v>9.9992598146804029E-2</v>
      </c>
      <c r="AF193" s="25">
        <v>0.10000249224620278</v>
      </c>
      <c r="AG193" s="25">
        <v>9.9997257707769363E-2</v>
      </c>
      <c r="AJ193" s="24">
        <v>100.74704074717694</v>
      </c>
    </row>
    <row r="194" spans="1:39">
      <c r="A194" s="3" t="s">
        <v>10</v>
      </c>
      <c r="B194" s="3" t="s">
        <v>43</v>
      </c>
      <c r="C194" s="3" t="s">
        <v>641</v>
      </c>
      <c r="D194" s="3">
        <v>8</v>
      </c>
      <c r="E194" s="3" t="s">
        <v>502</v>
      </c>
      <c r="F194" s="3" t="s">
        <v>607</v>
      </c>
      <c r="G194" s="24">
        <v>63.396325544240696</v>
      </c>
      <c r="H194" s="24">
        <v>2.5062196607265965E-2</v>
      </c>
      <c r="I194" s="24">
        <v>23.081152807895293</v>
      </c>
      <c r="K194" s="24">
        <v>5.8672187641260441E-2</v>
      </c>
      <c r="L194" s="24">
        <v>6.0506520433090041E-3</v>
      </c>
      <c r="M194" s="24">
        <v>8.5715439621477062E-3</v>
      </c>
      <c r="N194" s="24">
        <v>4.2731631050451622</v>
      </c>
      <c r="O194" s="24">
        <v>9.3408836018071923</v>
      </c>
      <c r="P194" s="24">
        <v>0.23627259209735463</v>
      </c>
      <c r="Q194" s="24">
        <v>1.0520884217746928E-5</v>
      </c>
      <c r="R194" s="24">
        <v>1.0120856417489422E-3</v>
      </c>
      <c r="T194" s="25">
        <v>356.99094180266854</v>
      </c>
      <c r="U194" s="25">
        <v>9.9995963039427621E-2</v>
      </c>
      <c r="V194" s="25">
        <v>6.2292793055968945</v>
      </c>
      <c r="W194" s="25">
        <v>0</v>
      </c>
      <c r="X194" s="25">
        <v>3.8201179295430943</v>
      </c>
      <c r="Y194" s="25">
        <v>16.230243922877094</v>
      </c>
      <c r="Z194" s="25">
        <v>70.814786409985345</v>
      </c>
      <c r="AA194" s="25">
        <v>9.9998182161544699E-2</v>
      </c>
      <c r="AB194" s="25">
        <v>2722.8491736664164</v>
      </c>
      <c r="AC194" s="25">
        <v>44.389925828519758</v>
      </c>
      <c r="AD194" s="25">
        <v>9.9995875637902673E-2</v>
      </c>
      <c r="AE194" s="25">
        <v>9.9992598146804029E-2</v>
      </c>
      <c r="AF194" s="25">
        <v>0.10000249224620278</v>
      </c>
      <c r="AG194" s="25">
        <v>9.9997257707769363E-2</v>
      </c>
      <c r="AJ194" s="24">
        <v>100.80709304985285</v>
      </c>
    </row>
    <row r="195" spans="1:39">
      <c r="A195" s="3" t="s">
        <v>10</v>
      </c>
      <c r="B195" s="3" t="s">
        <v>43</v>
      </c>
      <c r="C195" s="3" t="s">
        <v>640</v>
      </c>
      <c r="D195" s="3">
        <v>11</v>
      </c>
      <c r="E195" s="3" t="s">
        <v>502</v>
      </c>
      <c r="F195" s="3" t="s">
        <v>608</v>
      </c>
      <c r="G195" s="24">
        <v>63.656617465551001</v>
      </c>
      <c r="H195" s="24">
        <v>1.8520097353082502E-4</v>
      </c>
      <c r="I195" s="24">
        <v>22.73088814314573</v>
      </c>
      <c r="K195" s="24">
        <v>6.3421127057879598E-2</v>
      </c>
      <c r="L195" s="24">
        <v>1.2912189593062323E-5</v>
      </c>
      <c r="M195" s="24">
        <v>2.1776265295206747E-2</v>
      </c>
      <c r="N195" s="24">
        <v>3.7158141406507306</v>
      </c>
      <c r="O195" s="24">
        <v>9.5473882438214783</v>
      </c>
      <c r="P195" s="24">
        <v>0.32292547068798388</v>
      </c>
      <c r="Q195" s="24">
        <v>2.177823033073614E-4</v>
      </c>
      <c r="R195" s="24">
        <v>9.9108386459802536E-4</v>
      </c>
      <c r="T195" s="25">
        <v>222.56058715258666</v>
      </c>
      <c r="U195" s="25">
        <v>0.70997133757993613</v>
      </c>
      <c r="V195" s="25">
        <v>19.187780076148375</v>
      </c>
      <c r="W195" s="25">
        <v>2.9838996459417542E-2</v>
      </c>
      <c r="X195" s="25">
        <v>14.840458134664798</v>
      </c>
      <c r="Y195" s="25">
        <v>11.270169378362588</v>
      </c>
      <c r="Z195" s="25">
        <v>73.824989871276927</v>
      </c>
      <c r="AA195" s="25">
        <v>2.2999581897155279</v>
      </c>
      <c r="AB195" s="25">
        <v>2455.5302365545167</v>
      </c>
      <c r="AC195" s="25">
        <v>126.40978878087817</v>
      </c>
      <c r="AD195" s="25">
        <v>9.9995875637902673E-2</v>
      </c>
      <c r="AE195" s="25">
        <v>9.9992598146804029E-2</v>
      </c>
      <c r="AF195" s="25">
        <v>0.10000249224620278</v>
      </c>
      <c r="AG195" s="25">
        <v>144.81602861239156</v>
      </c>
      <c r="AJ195" s="24">
        <v>100.42991167040489</v>
      </c>
    </row>
    <row r="196" spans="1:39">
      <c r="A196" s="3" t="s">
        <v>10</v>
      </c>
      <c r="B196" s="3" t="s">
        <v>43</v>
      </c>
      <c r="C196" s="3" t="s">
        <v>641</v>
      </c>
      <c r="D196" s="3">
        <v>13</v>
      </c>
      <c r="E196" s="3" t="s">
        <v>502</v>
      </c>
      <c r="F196" s="3" t="s">
        <v>609</v>
      </c>
      <c r="G196" s="24">
        <v>63.661666277372255</v>
      </c>
      <c r="H196" s="24">
        <v>1.3284415777048907E-2</v>
      </c>
      <c r="I196" s="24">
        <v>23.18541218971038</v>
      </c>
      <c r="K196" s="24">
        <v>7.3457162130906764E-2</v>
      </c>
      <c r="L196" s="24">
        <v>1.2912189593062323E-5</v>
      </c>
      <c r="M196" s="24">
        <v>1.1458573955976138E-3</v>
      </c>
      <c r="N196" s="24">
        <v>4.1300364898448025</v>
      </c>
      <c r="O196" s="24">
        <v>9.3570995500795693</v>
      </c>
      <c r="P196" s="24">
        <v>0.33803717377993414</v>
      </c>
      <c r="Q196" s="24">
        <v>1.0520884217746928E-5</v>
      </c>
      <c r="R196" s="24">
        <v>6.8105763046544417E-4</v>
      </c>
      <c r="T196" s="25">
        <v>254.03067017600458</v>
      </c>
      <c r="U196" s="25">
        <v>9.9995963039427621E-2</v>
      </c>
      <c r="V196" s="25">
        <v>35.425901412086347</v>
      </c>
      <c r="W196" s="25">
        <v>6.1839929070861119</v>
      </c>
      <c r="X196" s="25">
        <v>19.750609714260765</v>
      </c>
      <c r="Y196" s="25">
        <v>13.630204847123524</v>
      </c>
      <c r="Z196" s="25">
        <v>35.052369208727399</v>
      </c>
      <c r="AA196" s="25">
        <v>8.7598407573513164</v>
      </c>
      <c r="AB196" s="25">
        <v>2995.8380882338915</v>
      </c>
      <c r="AC196" s="25">
        <v>21.299964409720001</v>
      </c>
      <c r="AD196" s="25">
        <v>22.199084391614395</v>
      </c>
      <c r="AE196" s="25">
        <v>9.9992598146804029E-2</v>
      </c>
      <c r="AF196" s="25">
        <v>0.10000249224620278</v>
      </c>
      <c r="AG196" s="25">
        <v>133.84632944184926</v>
      </c>
      <c r="AJ196" s="24">
        <v>101.18692070201193</v>
      </c>
    </row>
    <row r="197" spans="1:39">
      <c r="A197" s="3" t="s">
        <v>10</v>
      </c>
      <c r="B197" s="3" t="s">
        <v>43</v>
      </c>
      <c r="C197" s="3" t="s">
        <v>641</v>
      </c>
      <c r="D197" s="3">
        <v>16</v>
      </c>
      <c r="E197" s="3" t="s">
        <v>502</v>
      </c>
      <c r="F197" s="3" t="s">
        <v>610</v>
      </c>
      <c r="G197" s="24">
        <v>63.578082769805945</v>
      </c>
      <c r="H197" s="24">
        <v>3.0683296425512357E-2</v>
      </c>
      <c r="I197" s="24">
        <v>22.954144550454007</v>
      </c>
      <c r="K197" s="24">
        <v>7.1116904839913633E-2</v>
      </c>
      <c r="L197" s="24">
        <v>1.1418249257145012E-2</v>
      </c>
      <c r="M197" s="24">
        <v>6.299728286360831E-3</v>
      </c>
      <c r="N197" s="24">
        <v>4.0646562318728483</v>
      </c>
      <c r="O197" s="24">
        <v>9.34707612602692</v>
      </c>
      <c r="P197" s="24">
        <v>0.42052936504656208</v>
      </c>
      <c r="Q197" s="24">
        <v>3.187827917977319E-3</v>
      </c>
      <c r="R197" s="24">
        <v>2.7602335684062061E-4</v>
      </c>
      <c r="T197" s="25">
        <v>295.93078071560461</v>
      </c>
      <c r="U197" s="25">
        <v>9.9995963039427621E-2</v>
      </c>
      <c r="V197" s="25">
        <v>16.498091258803974</v>
      </c>
      <c r="W197" s="25">
        <v>0</v>
      </c>
      <c r="X197" s="25">
        <v>35.901108290732225</v>
      </c>
      <c r="Y197" s="25">
        <v>16.340245576082051</v>
      </c>
      <c r="Z197" s="25">
        <v>0.10000675951134777</v>
      </c>
      <c r="AA197" s="25">
        <v>6.1798876575834614</v>
      </c>
      <c r="AB197" s="25">
        <v>2038.631894186004</v>
      </c>
      <c r="AC197" s="25">
        <v>127.29978729377258</v>
      </c>
      <c r="AD197" s="25">
        <v>9.9995875637902673E-2</v>
      </c>
      <c r="AE197" s="25">
        <v>9.9992598146804029E-2</v>
      </c>
      <c r="AF197" s="25">
        <v>0.10000249224620278</v>
      </c>
      <c r="AG197" s="25">
        <v>411.8587053209896</v>
      </c>
      <c r="AJ197" s="24">
        <v>100.84414941609718</v>
      </c>
    </row>
    <row r="198" spans="1:39">
      <c r="A198" s="3" t="s">
        <v>10</v>
      </c>
      <c r="B198" s="3" t="s">
        <v>43</v>
      </c>
      <c r="C198" s="3" t="s">
        <v>642</v>
      </c>
      <c r="D198" s="3">
        <v>18</v>
      </c>
      <c r="E198" s="3" t="s">
        <v>502</v>
      </c>
      <c r="F198" s="3" t="s">
        <v>611</v>
      </c>
      <c r="G198" s="24">
        <v>63.430062731707302</v>
      </c>
      <c r="H198" s="24">
        <v>1.1582568993252136E-2</v>
      </c>
      <c r="I198" s="24">
        <v>23.149286068284059</v>
      </c>
      <c r="K198" s="24">
        <v>8.750328236042812E-2</v>
      </c>
      <c r="L198" s="24">
        <v>9.9126879505939455E-3</v>
      </c>
      <c r="M198" s="24">
        <v>1.2616039168895291E-2</v>
      </c>
      <c r="N198" s="24">
        <v>3.9746109368231957</v>
      </c>
      <c r="O198" s="24">
        <v>9.4288082796052564</v>
      </c>
      <c r="P198" s="24">
        <v>0.40126781602780676</v>
      </c>
      <c r="Q198" s="24">
        <v>1.0520884217746928E-5</v>
      </c>
      <c r="R198" s="24">
        <v>1.0000846262341327E-5</v>
      </c>
      <c r="T198" s="25">
        <v>22.050058171794284</v>
      </c>
      <c r="U198" s="25">
        <v>9.9995963039427621E-2</v>
      </c>
      <c r="V198" s="25">
        <v>24.56715771083719</v>
      </c>
      <c r="W198" s="25">
        <v>3.6180388480142214</v>
      </c>
      <c r="X198" s="25">
        <v>15.710484992963877</v>
      </c>
      <c r="Y198" s="25">
        <v>10.510157956219238</v>
      </c>
      <c r="Z198" s="25">
        <v>31.112102883980295</v>
      </c>
      <c r="AA198" s="25">
        <v>9.9998182161544699E-2</v>
      </c>
      <c r="AB198" s="25">
        <v>2048.1618562938766</v>
      </c>
      <c r="AC198" s="25">
        <v>45.139924575340885</v>
      </c>
      <c r="AD198" s="25">
        <v>9.9995875637902673E-2</v>
      </c>
      <c r="AE198" s="25">
        <v>9.9992598146804029E-2</v>
      </c>
      <c r="AF198" s="25">
        <v>0.10000249224620278</v>
      </c>
      <c r="AG198" s="25">
        <v>273.05251189683497</v>
      </c>
      <c r="AJ198" s="24">
        <v>100.80751147692366</v>
      </c>
    </row>
    <row r="199" spans="1:39" s="11" customFormat="1">
      <c r="F199" s="11" t="s">
        <v>523</v>
      </c>
      <c r="G199" s="20">
        <f>AVERAGE(G191:G198)</f>
        <v>63.800957861135835</v>
      </c>
      <c r="H199" s="20">
        <f t="shared" ref="H199:AJ199" si="32">AVERAGE(H191:H198)</f>
        <v>1.6016755815593205E-2</v>
      </c>
      <c r="I199" s="20">
        <f t="shared" si="32"/>
        <v>22.940609063928495</v>
      </c>
      <c r="J199" s="20"/>
      <c r="K199" s="20">
        <f t="shared" si="32"/>
        <v>6.6572031316142741E-2</v>
      </c>
      <c r="L199" s="20">
        <f t="shared" si="32"/>
        <v>5.6744231190411516E-3</v>
      </c>
      <c r="M199" s="20">
        <f t="shared" si="32"/>
        <v>1.3483308948775974E-2</v>
      </c>
      <c r="N199" s="20">
        <f t="shared" si="32"/>
        <v>3.8956040783877692</v>
      </c>
      <c r="O199" s="20">
        <f t="shared" si="32"/>
        <v>9.4934373593121499</v>
      </c>
      <c r="P199" s="20">
        <f t="shared" si="32"/>
        <v>0.35302254447955539</v>
      </c>
      <c r="Q199" s="20">
        <f>AVERAGE(Q191:Q198)</f>
        <v>4.3359194082389523E-4</v>
      </c>
      <c r="R199" s="20">
        <f>AVERAGE(R191:R198)</f>
        <v>6.4342944640338501E-4</v>
      </c>
      <c r="S199" s="20"/>
      <c r="T199" s="21">
        <f t="shared" si="32"/>
        <v>287.95325966955073</v>
      </c>
      <c r="U199" s="21">
        <f t="shared" si="32"/>
        <v>1.2112011023150671</v>
      </c>
      <c r="V199" s="21">
        <f t="shared" si="32"/>
        <v>22.463651075339683</v>
      </c>
      <c r="W199" s="21">
        <f t="shared" si="32"/>
        <v>4.4611158716940142</v>
      </c>
      <c r="X199" s="21">
        <f t="shared" si="32"/>
        <v>19.990617123446714</v>
      </c>
      <c r="Y199" s="21">
        <f t="shared" si="32"/>
        <v>10.928914249669933</v>
      </c>
      <c r="Z199" s="21">
        <f t="shared" si="32"/>
        <v>34.912359745411507</v>
      </c>
      <c r="AA199" s="21">
        <f t="shared" si="32"/>
        <v>4.3624206967973871</v>
      </c>
      <c r="AB199" s="21">
        <f t="shared" si="32"/>
        <v>2487.1526108206435</v>
      </c>
      <c r="AC199" s="21">
        <f t="shared" si="32"/>
        <v>75.894873186652561</v>
      </c>
      <c r="AD199" s="21">
        <f t="shared" si="32"/>
        <v>3.2173672986495183</v>
      </c>
      <c r="AE199" s="21">
        <f t="shared" si="32"/>
        <v>9.9992598146804043E-2</v>
      </c>
      <c r="AF199" s="21">
        <f t="shared" si="32"/>
        <v>0.10000249224620281</v>
      </c>
      <c r="AG199" s="21">
        <f t="shared" si="32"/>
        <v>177.80012406729929</v>
      </c>
      <c r="AH199" s="20"/>
      <c r="AI199" s="20"/>
      <c r="AJ199" s="20">
        <f t="shared" si="32"/>
        <v>100.96237481137321</v>
      </c>
      <c r="AL199" s="20"/>
      <c r="AM199" s="20"/>
    </row>
    <row r="200" spans="1:39" s="11" customFormat="1">
      <c r="F200" s="11" t="s">
        <v>485</v>
      </c>
      <c r="G200" s="20">
        <f>STDEV(G191:G198)</f>
        <v>0.39747264862041609</v>
      </c>
      <c r="H200" s="20">
        <f t="shared" ref="H200:AJ200" si="33">STDEV(H191:H198)</f>
        <v>1.277983447717628E-2</v>
      </c>
      <c r="I200" s="20">
        <f t="shared" si="33"/>
        <v>0.22459915249563842</v>
      </c>
      <c r="J200" s="20"/>
      <c r="K200" s="20">
        <f t="shared" si="33"/>
        <v>1.4938409435030341E-2</v>
      </c>
      <c r="L200" s="20">
        <f t="shared" si="33"/>
        <v>6.8691334084260884E-3</v>
      </c>
      <c r="M200" s="20">
        <f t="shared" si="33"/>
        <v>7.5963054068035E-3</v>
      </c>
      <c r="N200" s="20">
        <f t="shared" si="33"/>
        <v>0.26122033972851605</v>
      </c>
      <c r="O200" s="20">
        <f t="shared" si="33"/>
        <v>0.14259193488432473</v>
      </c>
      <c r="P200" s="20">
        <f t="shared" si="33"/>
        <v>5.7324471165598648E-2</v>
      </c>
      <c r="Q200" s="20">
        <f>STDEV(Q191:Q198)</f>
        <v>1.1152401619073772E-3</v>
      </c>
      <c r="R200" s="20">
        <f>STDEV(R191:R198)</f>
        <v>6.4550019031882268E-4</v>
      </c>
      <c r="S200" s="20"/>
      <c r="T200" s="21">
        <f t="shared" si="33"/>
        <v>125.15013180515683</v>
      </c>
      <c r="U200" s="21">
        <f t="shared" si="33"/>
        <v>2.4718077297204877</v>
      </c>
      <c r="V200" s="21">
        <f t="shared" si="33"/>
        <v>10.26524996904681</v>
      </c>
      <c r="W200" s="21">
        <f t="shared" si="33"/>
        <v>5.82390716273233</v>
      </c>
      <c r="X200" s="21">
        <f t="shared" si="33"/>
        <v>9.6734573654885647</v>
      </c>
      <c r="Y200" s="21">
        <f t="shared" si="33"/>
        <v>6.4006708065878435</v>
      </c>
      <c r="Z200" s="21">
        <f t="shared" si="33"/>
        <v>25.725572667695459</v>
      </c>
      <c r="AA200" s="21">
        <f t="shared" si="33"/>
        <v>4.6370907981577876</v>
      </c>
      <c r="AB200" s="21">
        <f t="shared" si="33"/>
        <v>322.85247327971985</v>
      </c>
      <c r="AC200" s="21">
        <f t="shared" si="33"/>
        <v>42.932774164097914</v>
      </c>
      <c r="AD200" s="21">
        <f t="shared" si="33"/>
        <v>7.7338828838661957</v>
      </c>
      <c r="AE200" s="21">
        <f t="shared" si="33"/>
        <v>1.4835979218054374E-17</v>
      </c>
      <c r="AF200" s="21">
        <f t="shared" si="33"/>
        <v>2.9671958436108747E-17</v>
      </c>
      <c r="AG200" s="21">
        <f t="shared" si="33"/>
        <v>140.53417393548796</v>
      </c>
      <c r="AH200" s="20"/>
      <c r="AI200" s="20"/>
      <c r="AJ200" s="20">
        <f t="shared" si="33"/>
        <v>0.35789212017057287</v>
      </c>
      <c r="AL200" s="20"/>
      <c r="AM200" s="20"/>
    </row>
    <row r="202" spans="1:39">
      <c r="A202" s="3" t="s">
        <v>11</v>
      </c>
      <c r="B202" s="3" t="s">
        <v>43</v>
      </c>
      <c r="C202" s="3" t="s">
        <v>658</v>
      </c>
      <c r="D202" s="28">
        <v>2</v>
      </c>
      <c r="E202" s="3" t="s">
        <v>502</v>
      </c>
      <c r="F202" s="28" t="s">
        <v>643</v>
      </c>
      <c r="G202" s="24">
        <v>61.194465971871104</v>
      </c>
      <c r="H202" s="24">
        <v>5.8156808202320019E-6</v>
      </c>
      <c r="I202" s="24">
        <v>24.318623622066621</v>
      </c>
      <c r="K202" s="24">
        <v>7.9169336285949368E-2</v>
      </c>
      <c r="L202" s="24">
        <v>2.8594043853836515E-2</v>
      </c>
      <c r="M202" s="24">
        <v>5.6928052664060895E-3</v>
      </c>
      <c r="N202" s="24">
        <v>5.6676652180048892</v>
      </c>
      <c r="O202" s="24">
        <v>8.4489754437664928</v>
      </c>
      <c r="P202" s="24">
        <v>0.49228134549072461</v>
      </c>
      <c r="Q202" s="24">
        <v>1.0000000000000001E-5</v>
      </c>
      <c r="R202" s="24">
        <v>5.3200000000000003E-4</v>
      </c>
      <c r="T202" s="25">
        <v>0.10000026381766117</v>
      </c>
      <c r="U202" s="25">
        <v>9.9995963039427621E-2</v>
      </c>
      <c r="V202" s="25">
        <v>764.79151769902921</v>
      </c>
      <c r="W202" s="25">
        <v>2.6061032485691857</v>
      </c>
      <c r="X202" s="25">
        <v>24.460755119535101</v>
      </c>
      <c r="Y202" s="25">
        <v>0.91001367651374965</v>
      </c>
      <c r="Z202" s="25">
        <v>30.33205015979178</v>
      </c>
      <c r="AA202" s="25">
        <v>9.9998182161544699E-2</v>
      </c>
      <c r="AB202" s="25">
        <v>836.62667348469404</v>
      </c>
      <c r="AC202" s="25">
        <v>100.70983172314091</v>
      </c>
      <c r="AD202" s="25">
        <v>9.9995875637902673E-2</v>
      </c>
      <c r="AE202" s="25">
        <v>5.0896232456723247</v>
      </c>
      <c r="AF202" s="25">
        <v>0.10000249224620278</v>
      </c>
      <c r="AG202" s="25">
        <v>9.9997257707769363E-2</v>
      </c>
      <c r="AJ202" s="24">
        <v>100.54001114641969</v>
      </c>
    </row>
    <row r="203" spans="1:39">
      <c r="A203" s="3" t="s">
        <v>11</v>
      </c>
      <c r="B203" s="3" t="s">
        <v>43</v>
      </c>
      <c r="C203" s="3" t="s">
        <v>612</v>
      </c>
      <c r="D203" s="28">
        <v>4</v>
      </c>
      <c r="E203" s="3" t="s">
        <v>502</v>
      </c>
      <c r="F203" s="28" t="s">
        <v>644</v>
      </c>
      <c r="G203" s="24">
        <v>59.464991203845457</v>
      </c>
      <c r="H203" s="24">
        <v>5.8156808202320019E-6</v>
      </c>
      <c r="I203" s="24">
        <v>25.090857256384211</v>
      </c>
      <c r="K203" s="24">
        <v>0.11527581571934763</v>
      </c>
      <c r="L203" s="24">
        <v>3.0317821164510338E-2</v>
      </c>
      <c r="M203" s="24">
        <v>1.6582596173626828E-5</v>
      </c>
      <c r="N203" s="24">
        <v>6.5799674756923991</v>
      </c>
      <c r="O203" s="24">
        <v>7.6940576756697094</v>
      </c>
      <c r="P203" s="24">
        <v>0.33234182645281246</v>
      </c>
      <c r="Q203" s="24">
        <v>1.0000000000000001E-5</v>
      </c>
      <c r="R203" s="24">
        <v>1.4530000000000001E-3</v>
      </c>
      <c r="T203" s="25">
        <v>0.10000026381766117</v>
      </c>
      <c r="U203" s="25">
        <v>9.9995963039427621E-2</v>
      </c>
      <c r="V203" s="25">
        <v>708.79799585096748</v>
      </c>
      <c r="W203" s="25">
        <v>0</v>
      </c>
      <c r="X203" s="25">
        <v>4.5901417006813618</v>
      </c>
      <c r="Y203" s="25">
        <v>16.590249333366049</v>
      </c>
      <c r="Z203" s="25">
        <v>40.162714619757267</v>
      </c>
      <c r="AA203" s="25">
        <v>9.9998182161544699E-2</v>
      </c>
      <c r="AB203" s="25">
        <v>828.98670386201366</v>
      </c>
      <c r="AC203" s="25">
        <v>127.43978705984588</v>
      </c>
      <c r="AD203" s="25">
        <v>9.9995875637902673E-2</v>
      </c>
      <c r="AE203" s="25">
        <v>9.9992598146804029E-2</v>
      </c>
      <c r="AF203" s="25">
        <v>0.10000249224620278</v>
      </c>
      <c r="AG203" s="25">
        <v>9.9997257707769363E-2</v>
      </c>
      <c r="AJ203" s="24">
        <v>99.630174307580361</v>
      </c>
    </row>
    <row r="204" spans="1:39">
      <c r="A204" s="3" t="s">
        <v>11</v>
      </c>
      <c r="B204" s="3" t="s">
        <v>43</v>
      </c>
      <c r="C204" s="3" t="s">
        <v>631</v>
      </c>
      <c r="D204" s="28">
        <v>6</v>
      </c>
      <c r="E204" s="3" t="s">
        <v>502</v>
      </c>
      <c r="F204" s="28" t="s">
        <v>645</v>
      </c>
      <c r="G204" s="24">
        <v>60.496489130852758</v>
      </c>
      <c r="H204" s="24">
        <v>1.0952090120660904E-2</v>
      </c>
      <c r="I204" s="24">
        <v>24.550647037921877</v>
      </c>
      <c r="K204" s="24">
        <v>0.13626692262647322</v>
      </c>
      <c r="L204" s="24">
        <v>1.2912189593062323E-5</v>
      </c>
      <c r="M204" s="24">
        <v>1.6582596173626828E-5</v>
      </c>
      <c r="N204" s="24">
        <v>6.0916345962622875</v>
      </c>
      <c r="O204" s="24">
        <v>8.1672290713601932</v>
      </c>
      <c r="P204" s="24">
        <v>0.32930864443722618</v>
      </c>
      <c r="Q204" s="24">
        <v>1.0000000000000001E-5</v>
      </c>
      <c r="R204" s="24">
        <v>2.0860000000000002E-3</v>
      </c>
      <c r="T204" s="25">
        <v>188.32049682141948</v>
      </c>
      <c r="U204" s="25">
        <v>9.9995963039427621E-2</v>
      </c>
      <c r="V204" s="25">
        <v>558.33540357067511</v>
      </c>
      <c r="W204" s="25">
        <v>3.1923424070903916</v>
      </c>
      <c r="X204" s="25">
        <v>28.780888484882261</v>
      </c>
      <c r="Y204" s="25">
        <v>29.110437498148624</v>
      </c>
      <c r="Z204" s="25">
        <v>33.852288094591223</v>
      </c>
      <c r="AA204" s="25">
        <v>9.9998182161544699E-2</v>
      </c>
      <c r="AB204" s="25">
        <v>729.07710111306164</v>
      </c>
      <c r="AC204" s="25">
        <v>179.64969982188722</v>
      </c>
      <c r="AD204" s="25">
        <v>9.9995875637902673E-2</v>
      </c>
      <c r="AE204" s="25">
        <v>9.9992598146804029E-2</v>
      </c>
      <c r="AF204" s="25">
        <v>0.10000249224620278</v>
      </c>
      <c r="AG204" s="25">
        <v>9.9997257707769363E-2</v>
      </c>
      <c r="AJ204" s="24">
        <v>100.04886677611809</v>
      </c>
    </row>
    <row r="205" spans="1:39">
      <c r="A205" s="3" t="s">
        <v>11</v>
      </c>
      <c r="B205" s="3" t="s">
        <v>43</v>
      </c>
      <c r="C205" s="3" t="s">
        <v>658</v>
      </c>
      <c r="D205" s="28">
        <v>14</v>
      </c>
      <c r="E205" s="3" t="s">
        <v>502</v>
      </c>
      <c r="F205" s="28" t="s">
        <v>646</v>
      </c>
      <c r="G205" s="24">
        <v>60.770793644294109</v>
      </c>
      <c r="H205" s="24">
        <v>5.8156808202320019E-6</v>
      </c>
      <c r="I205" s="24">
        <v>24.428513539543346</v>
      </c>
      <c r="K205" s="24">
        <v>9.2424925532104935E-2</v>
      </c>
      <c r="L205" s="24">
        <v>2.9376522543176093E-2</v>
      </c>
      <c r="M205" s="24">
        <v>1.6582596173626828E-5</v>
      </c>
      <c r="N205" s="24">
        <v>5.6248746833774135</v>
      </c>
      <c r="O205" s="24">
        <v>8.5134672001375407</v>
      </c>
      <c r="P205" s="24">
        <v>0.43908260944849264</v>
      </c>
      <c r="Q205" s="24">
        <v>1.0000000000000001E-5</v>
      </c>
      <c r="R205" s="24">
        <v>1.0000000000000001E-5</v>
      </c>
      <c r="T205" s="25">
        <v>0.10000026381766117</v>
      </c>
      <c r="U205" s="25">
        <v>9.9995963039427621E-2</v>
      </c>
      <c r="V205" s="25">
        <v>704.93844238072575</v>
      </c>
      <c r="W205" s="25">
        <v>2.6981577456501218</v>
      </c>
      <c r="X205" s="25">
        <v>10.680329708774934</v>
      </c>
      <c r="Y205" s="25">
        <v>18.770282096882504</v>
      </c>
      <c r="Z205" s="25">
        <v>1.57010612432816</v>
      </c>
      <c r="AA205" s="25">
        <v>9.9998182161544699E-2</v>
      </c>
      <c r="AB205" s="25">
        <v>821.87673213200628</v>
      </c>
      <c r="AC205" s="25">
        <v>87.619853595289527</v>
      </c>
      <c r="AD205" s="25">
        <v>9.9995875637902673E-2</v>
      </c>
      <c r="AE205" s="25">
        <v>9.9992598146804029E-2</v>
      </c>
      <c r="AF205" s="25">
        <v>0.10000249224620278</v>
      </c>
      <c r="AG205" s="25">
        <v>9.9997257707769363E-2</v>
      </c>
      <c r="AJ205" s="24">
        <v>100.17431820932654</v>
      </c>
    </row>
    <row r="206" spans="1:39">
      <c r="A206" s="3" t="s">
        <v>11</v>
      </c>
      <c r="B206" s="3" t="s">
        <v>43</v>
      </c>
      <c r="C206" s="3" t="s">
        <v>616</v>
      </c>
      <c r="D206" s="28">
        <v>21</v>
      </c>
      <c r="E206" s="3" t="s">
        <v>502</v>
      </c>
      <c r="F206" s="28" t="s">
        <v>647</v>
      </c>
      <c r="G206" s="24">
        <v>60.130920925761075</v>
      </c>
      <c r="H206" s="24">
        <v>2.0497367050907687E-2</v>
      </c>
      <c r="I206" s="24">
        <v>24.962885383779359</v>
      </c>
      <c r="K206" s="24">
        <v>8.8094665623890761E-2</v>
      </c>
      <c r="L206" s="24">
        <v>3.4241835581841976E-2</v>
      </c>
      <c r="M206" s="24">
        <v>7.3858883357333883E-3</v>
      </c>
      <c r="N206" s="24">
        <v>6.1784231807675027</v>
      </c>
      <c r="O206" s="24">
        <v>8.125627008888836</v>
      </c>
      <c r="P206" s="24">
        <v>0.47086235842990609</v>
      </c>
      <c r="Q206" s="24">
        <v>1.5219E-2</v>
      </c>
      <c r="R206" s="24">
        <v>1.0000000000000001E-5</v>
      </c>
      <c r="T206" s="25">
        <v>352.45092982534675</v>
      </c>
      <c r="U206" s="25">
        <v>9.0396350587642562</v>
      </c>
      <c r="V206" s="25">
        <v>666.57288107161639</v>
      </c>
      <c r="W206" s="25">
        <v>0</v>
      </c>
      <c r="X206" s="25">
        <v>21.760671766193123</v>
      </c>
      <c r="Y206" s="25">
        <v>35.340531129665827</v>
      </c>
      <c r="Z206" s="25">
        <v>16.701128838395078</v>
      </c>
      <c r="AA206" s="25">
        <v>2.1199614618247473</v>
      </c>
      <c r="AB206" s="25">
        <v>773.3569250518425</v>
      </c>
      <c r="AC206" s="25">
        <v>64.96989144129148</v>
      </c>
      <c r="AD206" s="25">
        <v>9.9995875637902673E-2</v>
      </c>
      <c r="AE206" s="25">
        <v>52.99607701780613</v>
      </c>
      <c r="AF206" s="25">
        <v>0.10000249224620278</v>
      </c>
      <c r="AG206" s="25">
        <v>78.947834960283885</v>
      </c>
      <c r="AJ206" s="24">
        <v>100.34259708586777</v>
      </c>
    </row>
    <row r="207" spans="1:39">
      <c r="D207" s="28"/>
      <c r="F207" s="11" t="s">
        <v>523</v>
      </c>
      <c r="G207" s="20">
        <f>AVERAGE(G202:G206)</f>
        <v>60.411532175324894</v>
      </c>
      <c r="H207" s="20">
        <f>AVERAGE(H202:H206)</f>
        <v>6.2933808428058567E-3</v>
      </c>
      <c r="I207" s="20">
        <f>AVERAGE(I202:I206)</f>
        <v>24.670305367939086</v>
      </c>
      <c r="J207" s="20"/>
      <c r="K207" s="20">
        <f t="shared" ref="K207:R207" si="34">AVERAGE(K202:K206)</f>
        <v>0.10224633315755319</v>
      </c>
      <c r="L207" s="20">
        <f t="shared" si="34"/>
        <v>2.4508627066591595E-2</v>
      </c>
      <c r="M207" s="20">
        <f t="shared" si="34"/>
        <v>2.6256882781320718E-3</v>
      </c>
      <c r="N207" s="20">
        <f t="shared" si="34"/>
        <v>6.0285130308208981</v>
      </c>
      <c r="O207" s="20">
        <f t="shared" si="34"/>
        <v>8.189871279964553</v>
      </c>
      <c r="P207" s="20">
        <f t="shared" si="34"/>
        <v>0.41277535685183242</v>
      </c>
      <c r="Q207" s="20">
        <f t="shared" si="34"/>
        <v>3.0517999999999999E-3</v>
      </c>
      <c r="R207" s="20">
        <f t="shared" si="34"/>
        <v>8.1819999999999983E-4</v>
      </c>
      <c r="S207" s="20"/>
      <c r="T207" s="21">
        <f t="shared" ref="T207:AG207" si="35">AVERAGE(T202:T206)</f>
        <v>108.21428548764383</v>
      </c>
      <c r="U207" s="21">
        <f t="shared" si="35"/>
        <v>1.8879237821843933</v>
      </c>
      <c r="V207" s="21">
        <f t="shared" si="35"/>
        <v>680.68724811460288</v>
      </c>
      <c r="W207" s="21">
        <f t="shared" si="35"/>
        <v>1.6993206802619398</v>
      </c>
      <c r="X207" s="21">
        <f t="shared" si="35"/>
        <v>18.054557356013355</v>
      </c>
      <c r="Y207" s="21">
        <f t="shared" si="35"/>
        <v>20.144302746915351</v>
      </c>
      <c r="Z207" s="21">
        <f t="shared" si="35"/>
        <v>24.523657567372702</v>
      </c>
      <c r="AA207" s="21">
        <f t="shared" si="35"/>
        <v>0.50399083809418521</v>
      </c>
      <c r="AB207" s="21">
        <f t="shared" si="35"/>
        <v>797.98482712872362</v>
      </c>
      <c r="AC207" s="21">
        <f t="shared" si="35"/>
        <v>112.07781272829099</v>
      </c>
      <c r="AD207" s="21">
        <f t="shared" si="35"/>
        <v>9.9995875637902673E-2</v>
      </c>
      <c r="AE207" s="21">
        <f t="shared" si="35"/>
        <v>11.677135611583774</v>
      </c>
      <c r="AF207" s="21">
        <f t="shared" si="35"/>
        <v>0.10000249224620279</v>
      </c>
      <c r="AG207" s="21">
        <f t="shared" si="35"/>
        <v>15.869564798222992</v>
      </c>
      <c r="AH207" s="20"/>
      <c r="AI207" s="20"/>
      <c r="AJ207" s="20">
        <f>AVERAGE(AJ202:AJ206)</f>
        <v>100.14719350506248</v>
      </c>
    </row>
    <row r="208" spans="1:39">
      <c r="D208" s="28"/>
      <c r="F208" s="11" t="s">
        <v>485</v>
      </c>
      <c r="G208" s="20">
        <f>STDEV(G202:G206)</f>
        <v>0.65649720129330091</v>
      </c>
      <c r="H208" s="20">
        <f t="shared" ref="H208:P208" si="36">STDEV(H202:H206)</f>
        <v>9.2473945429802779E-3</v>
      </c>
      <c r="I208" s="20">
        <f t="shared" si="36"/>
        <v>0.33872127595754259</v>
      </c>
      <c r="J208" s="20"/>
      <c r="K208" s="20">
        <f t="shared" si="36"/>
        <v>2.3218771769741756E-2</v>
      </c>
      <c r="L208" s="20">
        <f t="shared" si="36"/>
        <v>1.3864605729160663E-2</v>
      </c>
      <c r="M208" s="20">
        <f t="shared" si="36"/>
        <v>3.622464926918899E-3</v>
      </c>
      <c r="N208" s="20">
        <f t="shared" si="36"/>
        <v>0.39487164034351885</v>
      </c>
      <c r="O208" s="20">
        <f t="shared" si="36"/>
        <v>0.32493092090184428</v>
      </c>
      <c r="P208" s="20">
        <f t="shared" si="36"/>
        <v>7.71745074728626E-2</v>
      </c>
      <c r="Q208" s="20">
        <f>STDEV(Q202:Q206)</f>
        <v>6.8016715739588601E-3</v>
      </c>
      <c r="R208" s="20">
        <f>STDEV(R202:R206)</f>
        <v>9.2176092345032769E-4</v>
      </c>
      <c r="S208" s="20"/>
      <c r="T208" s="21">
        <f>STDEV(T202:T206)</f>
        <v>159.0083641982157</v>
      </c>
      <c r="U208" s="21">
        <f t="shared" ref="U208:AG208" si="37">STDEV(U202:U206)</f>
        <v>3.9979281424710931</v>
      </c>
      <c r="V208" s="21">
        <f t="shared" si="37"/>
        <v>76.845708963294811</v>
      </c>
      <c r="W208" s="21">
        <f t="shared" si="37"/>
        <v>1.5671969830634545</v>
      </c>
      <c r="X208" s="21">
        <f t="shared" si="37"/>
        <v>10.068497350966528</v>
      </c>
      <c r="Y208" s="21">
        <f t="shared" si="37"/>
        <v>13.188954032587581</v>
      </c>
      <c r="Z208" s="21">
        <f t="shared" si="37"/>
        <v>15.4385747162176</v>
      </c>
      <c r="AA208" s="21">
        <f t="shared" si="37"/>
        <v>0.9033550410760679</v>
      </c>
      <c r="AB208" s="21">
        <f t="shared" si="37"/>
        <v>45.771006217988045</v>
      </c>
      <c r="AC208" s="21">
        <f t="shared" si="37"/>
        <v>44.012865124359514</v>
      </c>
      <c r="AD208" s="21">
        <f t="shared" si="37"/>
        <v>0</v>
      </c>
      <c r="AE208" s="21">
        <f t="shared" si="37"/>
        <v>23.198819793055151</v>
      </c>
      <c r="AF208" s="21">
        <f t="shared" si="37"/>
        <v>1.5515838457795457E-17</v>
      </c>
      <c r="AG208" s="21">
        <f t="shared" si="37"/>
        <v>35.261824996366208</v>
      </c>
      <c r="AH208" s="20"/>
      <c r="AI208" s="20"/>
      <c r="AJ208" s="20">
        <f>STDEV(AJ202:AJ206)</f>
        <v>0.34285602099290075</v>
      </c>
    </row>
    <row r="209" spans="1:39">
      <c r="D209" s="28"/>
      <c r="F209" s="28"/>
    </row>
    <row r="210" spans="1:39">
      <c r="A210" s="3" t="s">
        <v>11</v>
      </c>
      <c r="B210" s="3" t="s">
        <v>43</v>
      </c>
      <c r="C210" s="3" t="s">
        <v>658</v>
      </c>
      <c r="D210" t="s">
        <v>653</v>
      </c>
      <c r="E210" s="3" t="s">
        <v>503</v>
      </c>
      <c r="F210" t="s">
        <v>648</v>
      </c>
      <c r="G210" s="24">
        <v>60.575045219868258</v>
      </c>
      <c r="H210" s="24">
        <v>0</v>
      </c>
      <c r="I210" s="24">
        <v>24.735566677252113</v>
      </c>
      <c r="K210" s="24">
        <v>4.3286904119643775E-2</v>
      </c>
      <c r="L210" s="24">
        <v>8.3089940031356047E-3</v>
      </c>
      <c r="M210" s="24">
        <v>1.6582596173626828E-5</v>
      </c>
      <c r="N210" s="24">
        <v>5.5695990287289776</v>
      </c>
      <c r="O210" s="24">
        <v>8.3384481873623386</v>
      </c>
      <c r="P210" s="24">
        <v>0.42701974816807886</v>
      </c>
      <c r="Q210" s="24">
        <v>9.1496999999999995E-2</v>
      </c>
      <c r="R210" s="24">
        <v>1.1646999999999999E-2</v>
      </c>
      <c r="V210" s="25">
        <v>774.30041757001266</v>
      </c>
      <c r="X210" s="25">
        <v>49.981542962974842</v>
      </c>
      <c r="Z210" s="25">
        <v>160.86087267400291</v>
      </c>
      <c r="AJ210" s="24">
        <v>99.96558031018526</v>
      </c>
    </row>
    <row r="211" spans="1:39">
      <c r="A211" s="3" t="s">
        <v>11</v>
      </c>
      <c r="B211" s="3" t="s">
        <v>43</v>
      </c>
      <c r="C211" s="3" t="s">
        <v>614</v>
      </c>
      <c r="D211" t="s">
        <v>654</v>
      </c>
      <c r="E211" s="3" t="s">
        <v>503</v>
      </c>
      <c r="F211" t="s">
        <v>649</v>
      </c>
      <c r="G211" s="24">
        <v>60.548153878938933</v>
      </c>
      <c r="H211" s="24">
        <v>0</v>
      </c>
      <c r="I211" s="24">
        <v>24.877237000711617</v>
      </c>
      <c r="K211" s="24">
        <v>1.5002464927273905E-2</v>
      </c>
      <c r="L211" s="24">
        <v>1.2912189593062323E-5</v>
      </c>
      <c r="M211" s="24">
        <v>1.6582596173626828E-5</v>
      </c>
      <c r="N211" s="24">
        <v>5.3580921686361584</v>
      </c>
      <c r="O211" s="24">
        <v>8.4057126956532748</v>
      </c>
      <c r="P211" s="24">
        <v>0.53499645044413691</v>
      </c>
      <c r="Q211" s="24">
        <v>1.0000000000000001E-5</v>
      </c>
      <c r="R211" s="24">
        <v>1.0000000000000001E-5</v>
      </c>
      <c r="V211" s="25">
        <v>752.11298453771815</v>
      </c>
      <c r="X211" s="25">
        <v>37.421155215576597</v>
      </c>
      <c r="Z211" s="25">
        <v>503.4340273801248</v>
      </c>
      <c r="AJ211" s="24">
        <v>99.987076994044145</v>
      </c>
    </row>
    <row r="212" spans="1:39">
      <c r="A212" s="3" t="s">
        <v>11</v>
      </c>
      <c r="B212" s="3" t="s">
        <v>43</v>
      </c>
      <c r="C212" s="3" t="s">
        <v>658</v>
      </c>
      <c r="D212" t="s">
        <v>656</v>
      </c>
      <c r="E212" s="3" t="s">
        <v>503</v>
      </c>
      <c r="F212" t="s">
        <v>651</v>
      </c>
      <c r="G212" s="24">
        <v>59.730802588926466</v>
      </c>
      <c r="H212" s="24">
        <v>0</v>
      </c>
      <c r="I212" s="24">
        <v>25.242258203554258</v>
      </c>
      <c r="K212" s="24">
        <v>2.3806058190600148E-2</v>
      </c>
      <c r="L212" s="24">
        <v>1.2912189593062323E-5</v>
      </c>
      <c r="M212" s="24">
        <v>1.0629444147294796E-2</v>
      </c>
      <c r="N212" s="24">
        <v>5.7684878441788499</v>
      </c>
      <c r="O212" s="24">
        <v>8.3168471423860417</v>
      </c>
      <c r="P212" s="24">
        <v>0.37905740697165857</v>
      </c>
      <c r="Q212" s="24">
        <v>0.121572</v>
      </c>
      <c r="R212" s="24">
        <v>3.8829999999999997E-3</v>
      </c>
      <c r="V212" s="25">
        <v>1092.1936390191972</v>
      </c>
      <c r="X212" s="25">
        <v>40.641254622154811</v>
      </c>
      <c r="Z212" s="25">
        <v>0.10000675951134777</v>
      </c>
      <c r="AJ212" s="24">
        <v>99.812204334006992</v>
      </c>
    </row>
    <row r="213" spans="1:39" s="11" customFormat="1">
      <c r="F213" s="11" t="s">
        <v>523</v>
      </c>
      <c r="G213" s="20">
        <f>AVERAGE(G210:G212)</f>
        <v>60.284667229244555</v>
      </c>
      <c r="H213" s="20">
        <f>AVERAGE(H210:H212)</f>
        <v>0</v>
      </c>
      <c r="I213" s="20">
        <f>AVERAGE(I210:I212)</f>
        <v>24.951687293839328</v>
      </c>
      <c r="J213" s="20"/>
      <c r="K213" s="20">
        <f t="shared" ref="K213:R213" si="38">AVERAGE(K210:K212)</f>
        <v>2.7365142412505941E-2</v>
      </c>
      <c r="L213" s="20">
        <f t="shared" si="38"/>
        <v>2.7782727941072431E-3</v>
      </c>
      <c r="M213" s="20">
        <f t="shared" si="38"/>
        <v>3.5542031132140169E-3</v>
      </c>
      <c r="N213" s="20">
        <f t="shared" si="38"/>
        <v>5.565393013847995</v>
      </c>
      <c r="O213" s="20">
        <f t="shared" si="38"/>
        <v>8.3536693418005523</v>
      </c>
      <c r="P213" s="20">
        <f t="shared" si="38"/>
        <v>0.44702453519462476</v>
      </c>
      <c r="Q213" s="20">
        <f t="shared" si="38"/>
        <v>7.102633333333333E-2</v>
      </c>
      <c r="R213" s="20">
        <f t="shared" si="38"/>
        <v>5.1799999999999997E-3</v>
      </c>
      <c r="S213" s="20"/>
      <c r="T213" s="21"/>
      <c r="U213" s="21"/>
      <c r="V213" s="21">
        <f>AVERAGE(V210:V212)</f>
        <v>872.86901370897601</v>
      </c>
      <c r="W213" s="21"/>
      <c r="X213" s="21">
        <f>AVERAGE(X210:X212)</f>
        <v>42.681317600235417</v>
      </c>
      <c r="Y213" s="21"/>
      <c r="Z213" s="21">
        <f>AVERAGE(Z210:Z212)</f>
        <v>221.46496893787969</v>
      </c>
      <c r="AA213" s="21"/>
      <c r="AB213" s="21"/>
      <c r="AC213" s="21"/>
      <c r="AD213" s="21"/>
      <c r="AE213" s="21"/>
      <c r="AF213" s="21"/>
      <c r="AG213" s="21"/>
      <c r="AH213" s="20"/>
      <c r="AI213" s="20"/>
      <c r="AJ213" s="20">
        <f>AVERAGE(AJ210:AJ212)</f>
        <v>99.921620546078813</v>
      </c>
      <c r="AL213" s="20"/>
      <c r="AM213" s="20"/>
    </row>
    <row r="214" spans="1:39" s="11" customFormat="1">
      <c r="F214" s="11" t="s">
        <v>485</v>
      </c>
      <c r="G214" s="20">
        <f>STDEV(G210:G212)</f>
        <v>0.47984926372795139</v>
      </c>
      <c r="H214" s="20">
        <f>STDEV(H210:H212)</f>
        <v>0</v>
      </c>
      <c r="I214" s="20">
        <f>STDEV(I210:I212)</f>
        <v>0.26142151846529588</v>
      </c>
      <c r="J214" s="20"/>
      <c r="K214" s="20">
        <f t="shared" ref="K214:R214" si="39">STDEV(K210:K212)</f>
        <v>1.4474207594223644E-2</v>
      </c>
      <c r="L214" s="20">
        <f t="shared" si="39"/>
        <v>4.7897450682679458E-3</v>
      </c>
      <c r="M214" s="20">
        <f t="shared" si="39"/>
        <v>6.1273384734120357E-3</v>
      </c>
      <c r="N214" s="20">
        <f t="shared" si="39"/>
        <v>0.20523016480751505</v>
      </c>
      <c r="O214" s="20">
        <f t="shared" si="39"/>
        <v>4.6346890901082162E-2</v>
      </c>
      <c r="P214" s="20">
        <f t="shared" si="39"/>
        <v>7.9871083301536222E-2</v>
      </c>
      <c r="Q214" s="20">
        <f t="shared" si="39"/>
        <v>6.3313632863178315E-2</v>
      </c>
      <c r="R214" s="20">
        <f t="shared" si="39"/>
        <v>5.9259260035879622E-3</v>
      </c>
      <c r="S214" s="20"/>
      <c r="T214" s="21"/>
      <c r="U214" s="21"/>
      <c r="V214" s="21">
        <f>STDEV(V210:V212)</f>
        <v>190.26439235112431</v>
      </c>
      <c r="W214" s="21"/>
      <c r="X214" s="21">
        <f>STDEV(X210:X212)</f>
        <v>6.5239733144111769</v>
      </c>
      <c r="Y214" s="21"/>
      <c r="Z214" s="21">
        <f>STDEV(Z210:Z212)</f>
        <v>257.08155601189856</v>
      </c>
      <c r="AA214" s="21"/>
      <c r="AB214" s="21"/>
      <c r="AC214" s="21"/>
      <c r="AD214" s="21"/>
      <c r="AE214" s="21"/>
      <c r="AF214" s="21"/>
      <c r="AG214" s="21"/>
      <c r="AH214" s="20"/>
      <c r="AI214" s="20"/>
      <c r="AJ214" s="20">
        <f>STDEV(AJ210:AJ212)</f>
        <v>9.5364864873490759E-2</v>
      </c>
      <c r="AL214" s="20"/>
      <c r="AM214" s="20"/>
    </row>
    <row r="215" spans="1:39" s="11" customFormat="1"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0"/>
      <c r="AI215" s="20"/>
      <c r="AJ215" s="20"/>
      <c r="AL215" s="20"/>
      <c r="AM215" s="20"/>
    </row>
    <row r="216" spans="1:39">
      <c r="A216" s="3" t="s">
        <v>11</v>
      </c>
      <c r="B216" s="3" t="s">
        <v>43</v>
      </c>
      <c r="C216" s="3" t="s">
        <v>659</v>
      </c>
      <c r="D216" t="s">
        <v>655</v>
      </c>
      <c r="E216" s="3" t="s">
        <v>503</v>
      </c>
      <c r="F216" t="s">
        <v>650</v>
      </c>
      <c r="G216" s="24">
        <v>61.275525073526794</v>
      </c>
      <c r="H216" s="24">
        <v>0</v>
      </c>
      <c r="I216" s="24">
        <v>24.420842407064743</v>
      </c>
      <c r="K216" s="24">
        <v>1.3595771669744412E-2</v>
      </c>
      <c r="L216" s="24">
        <v>4.6878995536572071E-2</v>
      </c>
      <c r="M216" s="24">
        <v>1.6582596173626828E-5</v>
      </c>
      <c r="N216" s="24">
        <v>5.0792247069464533</v>
      </c>
      <c r="O216" s="24">
        <v>8.8419270960167626</v>
      </c>
      <c r="P216" s="24">
        <v>0.55500846506881363</v>
      </c>
      <c r="Q216" s="24">
        <v>1.0000000000000001E-5</v>
      </c>
      <c r="R216" s="24">
        <v>1.0000000000000001E-5</v>
      </c>
      <c r="V216" s="25">
        <v>595.27113030402154</v>
      </c>
      <c r="X216" s="25">
        <v>145.9445054024919</v>
      </c>
      <c r="Z216" s="25">
        <v>0.10000675951134777</v>
      </c>
      <c r="AJ216" s="24">
        <v>100.39080331841848</v>
      </c>
    </row>
    <row r="217" spans="1:39">
      <c r="A217" s="3" t="s">
        <v>11</v>
      </c>
      <c r="B217" s="3" t="s">
        <v>43</v>
      </c>
      <c r="C217" s="3" t="s">
        <v>660</v>
      </c>
      <c r="D217" t="s">
        <v>657</v>
      </c>
      <c r="E217" s="3" t="s">
        <v>503</v>
      </c>
      <c r="F217" t="s">
        <v>652</v>
      </c>
      <c r="G217" s="24">
        <v>61.581042368524123</v>
      </c>
      <c r="H217" s="24">
        <v>0</v>
      </c>
      <c r="I217" s="24">
        <v>24.050341823880242</v>
      </c>
      <c r="K217" s="24">
        <v>2.5377876456523389E-2</v>
      </c>
      <c r="L217" s="24">
        <v>1.8136461502415342E-2</v>
      </c>
      <c r="M217" s="24">
        <v>1.6582596173626828E-5</v>
      </c>
      <c r="N217" s="24">
        <v>4.4833837924597031</v>
      </c>
      <c r="O217" s="24">
        <v>8.8683848377200238</v>
      </c>
      <c r="P217" s="24">
        <v>0.63144995210021915</v>
      </c>
      <c r="Q217" s="24">
        <v>3.0312000000000002E-2</v>
      </c>
      <c r="R217" s="24">
        <v>1.0000000000000001E-5</v>
      </c>
      <c r="V217" s="25">
        <v>648.95491937585098</v>
      </c>
      <c r="X217" s="25">
        <v>0.10000308716081401</v>
      </c>
      <c r="Z217" s="25">
        <v>0.10000675951134777</v>
      </c>
      <c r="AJ217" s="24">
        <v>99.824448181480051</v>
      </c>
    </row>
    <row r="218" spans="1:39" s="11" customFormat="1">
      <c r="F218" s="11" t="s">
        <v>523</v>
      </c>
      <c r="G218" s="20">
        <f>AVERAGE(G215:G217)</f>
        <v>61.428283721025458</v>
      </c>
      <c r="H218" s="20">
        <f>AVERAGE(H215:H217)</f>
        <v>0</v>
      </c>
      <c r="I218" s="20">
        <f>AVERAGE(I215:I217)</f>
        <v>24.235592115472492</v>
      </c>
      <c r="J218" s="20"/>
      <c r="K218" s="20">
        <f t="shared" ref="K218:R218" si="40">AVERAGE(K215:K217)</f>
        <v>1.9486824063133901E-2</v>
      </c>
      <c r="L218" s="20">
        <f t="shared" si="40"/>
        <v>3.2507728519493705E-2</v>
      </c>
      <c r="M218" s="20">
        <f t="shared" si="40"/>
        <v>1.6582596173626828E-5</v>
      </c>
      <c r="N218" s="20">
        <f t="shared" si="40"/>
        <v>4.7813042497030782</v>
      </c>
      <c r="O218" s="20">
        <f t="shared" si="40"/>
        <v>8.8551559668683932</v>
      </c>
      <c r="P218" s="20">
        <f t="shared" si="40"/>
        <v>0.59322920858451633</v>
      </c>
      <c r="Q218" s="20">
        <f t="shared" si="40"/>
        <v>1.5161000000000001E-2</v>
      </c>
      <c r="R218" s="20">
        <f t="shared" si="40"/>
        <v>1.0000000000000001E-5</v>
      </c>
      <c r="S218" s="20"/>
      <c r="T218" s="21"/>
      <c r="U218" s="21"/>
      <c r="V218" s="21">
        <f>AVERAGE(V215:V217)</f>
        <v>622.11302483993632</v>
      </c>
      <c r="W218" s="21"/>
      <c r="X218" s="21">
        <f>AVERAGE(X215:X217)</f>
        <v>73.022254244826357</v>
      </c>
      <c r="Y218" s="21"/>
      <c r="Z218" s="21">
        <f>AVERAGE(Z215:Z217)</f>
        <v>0.10000675951134777</v>
      </c>
      <c r="AA218" s="21"/>
      <c r="AB218" s="21"/>
      <c r="AC218" s="21"/>
      <c r="AD218" s="21"/>
      <c r="AE218" s="21"/>
      <c r="AF218" s="21"/>
      <c r="AG218" s="21"/>
      <c r="AH218" s="20"/>
      <c r="AI218" s="20"/>
      <c r="AJ218" s="20">
        <f>AVERAGE(AJ215:AJ217)</f>
        <v>100.10762574994926</v>
      </c>
      <c r="AL218" s="20"/>
      <c r="AM218" s="20"/>
    </row>
    <row r="219" spans="1:39" s="11" customFormat="1">
      <c r="F219" s="11" t="s">
        <v>485</v>
      </c>
      <c r="G219" s="20">
        <f>STDEV(G215:G217)</f>
        <v>0.21603335106238269</v>
      </c>
      <c r="H219" s="20">
        <f>STDEV(H215:H217)</f>
        <v>0</v>
      </c>
      <c r="I219" s="20">
        <f>STDEV(I215:I217)</f>
        <v>0.26198347480333145</v>
      </c>
      <c r="J219" s="20"/>
      <c r="K219" s="20">
        <f t="shared" ref="K219:R219" si="41">STDEV(K215:K217)</f>
        <v>8.3312061913818954E-3</v>
      </c>
      <c r="L219" s="20">
        <f t="shared" si="41"/>
        <v>2.0324040724037359E-2</v>
      </c>
      <c r="M219" s="20">
        <f t="shared" si="41"/>
        <v>0</v>
      </c>
      <c r="N219" s="20">
        <f t="shared" si="41"/>
        <v>0.42132315114197488</v>
      </c>
      <c r="O219" s="20">
        <f t="shared" si="41"/>
        <v>1.8708448573258114E-2</v>
      </c>
      <c r="P219" s="20">
        <f t="shared" si="41"/>
        <v>5.4052293843890376E-2</v>
      </c>
      <c r="Q219" s="20">
        <f t="shared" si="41"/>
        <v>2.1426749683514764E-2</v>
      </c>
      <c r="R219" s="20">
        <f t="shared" si="41"/>
        <v>0</v>
      </c>
      <c r="S219" s="20"/>
      <c r="T219" s="21"/>
      <c r="U219" s="21"/>
      <c r="V219" s="21">
        <f>STDEV(V215:V217)</f>
        <v>37.960171292478869</v>
      </c>
      <c r="W219" s="21"/>
      <c r="X219" s="21">
        <f>STDEV(X215:X217)</f>
        <v>103.12763658594776</v>
      </c>
      <c r="Y219" s="21"/>
      <c r="Z219" s="21">
        <f>STDEV(Z215:Z217)</f>
        <v>0</v>
      </c>
      <c r="AA219" s="21"/>
      <c r="AB219" s="21"/>
      <c r="AC219" s="21"/>
      <c r="AD219" s="21"/>
      <c r="AE219" s="21"/>
      <c r="AF219" s="21"/>
      <c r="AG219" s="21"/>
      <c r="AH219" s="20"/>
      <c r="AI219" s="20"/>
      <c r="AJ219" s="20">
        <f>STDEV(AJ215:AJ217)</f>
        <v>0.40047355788899713</v>
      </c>
      <c r="AL219" s="20"/>
      <c r="AM219" s="20"/>
    </row>
    <row r="220" spans="1:39" s="11" customFormat="1"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0"/>
      <c r="AI220" s="20"/>
      <c r="AJ220" s="20"/>
      <c r="AL220" s="20"/>
      <c r="AM220" s="20"/>
    </row>
    <row r="221" spans="1:39">
      <c r="A221" s="3" t="s">
        <v>7</v>
      </c>
      <c r="B221" s="3" t="s">
        <v>43</v>
      </c>
      <c r="C221" s="3" t="s">
        <v>1264</v>
      </c>
      <c r="D221" s="41">
        <v>8</v>
      </c>
      <c r="E221" s="3" t="s">
        <v>338</v>
      </c>
      <c r="F221" s="41" t="s">
        <v>1262</v>
      </c>
      <c r="G221" s="24">
        <v>71.758441516467855</v>
      </c>
      <c r="H221" s="24">
        <v>1.024445024756095E-2</v>
      </c>
      <c r="I221" s="24">
        <v>21.292021759788643</v>
      </c>
      <c r="K221" s="24">
        <v>3.5229479296102997E-2</v>
      </c>
      <c r="L221" s="24">
        <v>1.5857460039239841E-2</v>
      </c>
      <c r="M221" s="24">
        <v>2.1905609545361036E-3</v>
      </c>
      <c r="N221" s="24">
        <v>0.10627457602674784</v>
      </c>
      <c r="O221" s="24">
        <v>10.171001313563115</v>
      </c>
      <c r="P221" s="24">
        <v>4.8121348355299326E-2</v>
      </c>
      <c r="Q221" s="24">
        <v>1.4783686270380684E-2</v>
      </c>
      <c r="R221" s="24">
        <v>1.4731246544428772E-3</v>
      </c>
      <c r="V221" s="25">
        <v>10.798750642126235</v>
      </c>
      <c r="X221" s="25">
        <v>49.921541110678334</v>
      </c>
      <c r="Z221" s="25">
        <v>0.10000675951134777</v>
      </c>
      <c r="AJ221" s="24">
        <v>103.51047519005455</v>
      </c>
    </row>
    <row r="222" spans="1:39">
      <c r="A222" s="3" t="s">
        <v>7</v>
      </c>
      <c r="B222" s="3" t="s">
        <v>43</v>
      </c>
      <c r="C222" s="3" t="s">
        <v>1264</v>
      </c>
      <c r="D222" s="41">
        <v>19</v>
      </c>
      <c r="E222" s="3" t="s">
        <v>338</v>
      </c>
      <c r="F222" s="41" t="s">
        <v>1263</v>
      </c>
      <c r="G222" s="24">
        <v>67.614051595869668</v>
      </c>
      <c r="H222" s="24">
        <v>3.2168241168236988E-3</v>
      </c>
      <c r="I222" s="24">
        <v>20.073105261119746</v>
      </c>
      <c r="K222" s="24">
        <v>0.1396156330918509</v>
      </c>
      <c r="L222" s="24">
        <v>9.0359502772250147E-3</v>
      </c>
      <c r="M222" s="24">
        <v>0.1071467869162724</v>
      </c>
      <c r="N222" s="24">
        <v>0.22190557949498479</v>
      </c>
      <c r="O222" s="24">
        <v>12.008424616082106</v>
      </c>
      <c r="P222" s="24">
        <v>5.3278239621671525E-2</v>
      </c>
      <c r="Q222" s="24">
        <v>0.11737150921940356</v>
      </c>
      <c r="R222" s="24">
        <v>1.27220765303244E-2</v>
      </c>
      <c r="V222" s="25">
        <v>9.9988431871539232E-2</v>
      </c>
      <c r="X222" s="25">
        <v>0.10000308716081401</v>
      </c>
      <c r="Z222" s="25">
        <v>373.46524271917724</v>
      </c>
      <c r="AJ222" s="24">
        <v>100.54516681588808</v>
      </c>
    </row>
    <row r="223" spans="1:39" s="11" customFormat="1">
      <c r="F223" s="11" t="s">
        <v>523</v>
      </c>
      <c r="G223" s="20">
        <f>AVERAGE(G221:G222)</f>
        <v>69.686246556168754</v>
      </c>
      <c r="H223" s="20">
        <f>AVERAGE(H221:H222)</f>
        <v>6.730637182192324E-3</v>
      </c>
      <c r="I223" s="20">
        <f>AVERAGE(I221:I222)</f>
        <v>20.682563510454194</v>
      </c>
      <c r="J223" s="20"/>
      <c r="K223" s="20">
        <f t="shared" ref="K223:R223" si="42">AVERAGE(K221:K222)</f>
        <v>8.7422556193976958E-2</v>
      </c>
      <c r="L223" s="20">
        <f t="shared" si="42"/>
        <v>1.2446705158232428E-2</v>
      </c>
      <c r="M223" s="20">
        <f t="shared" si="42"/>
        <v>5.4668673935404248E-2</v>
      </c>
      <c r="N223" s="20">
        <f t="shared" si="42"/>
        <v>0.16409007776086632</v>
      </c>
      <c r="O223" s="20">
        <f t="shared" si="42"/>
        <v>11.08971296482261</v>
      </c>
      <c r="P223" s="20">
        <f t="shared" si="42"/>
        <v>5.0699793988485425E-2</v>
      </c>
      <c r="Q223" s="20">
        <f t="shared" si="42"/>
        <v>6.6077597744892122E-2</v>
      </c>
      <c r="R223" s="20">
        <f t="shared" si="42"/>
        <v>7.0976005923836386E-3</v>
      </c>
      <c r="S223" s="20"/>
      <c r="T223" s="21"/>
      <c r="U223" s="21"/>
      <c r="V223" s="21">
        <f>AVERAGE(V221:V222)</f>
        <v>5.449369536998887</v>
      </c>
      <c r="W223" s="21"/>
      <c r="X223" s="21">
        <f>AVERAGE(X221:X222)</f>
        <v>25.010772098919574</v>
      </c>
      <c r="Y223" s="21"/>
      <c r="Z223" s="21">
        <f>AVERAGE(Z221:Z222)</f>
        <v>186.7826247393443</v>
      </c>
      <c r="AA223" s="21"/>
      <c r="AB223" s="21"/>
      <c r="AC223" s="21"/>
      <c r="AD223" s="21"/>
      <c r="AE223" s="21"/>
      <c r="AF223" s="21"/>
      <c r="AG223" s="21"/>
      <c r="AH223" s="20"/>
      <c r="AI223" s="20"/>
      <c r="AJ223" s="20">
        <f>AVERAGE(AJ221:AJ222)</f>
        <v>102.02782100297131</v>
      </c>
      <c r="AL223" s="20"/>
      <c r="AM223" s="20"/>
    </row>
    <row r="224" spans="1:39" s="11" customFormat="1">
      <c r="F224" s="11" t="s">
        <v>485</v>
      </c>
      <c r="G224" s="20">
        <f>STDEV(G221:G222)</f>
        <v>2.9305262167361548</v>
      </c>
      <c r="H224" s="20">
        <f t="shared" ref="H224:Z224" si="43">STDEV(H221:H222)</f>
        <v>4.9692820926880883E-3</v>
      </c>
      <c r="I224" s="20">
        <f t="shared" si="43"/>
        <v>0.86190412190894006</v>
      </c>
      <c r="J224" s="20"/>
      <c r="K224" s="20">
        <f t="shared" si="43"/>
        <v>7.3812157210955187E-2</v>
      </c>
      <c r="L224" s="20">
        <f t="shared" si="43"/>
        <v>4.82353581065092E-3</v>
      </c>
      <c r="M224" s="20">
        <f t="shared" si="43"/>
        <v>7.4215259105291323E-2</v>
      </c>
      <c r="N224" s="20">
        <f t="shared" si="43"/>
        <v>8.1763466667795576E-2</v>
      </c>
      <c r="O224" s="20">
        <f t="shared" si="43"/>
        <v>1.2992544771213594</v>
      </c>
      <c r="P224" s="20">
        <f t="shared" si="43"/>
        <v>3.6464727842934644E-3</v>
      </c>
      <c r="Q224" s="20">
        <f>STDEV(Q221:Q222)</f>
        <v>7.2540545274418999E-2</v>
      </c>
      <c r="R224" s="20">
        <f>STDEV(R221:R222)</f>
        <v>7.9542101526769594E-3</v>
      </c>
      <c r="S224" s="20"/>
      <c r="T224" s="21"/>
      <c r="U224" s="21"/>
      <c r="V224" s="21">
        <f t="shared" si="43"/>
        <v>7.5651673091734706</v>
      </c>
      <c r="W224" s="21"/>
      <c r="X224" s="21">
        <f t="shared" si="43"/>
        <v>35.229147385572659</v>
      </c>
      <c r="Y224" s="21"/>
      <c r="Z224" s="21">
        <f t="shared" si="43"/>
        <v>264.00909020639517</v>
      </c>
      <c r="AA224" s="21"/>
      <c r="AB224" s="21"/>
      <c r="AC224" s="21"/>
      <c r="AD224" s="21"/>
      <c r="AE224" s="21"/>
      <c r="AF224" s="21"/>
      <c r="AG224" s="21"/>
      <c r="AH224" s="20"/>
      <c r="AI224" s="20"/>
      <c r="AJ224" s="20">
        <f>STDEV(AJ221:AJ222)</f>
        <v>2.0967896596823663</v>
      </c>
      <c r="AL224" s="20"/>
      <c r="AM224" s="20"/>
    </row>
    <row r="226" spans="1:39" s="76" customFormat="1">
      <c r="A226" s="75" t="s">
        <v>667</v>
      </c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1"/>
      <c r="AI226" s="81"/>
      <c r="AJ226" s="81"/>
      <c r="AL226" s="81"/>
      <c r="AM226" s="81"/>
    </row>
    <row r="228" spans="1:39">
      <c r="A228" s="3" t="s">
        <v>26</v>
      </c>
      <c r="B228" s="3" t="s">
        <v>48</v>
      </c>
      <c r="C228" s="3" t="s">
        <v>794</v>
      </c>
      <c r="D228" s="36">
        <v>1</v>
      </c>
      <c r="E228" s="3" t="s">
        <v>502</v>
      </c>
      <c r="F228" s="30" t="s">
        <v>670</v>
      </c>
      <c r="G228" s="32">
        <v>37.299637645006229</v>
      </c>
      <c r="H228" s="32">
        <v>2.5168979150563018E-2</v>
      </c>
      <c r="I228" s="32">
        <v>20.794135030863416</v>
      </c>
      <c r="J228" s="32">
        <v>33.944781591189901</v>
      </c>
      <c r="K228" s="32">
        <v>0</v>
      </c>
      <c r="L228" s="32">
        <v>2.4050283072606664</v>
      </c>
      <c r="M228" s="32">
        <v>3.4109123469245008</v>
      </c>
      <c r="N228" s="32">
        <v>1.3283384541643797</v>
      </c>
      <c r="O228" s="32">
        <v>1.1441477052032427E-2</v>
      </c>
      <c r="P228" s="32">
        <v>1.3780620436182646E-2</v>
      </c>
      <c r="S228" s="32"/>
      <c r="T228" s="46"/>
      <c r="U228" s="46"/>
      <c r="V228" s="46"/>
      <c r="W228" s="46"/>
      <c r="X228" s="46">
        <v>23.370721469482231</v>
      </c>
      <c r="Y228" s="46"/>
      <c r="Z228" s="46"/>
      <c r="AA228" s="46"/>
      <c r="AB228" s="46"/>
      <c r="AC228" s="46"/>
      <c r="AD228" s="46"/>
      <c r="AE228" s="46"/>
      <c r="AF228" s="46"/>
      <c r="AG228" s="46"/>
      <c r="AH228" s="47"/>
      <c r="AI228" s="47"/>
      <c r="AJ228" s="32">
        <v>99.235364770675275</v>
      </c>
    </row>
    <row r="229" spans="1:39">
      <c r="A229" s="3" t="s">
        <v>26</v>
      </c>
      <c r="B229" s="3" t="s">
        <v>48</v>
      </c>
      <c r="C229" s="3" t="s">
        <v>795</v>
      </c>
      <c r="D229" s="36">
        <v>3</v>
      </c>
      <c r="E229" s="3" t="s">
        <v>502</v>
      </c>
      <c r="F229" s="30" t="s">
        <v>671</v>
      </c>
      <c r="G229" s="32">
        <v>37.411845348406622</v>
      </c>
      <c r="H229" s="32">
        <v>3.403026176697934E-2</v>
      </c>
      <c r="I229" s="32">
        <v>20.790072731644454</v>
      </c>
      <c r="J229" s="32">
        <v>34.029921459038405</v>
      </c>
      <c r="K229" s="32">
        <v>0</v>
      </c>
      <c r="L229" s="32">
        <v>2.4233610340448966</v>
      </c>
      <c r="M229" s="32">
        <v>3.2867302589590617</v>
      </c>
      <c r="N229" s="32">
        <v>1.3665183308797846</v>
      </c>
      <c r="O229" s="32">
        <v>2.7935104904137604E-2</v>
      </c>
      <c r="P229" s="32">
        <v>2.415342835366243E-2</v>
      </c>
      <c r="S229" s="32"/>
      <c r="T229" s="46"/>
      <c r="U229" s="46"/>
      <c r="V229" s="46"/>
      <c r="W229" s="46"/>
      <c r="X229" s="46">
        <v>147.74456097138659</v>
      </c>
      <c r="Y229" s="46"/>
      <c r="Z229" s="46"/>
      <c r="AA229" s="46"/>
      <c r="AB229" s="46"/>
      <c r="AC229" s="46"/>
      <c r="AD229" s="46"/>
      <c r="AE229" s="46"/>
      <c r="AF229" s="46"/>
      <c r="AG229" s="46"/>
      <c r="AH229" s="47"/>
      <c r="AI229" s="47"/>
      <c r="AJ229" s="32">
        <v>99.414436512028502</v>
      </c>
    </row>
    <row r="230" spans="1:39">
      <c r="A230" s="3" t="s">
        <v>26</v>
      </c>
      <c r="B230" s="3" t="s">
        <v>48</v>
      </c>
      <c r="C230" s="3" t="s">
        <v>796</v>
      </c>
      <c r="D230" s="36">
        <v>5</v>
      </c>
      <c r="E230" s="3" t="s">
        <v>502</v>
      </c>
      <c r="F230" s="30" t="s">
        <v>672</v>
      </c>
      <c r="G230" s="32">
        <v>37.327962335054295</v>
      </c>
      <c r="H230" s="32">
        <v>3.0825116990828752E-2</v>
      </c>
      <c r="I230" s="32">
        <v>20.406213797074802</v>
      </c>
      <c r="J230" s="32">
        <v>33.972544032232072</v>
      </c>
      <c r="K230" s="32">
        <v>0</v>
      </c>
      <c r="L230" s="32">
        <v>2.6198626089289965</v>
      </c>
      <c r="M230" s="32">
        <v>2.8575345300144006</v>
      </c>
      <c r="N230" s="32">
        <v>1.4825704925145966</v>
      </c>
      <c r="O230" s="32">
        <v>3.5418973965504717E-2</v>
      </c>
      <c r="P230" s="32">
        <v>2.5433917822514022E-2</v>
      </c>
      <c r="S230" s="32"/>
      <c r="T230" s="46"/>
      <c r="U230" s="46"/>
      <c r="V230" s="46"/>
      <c r="W230" s="46"/>
      <c r="X230" s="46">
        <v>78.13241199874399</v>
      </c>
      <c r="Y230" s="46"/>
      <c r="Z230" s="46"/>
      <c r="AA230" s="46"/>
      <c r="AB230" s="46"/>
      <c r="AC230" s="46"/>
      <c r="AD230" s="46"/>
      <c r="AE230" s="46"/>
      <c r="AF230" s="46"/>
      <c r="AG230" s="46"/>
      <c r="AH230" s="47"/>
      <c r="AI230" s="47"/>
      <c r="AJ230" s="32">
        <v>98.768222947760023</v>
      </c>
    </row>
    <row r="231" spans="1:39">
      <c r="A231" s="3" t="s">
        <v>26</v>
      </c>
      <c r="B231" s="3" t="s">
        <v>48</v>
      </c>
      <c r="C231" s="3" t="s">
        <v>797</v>
      </c>
      <c r="D231" s="36">
        <v>7</v>
      </c>
      <c r="E231" s="3" t="s">
        <v>502</v>
      </c>
      <c r="F231" s="30" t="s">
        <v>673</v>
      </c>
      <c r="G231" s="32">
        <v>37.339536094356419</v>
      </c>
      <c r="H231" s="32">
        <v>3.1011986441598593E-2</v>
      </c>
      <c r="I231" s="32">
        <v>20.705879218529549</v>
      </c>
      <c r="J231" s="32">
        <v>32.38320217459038</v>
      </c>
      <c r="K231" s="32">
        <v>0</v>
      </c>
      <c r="L231" s="32">
        <v>1.5461727252591666</v>
      </c>
      <c r="M231" s="32">
        <v>3.9767718839744908</v>
      </c>
      <c r="N231" s="32">
        <v>1.511244227755876</v>
      </c>
      <c r="O231" s="32">
        <v>2.8590213038832205E-3</v>
      </c>
      <c r="P231" s="32">
        <v>2.4418440285127484E-2</v>
      </c>
      <c r="S231" s="32"/>
      <c r="T231" s="46"/>
      <c r="U231" s="46"/>
      <c r="V231" s="46"/>
      <c r="W231" s="46"/>
      <c r="X231" s="46">
        <v>43.911355572313433</v>
      </c>
      <c r="Y231" s="46"/>
      <c r="Z231" s="46"/>
      <c r="AA231" s="46"/>
      <c r="AB231" s="46"/>
      <c r="AC231" s="46"/>
      <c r="AD231" s="46"/>
      <c r="AE231" s="46"/>
      <c r="AF231" s="46"/>
      <c r="AG231" s="46"/>
      <c r="AH231" s="47"/>
      <c r="AI231" s="47"/>
      <c r="AJ231" s="32">
        <v>97.52594203958563</v>
      </c>
    </row>
    <row r="232" spans="1:39">
      <c r="A232" s="3" t="s">
        <v>26</v>
      </c>
      <c r="B232" s="3" t="s">
        <v>48</v>
      </c>
      <c r="C232" s="3" t="s">
        <v>798</v>
      </c>
      <c r="D232" s="36">
        <v>9</v>
      </c>
      <c r="E232" s="3" t="s">
        <v>502</v>
      </c>
      <c r="F232" s="30" t="s">
        <v>674</v>
      </c>
      <c r="G232" s="32">
        <v>37.028435155777103</v>
      </c>
      <c r="H232" s="32">
        <v>2.1968839806129483E-2</v>
      </c>
      <c r="I232" s="32">
        <v>20.65594127975875</v>
      </c>
      <c r="J232" s="32">
        <v>34.03019162181036</v>
      </c>
      <c r="K232" s="32">
        <v>0</v>
      </c>
      <c r="L232" s="32">
        <v>2.356217648160972</v>
      </c>
      <c r="M232" s="32">
        <v>3.2981490346842217</v>
      </c>
      <c r="N232" s="32">
        <v>1.4641346785518239</v>
      </c>
      <c r="O232" s="32">
        <v>1.3479591248860068E-5</v>
      </c>
      <c r="P232" s="32">
        <v>1.063781984894484E-2</v>
      </c>
      <c r="S232" s="32"/>
      <c r="T232" s="46"/>
      <c r="U232" s="46"/>
      <c r="V232" s="46"/>
      <c r="W232" s="46"/>
      <c r="X232" s="46">
        <v>61.931911878692098</v>
      </c>
      <c r="Y232" s="46"/>
      <c r="Z232" s="46"/>
      <c r="AA232" s="46"/>
      <c r="AB232" s="46"/>
      <c r="AC232" s="46"/>
      <c r="AD232" s="46"/>
      <c r="AE232" s="46"/>
      <c r="AF232" s="46"/>
      <c r="AG232" s="46"/>
      <c r="AH232" s="47"/>
      <c r="AI232" s="47"/>
      <c r="AJ232" s="32">
        <v>98.873627745673886</v>
      </c>
    </row>
    <row r="233" spans="1:39">
      <c r="A233" s="3" t="s">
        <v>26</v>
      </c>
      <c r="B233" s="3" t="s">
        <v>48</v>
      </c>
      <c r="C233" s="3" t="s">
        <v>799</v>
      </c>
      <c r="D233" s="36">
        <v>11</v>
      </c>
      <c r="E233" s="3" t="s">
        <v>502</v>
      </c>
      <c r="F233" s="30" t="s">
        <v>675</v>
      </c>
      <c r="G233" s="32">
        <v>37.217016834609218</v>
      </c>
      <c r="H233" s="32">
        <v>3.2189931372344202E-2</v>
      </c>
      <c r="I233" s="32">
        <v>21.200024853290333</v>
      </c>
      <c r="J233" s="32">
        <v>33.44627153242611</v>
      </c>
      <c r="K233" s="32">
        <v>0.28515537340911962</v>
      </c>
      <c r="L233" s="32">
        <v>2.1968566954223561</v>
      </c>
      <c r="M233" s="32">
        <v>3.8806873469656455</v>
      </c>
      <c r="N233" s="32">
        <v>1.298251530390738</v>
      </c>
      <c r="O233" s="32">
        <v>3.2197351657027161E-2</v>
      </c>
      <c r="P233" s="32">
        <v>4.2525982802321324E-2</v>
      </c>
      <c r="S233" s="32"/>
      <c r="T233" s="46"/>
      <c r="U233" s="46"/>
      <c r="V233" s="46"/>
      <c r="W233" s="46"/>
      <c r="X233" s="46">
        <v>67.292077350511732</v>
      </c>
      <c r="Y233" s="46"/>
      <c r="Z233" s="46"/>
      <c r="AA233" s="46"/>
      <c r="AB233" s="46"/>
      <c r="AC233" s="46"/>
      <c r="AD233" s="46"/>
      <c r="AE233" s="46"/>
      <c r="AF233" s="46"/>
      <c r="AG233" s="46"/>
      <c r="AH233" s="47"/>
      <c r="AI233" s="47"/>
      <c r="AJ233" s="32">
        <v>99.639381105445992</v>
      </c>
    </row>
    <row r="234" spans="1:39">
      <c r="A234" s="3" t="s">
        <v>26</v>
      </c>
      <c r="B234" s="3" t="s">
        <v>48</v>
      </c>
      <c r="C234" s="3" t="s">
        <v>800</v>
      </c>
      <c r="D234" s="36">
        <v>13</v>
      </c>
      <c r="E234" s="3" t="s">
        <v>502</v>
      </c>
      <c r="F234" s="30" t="s">
        <v>676</v>
      </c>
      <c r="G234" s="32">
        <v>37.559523094178388</v>
      </c>
      <c r="H234" s="32">
        <v>1.7505663191760501E-2</v>
      </c>
      <c r="I234" s="32">
        <v>21.1049481571516</v>
      </c>
      <c r="J234" s="32">
        <v>33.232967011549825</v>
      </c>
      <c r="K234" s="32">
        <v>0</v>
      </c>
      <c r="L234" s="32">
        <v>2.7100310112952695</v>
      </c>
      <c r="M234" s="32">
        <v>3.7959784709319067</v>
      </c>
      <c r="N234" s="32">
        <v>1.343439982708718</v>
      </c>
      <c r="O234" s="32">
        <v>1.3479591248860068E-5</v>
      </c>
      <c r="P234" s="32">
        <v>1.3779415836494167E-2</v>
      </c>
      <c r="S234" s="32"/>
      <c r="T234" s="46"/>
      <c r="U234" s="46"/>
      <c r="V234" s="46"/>
      <c r="W234" s="46"/>
      <c r="X234" s="46">
        <v>62.141918361729815</v>
      </c>
      <c r="Y234" s="46"/>
      <c r="Z234" s="46"/>
      <c r="AA234" s="46"/>
      <c r="AB234" s="46"/>
      <c r="AC234" s="46"/>
      <c r="AD234" s="46"/>
      <c r="AE234" s="46"/>
      <c r="AF234" s="46"/>
      <c r="AG234" s="46"/>
      <c r="AH234" s="47"/>
      <c r="AI234" s="47"/>
      <c r="AJ234" s="32">
        <v>99.786381315751214</v>
      </c>
    </row>
    <row r="235" spans="1:39">
      <c r="A235" s="3" t="s">
        <v>26</v>
      </c>
      <c r="B235" s="3" t="s">
        <v>48</v>
      </c>
      <c r="C235" s="3" t="s">
        <v>801</v>
      </c>
      <c r="D235" s="36">
        <v>15</v>
      </c>
      <c r="E235" s="3" t="s">
        <v>502</v>
      </c>
      <c r="F235" s="30" t="s">
        <v>677</v>
      </c>
      <c r="G235" s="32">
        <v>37.746286345024025</v>
      </c>
      <c r="H235" s="32">
        <v>1.3514665636033174E-3</v>
      </c>
      <c r="I235" s="32">
        <v>21.060111710423222</v>
      </c>
      <c r="J235" s="32">
        <v>33.048793190437813</v>
      </c>
      <c r="K235" s="32">
        <v>0</v>
      </c>
      <c r="L235" s="32">
        <v>2.1132166961143359</v>
      </c>
      <c r="M235" s="32">
        <v>4.1736636813824317</v>
      </c>
      <c r="N235" s="32">
        <v>1.4520036443185789</v>
      </c>
      <c r="O235" s="32">
        <v>1.3479591248860068E-5</v>
      </c>
      <c r="P235" s="32">
        <v>1.4500971049892196E-2</v>
      </c>
      <c r="S235" s="32"/>
      <c r="T235" s="46"/>
      <c r="U235" s="46"/>
      <c r="V235" s="46"/>
      <c r="W235" s="46"/>
      <c r="X235" s="46">
        <v>127.6939419956434</v>
      </c>
      <c r="Y235" s="46"/>
      <c r="Z235" s="46"/>
      <c r="AA235" s="46"/>
      <c r="AB235" s="46"/>
      <c r="AC235" s="46"/>
      <c r="AD235" s="46"/>
      <c r="AE235" s="46"/>
      <c r="AF235" s="46"/>
      <c r="AG235" s="46"/>
      <c r="AH235" s="47"/>
      <c r="AI235" s="47"/>
      <c r="AJ235" s="32">
        <v>99.628535175709416</v>
      </c>
    </row>
    <row r="236" spans="1:39">
      <c r="A236" s="3" t="s">
        <v>26</v>
      </c>
      <c r="B236" s="3" t="s">
        <v>48</v>
      </c>
      <c r="C236" s="3" t="s">
        <v>802</v>
      </c>
      <c r="D236" s="36">
        <v>17</v>
      </c>
      <c r="E236" s="3" t="s">
        <v>502</v>
      </c>
      <c r="F236" s="30" t="s">
        <v>678</v>
      </c>
      <c r="G236" s="32">
        <v>37.794314237137257</v>
      </c>
      <c r="H236" s="32">
        <v>2.4866984770301043E-2</v>
      </c>
      <c r="I236" s="32">
        <v>21.011099597986043</v>
      </c>
      <c r="J236" s="32">
        <v>33.400622308890682</v>
      </c>
      <c r="K236" s="32">
        <v>0</v>
      </c>
      <c r="L236" s="32">
        <v>2.458028971883309</v>
      </c>
      <c r="M236" s="32">
        <v>3.8954342497428516</v>
      </c>
      <c r="N236" s="32">
        <v>1.5036619815609562</v>
      </c>
      <c r="O236" s="32">
        <v>1.3479591248860068E-5</v>
      </c>
      <c r="P236" s="32">
        <v>2.0030083620003938E-2</v>
      </c>
      <c r="S236" s="32"/>
      <c r="T236" s="46"/>
      <c r="U236" s="46"/>
      <c r="V236" s="46"/>
      <c r="W236" s="46"/>
      <c r="X236" s="46">
        <v>171.26528707161003</v>
      </c>
      <c r="Y236" s="46"/>
      <c r="Z236" s="46"/>
      <c r="AA236" s="46"/>
      <c r="AB236" s="46"/>
      <c r="AC236" s="46"/>
      <c r="AD236" s="46"/>
      <c r="AE236" s="46"/>
      <c r="AF236" s="46"/>
      <c r="AG236" s="46"/>
      <c r="AH236" s="47"/>
      <c r="AI236" s="47"/>
      <c r="AJ236" s="32">
        <v>100.13184230662974</v>
      </c>
    </row>
    <row r="237" spans="1:39">
      <c r="A237" s="3" t="s">
        <v>26</v>
      </c>
      <c r="B237" s="3" t="s">
        <v>48</v>
      </c>
      <c r="C237" s="3" t="s">
        <v>803</v>
      </c>
      <c r="D237" s="36">
        <v>19</v>
      </c>
      <c r="E237" s="3" t="s">
        <v>502</v>
      </c>
      <c r="F237" s="30" t="s">
        <v>679</v>
      </c>
      <c r="G237" s="32">
        <v>37.469564392024211</v>
      </c>
      <c r="H237" s="32">
        <v>3.3518039254601291E-2</v>
      </c>
      <c r="I237" s="32">
        <v>21.11747515427799</v>
      </c>
      <c r="J237" s="32">
        <v>33.173479742143435</v>
      </c>
      <c r="K237" s="32">
        <v>0</v>
      </c>
      <c r="L237" s="32">
        <v>2.9710586712327798</v>
      </c>
      <c r="M237" s="32">
        <v>3.4654707465953511</v>
      </c>
      <c r="N237" s="32">
        <v>1.7643183099705575</v>
      </c>
      <c r="O237" s="32">
        <v>2.2780509210573513E-3</v>
      </c>
      <c r="P237" s="32">
        <v>2.238868981004289E-2</v>
      </c>
      <c r="S237" s="32"/>
      <c r="T237" s="46"/>
      <c r="U237" s="46"/>
      <c r="V237" s="46"/>
      <c r="W237" s="46"/>
      <c r="X237" s="46">
        <v>108.17333938185249</v>
      </c>
      <c r="Y237" s="46"/>
      <c r="Z237" s="46"/>
      <c r="AA237" s="46"/>
      <c r="AB237" s="46"/>
      <c r="AC237" s="46"/>
      <c r="AD237" s="46"/>
      <c r="AE237" s="46"/>
      <c r="AF237" s="46"/>
      <c r="AG237" s="46"/>
      <c r="AH237" s="47"/>
      <c r="AI237" s="47"/>
      <c r="AJ237" s="32">
        <v>100.03366297054278</v>
      </c>
    </row>
    <row r="238" spans="1:39">
      <c r="A238" s="3" t="s">
        <v>26</v>
      </c>
      <c r="B238" s="3" t="s">
        <v>48</v>
      </c>
      <c r="C238" s="3" t="s">
        <v>804</v>
      </c>
      <c r="D238" s="36">
        <v>21</v>
      </c>
      <c r="E238" s="3" t="s">
        <v>502</v>
      </c>
      <c r="F238" s="30" t="s">
        <v>680</v>
      </c>
      <c r="G238" s="32">
        <v>37.952196572903688</v>
      </c>
      <c r="H238" s="32">
        <v>5.1973065995362146E-3</v>
      </c>
      <c r="I238" s="32">
        <v>20.936315503527165</v>
      </c>
      <c r="J238" s="32">
        <v>32.756039664786456</v>
      </c>
      <c r="K238" s="32">
        <v>0</v>
      </c>
      <c r="L238" s="32">
        <v>1.7684986793293913</v>
      </c>
      <c r="M238" s="32">
        <v>4.905415510553385</v>
      </c>
      <c r="N238" s="32">
        <v>1.4086943129896703</v>
      </c>
      <c r="O238" s="32">
        <v>1.0151480169516516E-2</v>
      </c>
      <c r="P238" s="32">
        <v>1.7896737571710279E-2</v>
      </c>
      <c r="S238" s="32"/>
      <c r="T238" s="46"/>
      <c r="U238" s="46"/>
      <c r="V238" s="46"/>
      <c r="W238" s="46"/>
      <c r="X238" s="46">
        <v>61.591901382345348</v>
      </c>
      <c r="Y238" s="46"/>
      <c r="Z238" s="46"/>
      <c r="AA238" s="46"/>
      <c r="AB238" s="46"/>
      <c r="AC238" s="46"/>
      <c r="AD238" s="46"/>
      <c r="AE238" s="46"/>
      <c r="AF238" s="46"/>
      <c r="AG238" s="46"/>
      <c r="AH238" s="47"/>
      <c r="AI238" s="47"/>
      <c r="AJ238" s="32">
        <v>99.769144077262879</v>
      </c>
    </row>
    <row r="239" spans="1:39">
      <c r="A239" s="3" t="s">
        <v>26</v>
      </c>
      <c r="B239" s="3" t="s">
        <v>48</v>
      </c>
      <c r="C239" s="3" t="s">
        <v>805</v>
      </c>
      <c r="D239" s="36">
        <v>23</v>
      </c>
      <c r="E239" s="3" t="s">
        <v>502</v>
      </c>
      <c r="F239" s="30" t="s">
        <v>681</v>
      </c>
      <c r="G239" s="32">
        <v>37.910629448460028</v>
      </c>
      <c r="H239" s="32">
        <v>3.0634910585580877E-2</v>
      </c>
      <c r="I239" s="32">
        <v>20.917610032704957</v>
      </c>
      <c r="J239" s="32">
        <v>33.098708978780543</v>
      </c>
      <c r="K239" s="32">
        <v>0</v>
      </c>
      <c r="L239" s="32">
        <v>2.2755487436783155</v>
      </c>
      <c r="M239" s="32">
        <v>4.1549916780909282</v>
      </c>
      <c r="N239" s="32">
        <v>1.6424580833873947</v>
      </c>
      <c r="O239" s="32">
        <v>1.3479591248860068E-5</v>
      </c>
      <c r="P239" s="32">
        <v>1.2045996884775042E-5</v>
      </c>
      <c r="S239" s="32"/>
      <c r="T239" s="46"/>
      <c r="U239" s="46"/>
      <c r="V239" s="46"/>
      <c r="W239" s="46"/>
      <c r="X239" s="46">
        <v>0.10000308716081401</v>
      </c>
      <c r="Y239" s="46"/>
      <c r="Z239" s="46"/>
      <c r="AA239" s="46"/>
      <c r="AB239" s="46"/>
      <c r="AC239" s="46"/>
      <c r="AD239" s="46"/>
      <c r="AE239" s="46"/>
      <c r="AF239" s="46"/>
      <c r="AG239" s="46"/>
      <c r="AH239" s="47"/>
      <c r="AI239" s="47"/>
      <c r="AJ239" s="32">
        <v>100.02906974563507</v>
      </c>
    </row>
    <row r="240" spans="1:39">
      <c r="A240" s="3" t="s">
        <v>26</v>
      </c>
      <c r="B240" s="3" t="s">
        <v>48</v>
      </c>
      <c r="C240" s="3" t="s">
        <v>806</v>
      </c>
      <c r="D240" s="36">
        <v>25</v>
      </c>
      <c r="E240" s="3" t="s">
        <v>502</v>
      </c>
      <c r="F240" s="30" t="s">
        <v>682</v>
      </c>
      <c r="G240" s="32">
        <v>38.337446586790094</v>
      </c>
      <c r="H240" s="32">
        <v>1.6684772390164416E-5</v>
      </c>
      <c r="I240" s="32">
        <v>21.212665216906551</v>
      </c>
      <c r="J240" s="32">
        <v>33.411879091055603</v>
      </c>
      <c r="K240" s="32">
        <v>0</v>
      </c>
      <c r="L240" s="32">
        <v>1.5012073162202864</v>
      </c>
      <c r="M240" s="32">
        <v>4.5081064557909896</v>
      </c>
      <c r="N240" s="32">
        <v>1.5228001922002097</v>
      </c>
      <c r="O240" s="32">
        <v>1.1305333180418939E-2</v>
      </c>
      <c r="P240" s="32">
        <v>5.7194393208911893E-3</v>
      </c>
      <c r="S240" s="32"/>
      <c r="T240" s="46"/>
      <c r="U240" s="46"/>
      <c r="V240" s="46"/>
      <c r="W240" s="46"/>
      <c r="X240" s="46">
        <v>115.88357740195126</v>
      </c>
      <c r="Y240" s="46"/>
      <c r="Z240" s="46"/>
      <c r="AA240" s="46"/>
      <c r="AB240" s="46"/>
      <c r="AC240" s="46"/>
      <c r="AD240" s="46"/>
      <c r="AE240" s="46"/>
      <c r="AF240" s="46"/>
      <c r="AG240" s="46"/>
      <c r="AH240" s="47"/>
      <c r="AI240" s="47"/>
      <c r="AJ240" s="32">
        <v>100.52808185565719</v>
      </c>
    </row>
    <row r="241" spans="1:36">
      <c r="A241" s="3" t="s">
        <v>26</v>
      </c>
      <c r="B241" s="3" t="s">
        <v>48</v>
      </c>
      <c r="C241" s="3" t="s">
        <v>807</v>
      </c>
      <c r="D241" s="36">
        <v>27</v>
      </c>
      <c r="E241" s="3" t="s">
        <v>502</v>
      </c>
      <c r="F241" s="30" t="s">
        <v>683</v>
      </c>
      <c r="G241" s="32">
        <v>37.505291153640734</v>
      </c>
      <c r="H241" s="32">
        <v>5.5476868197296685E-2</v>
      </c>
      <c r="I241" s="32">
        <v>21.30927236065801</v>
      </c>
      <c r="J241" s="32">
        <v>33.472614255170555</v>
      </c>
      <c r="K241" s="32">
        <v>0</v>
      </c>
      <c r="L241" s="32">
        <v>2.9515819244506045</v>
      </c>
      <c r="M241" s="32">
        <v>3.2580174936844273</v>
      </c>
      <c r="N241" s="32">
        <v>1.4941096666001297</v>
      </c>
      <c r="O241" s="32">
        <v>1.3766706542460786E-2</v>
      </c>
      <c r="P241" s="32">
        <v>3.4897252975193291E-2</v>
      </c>
      <c r="S241" s="32"/>
      <c r="T241" s="46"/>
      <c r="U241" s="46"/>
      <c r="V241" s="46"/>
      <c r="W241" s="46"/>
      <c r="X241" s="46">
        <v>0.10000308716081401</v>
      </c>
      <c r="Y241" s="46"/>
      <c r="Z241" s="46"/>
      <c r="AA241" s="46"/>
      <c r="AB241" s="46"/>
      <c r="AC241" s="46"/>
      <c r="AD241" s="46"/>
      <c r="AE241" s="46"/>
      <c r="AF241" s="46"/>
      <c r="AG241" s="46"/>
      <c r="AH241" s="47"/>
      <c r="AI241" s="47"/>
      <c r="AJ241" s="32">
        <v>100.09223128414646</v>
      </c>
    </row>
    <row r="242" spans="1:36">
      <c r="A242" s="3" t="s">
        <v>26</v>
      </c>
      <c r="B242" s="3" t="s">
        <v>48</v>
      </c>
      <c r="C242" s="3" t="s">
        <v>795</v>
      </c>
      <c r="D242" s="36">
        <v>29</v>
      </c>
      <c r="E242" s="3" t="s">
        <v>502</v>
      </c>
      <c r="F242" s="30" t="s">
        <v>684</v>
      </c>
      <c r="G242" s="32">
        <v>37.190917044685769</v>
      </c>
      <c r="H242" s="32">
        <v>2.2165720120333424E-2</v>
      </c>
      <c r="I242" s="32">
        <v>20.919405002127288</v>
      </c>
      <c r="J242" s="32">
        <v>33.939705722803076</v>
      </c>
      <c r="K242" s="32">
        <v>0.34230052815184225</v>
      </c>
      <c r="L242" s="32">
        <v>2.5313560053633508</v>
      </c>
      <c r="M242" s="32">
        <v>3.2864002652952071</v>
      </c>
      <c r="N242" s="32">
        <v>1.5254488713009633</v>
      </c>
      <c r="O242" s="32">
        <v>8.149760869060798E-3</v>
      </c>
      <c r="P242" s="32">
        <v>4.4930363780522418E-2</v>
      </c>
      <c r="S242" s="32"/>
      <c r="T242" s="46"/>
      <c r="U242" s="46"/>
      <c r="V242" s="46"/>
      <c r="W242" s="46"/>
      <c r="X242" s="46">
        <v>16.430507220521736</v>
      </c>
      <c r="Y242" s="46"/>
      <c r="Z242" s="46"/>
      <c r="AA242" s="46"/>
      <c r="AB242" s="46"/>
      <c r="AC242" s="46"/>
      <c r="AD242" s="46"/>
      <c r="AE242" s="46"/>
      <c r="AF242" s="46"/>
      <c r="AG242" s="46"/>
      <c r="AH242" s="47"/>
      <c r="AI242" s="47"/>
      <c r="AJ242" s="32">
        <v>99.812057465964287</v>
      </c>
    </row>
    <row r="243" spans="1:36">
      <c r="A243" s="3" t="s">
        <v>26</v>
      </c>
      <c r="B243" s="3" t="s">
        <v>48</v>
      </c>
      <c r="C243" s="3" t="s">
        <v>808</v>
      </c>
      <c r="D243" s="36">
        <v>31</v>
      </c>
      <c r="E243" s="3" t="s">
        <v>502</v>
      </c>
      <c r="F243" s="30" t="s">
        <v>685</v>
      </c>
      <c r="G243" s="32">
        <v>37.083822332917926</v>
      </c>
      <c r="H243" s="32">
        <v>4.8314095410199091E-2</v>
      </c>
      <c r="I243" s="32">
        <v>20.914813659289109</v>
      </c>
      <c r="J243" s="32">
        <v>33.413138528839958</v>
      </c>
      <c r="K243" s="32">
        <v>0.20076472927047698</v>
      </c>
      <c r="L243" s="32">
        <v>2.4129305672916206</v>
      </c>
      <c r="M243" s="32">
        <v>3.6593063715284924</v>
      </c>
      <c r="N243" s="32">
        <v>1.4339861901292481</v>
      </c>
      <c r="O243" s="32">
        <v>1.7728358410500761E-2</v>
      </c>
      <c r="P243" s="32">
        <v>2.8545398817851411E-2</v>
      </c>
      <c r="S243" s="32"/>
      <c r="T243" s="46"/>
      <c r="U243" s="46"/>
      <c r="V243" s="46"/>
      <c r="W243" s="46"/>
      <c r="X243" s="46">
        <v>84.812618221086353</v>
      </c>
      <c r="Y243" s="46"/>
      <c r="Z243" s="46"/>
      <c r="AA243" s="46"/>
      <c r="AB243" s="46"/>
      <c r="AC243" s="46"/>
      <c r="AD243" s="46"/>
      <c r="AE243" s="46"/>
      <c r="AF243" s="46"/>
      <c r="AG243" s="46"/>
      <c r="AH243" s="47"/>
      <c r="AI243" s="47"/>
      <c r="AJ243" s="32">
        <v>99.223297520571748</v>
      </c>
    </row>
    <row r="244" spans="1:36">
      <c r="A244" s="3" t="s">
        <v>26</v>
      </c>
      <c r="B244" s="3" t="s">
        <v>48</v>
      </c>
      <c r="C244" s="3" t="s">
        <v>809</v>
      </c>
      <c r="D244" s="36">
        <v>33</v>
      </c>
      <c r="E244" s="3" t="s">
        <v>502</v>
      </c>
      <c r="F244" s="30" t="s">
        <v>686</v>
      </c>
      <c r="G244" s="32">
        <v>37.081618826063732</v>
      </c>
      <c r="H244" s="32">
        <v>2.9733932876512003E-2</v>
      </c>
      <c r="I244" s="32">
        <v>21.067858420561709</v>
      </c>
      <c r="J244" s="32">
        <v>33.497156579589792</v>
      </c>
      <c r="K244" s="32">
        <v>0.55176730487469816</v>
      </c>
      <c r="L244" s="32">
        <v>2.33014664615362</v>
      </c>
      <c r="M244" s="32">
        <v>3.6072851090722078</v>
      </c>
      <c r="N244" s="32">
        <v>1.4763482653825042</v>
      </c>
      <c r="O244" s="32">
        <v>1.8314720629826173E-2</v>
      </c>
      <c r="P244" s="32">
        <v>3.3860092643414157E-2</v>
      </c>
      <c r="S244" s="32"/>
      <c r="T244" s="46"/>
      <c r="U244" s="46"/>
      <c r="V244" s="46"/>
      <c r="W244" s="46"/>
      <c r="X244" s="46">
        <v>143.28442328401431</v>
      </c>
      <c r="Y244" s="46"/>
      <c r="Z244" s="46"/>
      <c r="AA244" s="46"/>
      <c r="AB244" s="46"/>
      <c r="AC244" s="46"/>
      <c r="AD244" s="46"/>
      <c r="AE244" s="46"/>
      <c r="AF244" s="46"/>
      <c r="AG244" s="46"/>
      <c r="AH244" s="47"/>
      <c r="AI244" s="47"/>
      <c r="AJ244" s="32">
        <v>99.713524297764593</v>
      </c>
    </row>
    <row r="245" spans="1:36">
      <c r="A245" s="3" t="s">
        <v>26</v>
      </c>
      <c r="B245" s="3" t="s">
        <v>48</v>
      </c>
      <c r="C245" s="3" t="s">
        <v>810</v>
      </c>
      <c r="D245" s="36">
        <v>35</v>
      </c>
      <c r="E245" s="3" t="s">
        <v>502</v>
      </c>
      <c r="F245" s="30" t="s">
        <v>687</v>
      </c>
      <c r="G245" s="32">
        <v>37.195816103614028</v>
      </c>
      <c r="H245" s="32">
        <v>4.6443732425261661E-2</v>
      </c>
      <c r="I245" s="32">
        <v>21.230066973095699</v>
      </c>
      <c r="J245" s="32">
        <v>33.827058008758982</v>
      </c>
      <c r="K245" s="32">
        <v>0.35494238146853019</v>
      </c>
      <c r="L245" s="32">
        <v>2.174889187267679</v>
      </c>
      <c r="M245" s="32">
        <v>3.8084900397449091</v>
      </c>
      <c r="N245" s="32">
        <v>1.1464289085283697</v>
      </c>
      <c r="O245" s="32">
        <v>2.4857714222022848E-2</v>
      </c>
      <c r="P245" s="32">
        <v>3.7993074174580477E-2</v>
      </c>
      <c r="S245" s="32"/>
      <c r="T245" s="46"/>
      <c r="U245" s="46"/>
      <c r="V245" s="46"/>
      <c r="W245" s="46"/>
      <c r="X245" s="46">
        <v>61.921911569976018</v>
      </c>
      <c r="Y245" s="46"/>
      <c r="Z245" s="46"/>
      <c r="AA245" s="46"/>
      <c r="AB245" s="46"/>
      <c r="AC245" s="46"/>
      <c r="AD245" s="46"/>
      <c r="AE245" s="46"/>
      <c r="AF245" s="46"/>
      <c r="AG245" s="46"/>
      <c r="AH245" s="47"/>
      <c r="AI245" s="47"/>
      <c r="AJ245" s="32">
        <v>99.853682706492336</v>
      </c>
    </row>
    <row r="246" spans="1:36">
      <c r="A246" s="3" t="s">
        <v>26</v>
      </c>
      <c r="B246" s="3" t="s">
        <v>48</v>
      </c>
      <c r="C246" s="3" t="s">
        <v>811</v>
      </c>
      <c r="D246" s="36">
        <v>37</v>
      </c>
      <c r="E246" s="3" t="s">
        <v>502</v>
      </c>
      <c r="F246" s="30" t="s">
        <v>688</v>
      </c>
      <c r="G246" s="32">
        <v>37.355880552964209</v>
      </c>
      <c r="H246" s="32">
        <v>1.2760513923997744E-2</v>
      </c>
      <c r="I246" s="32">
        <v>21.009021212339135</v>
      </c>
      <c r="J246" s="32">
        <v>34.312847927568363</v>
      </c>
      <c r="K246" s="32">
        <v>0.10442586406159582</v>
      </c>
      <c r="L246" s="32">
        <v>2.3998892558026275</v>
      </c>
      <c r="M246" s="32">
        <v>3.2390536367002674</v>
      </c>
      <c r="N246" s="32">
        <v>1.3241576548230951</v>
      </c>
      <c r="O246" s="32">
        <v>8.489850956269536E-2</v>
      </c>
      <c r="P246" s="32">
        <v>2.3698089671417937E-2</v>
      </c>
      <c r="S246" s="32"/>
      <c r="T246" s="46"/>
      <c r="U246" s="46"/>
      <c r="V246" s="46"/>
      <c r="W246" s="46"/>
      <c r="X246" s="46">
        <v>9.9603074812170735</v>
      </c>
      <c r="Y246" s="46"/>
      <c r="Z246" s="46"/>
      <c r="AA246" s="46"/>
      <c r="AB246" s="46"/>
      <c r="AC246" s="46"/>
      <c r="AD246" s="46"/>
      <c r="AE246" s="46"/>
      <c r="AF246" s="46"/>
      <c r="AG246" s="46"/>
      <c r="AH246" s="47"/>
      <c r="AI246" s="47"/>
      <c r="AJ246" s="32">
        <v>99.867442341043358</v>
      </c>
    </row>
    <row r="247" spans="1:36">
      <c r="A247" s="3" t="s">
        <v>26</v>
      </c>
      <c r="B247" s="3" t="s">
        <v>48</v>
      </c>
      <c r="C247" s="3" t="s">
        <v>812</v>
      </c>
      <c r="D247" s="36">
        <v>39</v>
      </c>
      <c r="E247" s="3" t="s">
        <v>502</v>
      </c>
      <c r="F247" s="30" t="s">
        <v>689</v>
      </c>
      <c r="G247" s="32">
        <v>37.580659645362289</v>
      </c>
      <c r="H247" s="32">
        <v>2.2956578331627221E-2</v>
      </c>
      <c r="I247" s="32">
        <v>20.98315475824257</v>
      </c>
      <c r="J247" s="32">
        <v>33.699589578297072</v>
      </c>
      <c r="K247" s="32">
        <v>0</v>
      </c>
      <c r="L247" s="32">
        <v>2.0052488403940263</v>
      </c>
      <c r="M247" s="32">
        <v>4.1780414867722699</v>
      </c>
      <c r="N247" s="32">
        <v>1.3349944322321474</v>
      </c>
      <c r="O247" s="32">
        <v>4.020962069534958E-3</v>
      </c>
      <c r="P247" s="32">
        <v>1.2045996884775042E-5</v>
      </c>
      <c r="S247" s="32"/>
      <c r="T247" s="46"/>
      <c r="U247" s="46"/>
      <c r="V247" s="46"/>
      <c r="W247" s="46"/>
      <c r="X247" s="46">
        <v>85.602642609656769</v>
      </c>
      <c r="Y247" s="46"/>
      <c r="Z247" s="46"/>
      <c r="AA247" s="46"/>
      <c r="AB247" s="46"/>
      <c r="AC247" s="46"/>
      <c r="AD247" s="46"/>
      <c r="AE247" s="46"/>
      <c r="AF247" s="46"/>
      <c r="AG247" s="46"/>
      <c r="AH247" s="47"/>
      <c r="AI247" s="47"/>
      <c r="AJ247" s="32">
        <v>99.820025943962406</v>
      </c>
    </row>
    <row r="248" spans="1:36">
      <c r="A248" s="3" t="s">
        <v>26</v>
      </c>
      <c r="B248" s="3" t="s">
        <v>48</v>
      </c>
      <c r="C248" s="3" t="s">
        <v>800</v>
      </c>
      <c r="D248" s="36">
        <v>41</v>
      </c>
      <c r="E248" s="3" t="s">
        <v>502</v>
      </c>
      <c r="F248" s="30" t="s">
        <v>690</v>
      </c>
      <c r="G248" s="32">
        <v>37.117174441516816</v>
      </c>
      <c r="H248" s="32">
        <v>2.4569995821756115E-2</v>
      </c>
      <c r="I248" s="32">
        <v>20.451598181837369</v>
      </c>
      <c r="J248" s="32">
        <v>33.470605929402907</v>
      </c>
      <c r="K248" s="32">
        <v>0.32638125547912245</v>
      </c>
      <c r="L248" s="32">
        <v>2.4144684090721542</v>
      </c>
      <c r="M248" s="32">
        <v>3.6351505036823699</v>
      </c>
      <c r="N248" s="32">
        <v>1.5315983402115874</v>
      </c>
      <c r="O248" s="32">
        <v>5.7692650545121079E-4</v>
      </c>
      <c r="P248" s="32">
        <v>1.4458810060795481E-2</v>
      </c>
      <c r="S248" s="32"/>
      <c r="T248" s="46"/>
      <c r="U248" s="46"/>
      <c r="V248" s="46"/>
      <c r="W248" s="46"/>
      <c r="X248" s="46">
        <v>91.702830926466419</v>
      </c>
      <c r="Y248" s="46"/>
      <c r="Z248" s="46"/>
      <c r="AA248" s="46"/>
      <c r="AB248" s="46"/>
      <c r="AC248" s="46"/>
      <c r="AD248" s="46"/>
      <c r="AE248" s="46"/>
      <c r="AF248" s="46"/>
      <c r="AG248" s="46"/>
      <c r="AH248" s="47"/>
      <c r="AI248" s="47"/>
      <c r="AJ248" s="32">
        <v>98.998740200503491</v>
      </c>
    </row>
    <row r="249" spans="1:36">
      <c r="A249" s="3" t="s">
        <v>26</v>
      </c>
      <c r="B249" s="3" t="s">
        <v>48</v>
      </c>
      <c r="C249" s="3" t="s">
        <v>813</v>
      </c>
      <c r="D249" s="36">
        <v>43</v>
      </c>
      <c r="E249" s="3" t="s">
        <v>502</v>
      </c>
      <c r="F249" s="30" t="s">
        <v>691</v>
      </c>
      <c r="G249" s="32">
        <v>37.407352761616522</v>
      </c>
      <c r="H249" s="32">
        <v>2.8572672718156559E-2</v>
      </c>
      <c r="I249" s="32">
        <v>20.293603083842122</v>
      </c>
      <c r="J249" s="32">
        <v>33.727171910824602</v>
      </c>
      <c r="K249" s="32">
        <v>0</v>
      </c>
      <c r="L249" s="32">
        <v>2.698598558629572</v>
      </c>
      <c r="M249" s="32">
        <v>3.2277525974079411</v>
      </c>
      <c r="N249" s="32">
        <v>1.5514179595788213</v>
      </c>
      <c r="O249" s="32">
        <v>1.8957697132396801E-2</v>
      </c>
      <c r="P249" s="32">
        <v>2.0802232020318015E-2</v>
      </c>
      <c r="S249" s="32"/>
      <c r="T249" s="46"/>
      <c r="U249" s="46"/>
      <c r="V249" s="46"/>
      <c r="W249" s="46"/>
      <c r="X249" s="46">
        <v>135.27417600243314</v>
      </c>
      <c r="Y249" s="46"/>
      <c r="Z249" s="46"/>
      <c r="AA249" s="46"/>
      <c r="AB249" s="46"/>
      <c r="AC249" s="46"/>
      <c r="AD249" s="46"/>
      <c r="AE249" s="46"/>
      <c r="AF249" s="46"/>
      <c r="AG249" s="46"/>
      <c r="AH249" s="47"/>
      <c r="AI249" s="47"/>
      <c r="AJ249" s="32">
        <v>98.992552017105595</v>
      </c>
    </row>
    <row r="250" spans="1:36">
      <c r="A250" s="3" t="s">
        <v>26</v>
      </c>
      <c r="B250" s="3" t="s">
        <v>48</v>
      </c>
      <c r="C250" s="3" t="s">
        <v>814</v>
      </c>
      <c r="D250" s="36">
        <v>45</v>
      </c>
      <c r="E250" s="3" t="s">
        <v>502</v>
      </c>
      <c r="F250" s="30" t="s">
        <v>692</v>
      </c>
      <c r="G250" s="32">
        <v>37.299744611358378</v>
      </c>
      <c r="H250" s="32">
        <v>3.727211304238829E-2</v>
      </c>
      <c r="I250" s="32">
        <v>20.4412818312627</v>
      </c>
      <c r="J250" s="32">
        <v>33.008228397747928</v>
      </c>
      <c r="K250" s="32">
        <v>0.11256494520060162</v>
      </c>
      <c r="L250" s="32">
        <v>1.9094119867963992</v>
      </c>
      <c r="M250" s="32">
        <v>4.0216311231433863</v>
      </c>
      <c r="N250" s="32">
        <v>1.8653528948550326</v>
      </c>
      <c r="O250" s="32">
        <v>2.1191265402332907E-2</v>
      </c>
      <c r="P250" s="32">
        <v>1.1681003179166358E-2</v>
      </c>
      <c r="S250" s="32"/>
      <c r="T250" s="46"/>
      <c r="U250" s="46"/>
      <c r="V250" s="46"/>
      <c r="W250" s="46"/>
      <c r="X250" s="46">
        <v>31.870983878151424</v>
      </c>
      <c r="Y250" s="46"/>
      <c r="Z250" s="46"/>
      <c r="AA250" s="46"/>
      <c r="AB250" s="46"/>
      <c r="AC250" s="46"/>
      <c r="AD250" s="46"/>
      <c r="AE250" s="46"/>
      <c r="AF250" s="46"/>
      <c r="AG250" s="46"/>
      <c r="AH250" s="47"/>
      <c r="AI250" s="47"/>
      <c r="AJ250" s="32">
        <v>98.731129538104241</v>
      </c>
    </row>
    <row r="251" spans="1:36">
      <c r="A251" s="3" t="s">
        <v>26</v>
      </c>
      <c r="B251" s="3" t="s">
        <v>48</v>
      </c>
      <c r="C251" s="3" t="s">
        <v>815</v>
      </c>
      <c r="D251" s="36">
        <v>47</v>
      </c>
      <c r="E251" s="3" t="s">
        <v>502</v>
      </c>
      <c r="F251" s="30" t="s">
        <v>693</v>
      </c>
      <c r="G251" s="32">
        <v>36.859513892469288</v>
      </c>
      <c r="H251" s="32">
        <v>1.8676934213550048E-2</v>
      </c>
      <c r="I251" s="32">
        <v>20.386506922259084</v>
      </c>
      <c r="J251" s="32">
        <v>32.877115836040012</v>
      </c>
      <c r="K251" s="32">
        <v>0.67462915252594258</v>
      </c>
      <c r="L251" s="32">
        <v>2.0881889990261033</v>
      </c>
      <c r="M251" s="32">
        <v>3.9953344421312491</v>
      </c>
      <c r="N251" s="32">
        <v>1.3479104157393083</v>
      </c>
      <c r="O251" s="32">
        <v>4.1974099189825365E-2</v>
      </c>
      <c r="P251" s="32">
        <v>1.835448545333173E-2</v>
      </c>
      <c r="S251" s="32"/>
      <c r="T251" s="46"/>
      <c r="U251" s="46"/>
      <c r="V251" s="46"/>
      <c r="W251" s="46"/>
      <c r="X251" s="46">
        <v>0.10000308716081401</v>
      </c>
      <c r="Y251" s="46"/>
      <c r="Z251" s="46"/>
      <c r="AA251" s="46"/>
      <c r="AB251" s="46"/>
      <c r="AC251" s="46"/>
      <c r="AD251" s="46"/>
      <c r="AE251" s="46"/>
      <c r="AF251" s="46"/>
      <c r="AG251" s="46"/>
      <c r="AH251" s="47"/>
      <c r="AI251" s="47"/>
      <c r="AJ251" s="32">
        <v>98.307273434137045</v>
      </c>
    </row>
    <row r="252" spans="1:36">
      <c r="A252" s="3" t="s">
        <v>26</v>
      </c>
      <c r="B252" s="3" t="s">
        <v>48</v>
      </c>
      <c r="C252" s="3" t="s">
        <v>812</v>
      </c>
      <c r="D252" s="35" t="s">
        <v>747</v>
      </c>
      <c r="E252" s="3" t="s">
        <v>843</v>
      </c>
      <c r="F252" s="29" t="s">
        <v>694</v>
      </c>
      <c r="G252" s="32">
        <v>37.832650977746127</v>
      </c>
      <c r="H252" s="32">
        <v>2.5215696513255476E-2</v>
      </c>
      <c r="I252" s="32">
        <v>21.665224244314125</v>
      </c>
      <c r="J252" s="32">
        <v>33.814498810636586</v>
      </c>
      <c r="K252" s="32">
        <v>0</v>
      </c>
      <c r="L252" s="32">
        <v>2.0175386624487035</v>
      </c>
      <c r="M252" s="32">
        <v>4.2057874866899816</v>
      </c>
      <c r="N252" s="32">
        <v>1.3566358055292183</v>
      </c>
      <c r="O252" s="32">
        <v>3.4273208709351612E-2</v>
      </c>
      <c r="P252" s="32">
        <v>1.7640157838064569E-2</v>
      </c>
      <c r="S252" s="32"/>
      <c r="T252" s="46"/>
      <c r="U252" s="46"/>
      <c r="V252" s="46">
        <v>249.89108893335086</v>
      </c>
      <c r="W252" s="46"/>
      <c r="X252" s="46">
        <v>0.10000308716081401</v>
      </c>
      <c r="Y252" s="46"/>
      <c r="Z252" s="46">
        <v>516.73492639513393</v>
      </c>
      <c r="AA252" s="46"/>
      <c r="AB252" s="46">
        <v>59.509763382946034</v>
      </c>
      <c r="AC252" s="46"/>
      <c r="AD252" s="46"/>
      <c r="AE252" s="46"/>
      <c r="AF252" s="46"/>
      <c r="AG252" s="46"/>
      <c r="AH252" s="47"/>
      <c r="AI252" s="47"/>
      <c r="AJ252" s="32">
        <v>101.09825917233361</v>
      </c>
    </row>
    <row r="253" spans="1:36">
      <c r="A253" s="3" t="s">
        <v>26</v>
      </c>
      <c r="B253" s="3" t="s">
        <v>48</v>
      </c>
      <c r="C253" s="3" t="s">
        <v>804</v>
      </c>
      <c r="D253" s="35" t="s">
        <v>748</v>
      </c>
      <c r="E253" s="3" t="s">
        <v>843</v>
      </c>
      <c r="F253" s="29" t="s">
        <v>694</v>
      </c>
      <c r="G253" s="32">
        <v>37.922395747196013</v>
      </c>
      <c r="H253" s="32">
        <v>6.298501577287066E-3</v>
      </c>
      <c r="I253" s="32">
        <v>21.69420827688106</v>
      </c>
      <c r="J253" s="32">
        <v>33.224234239732361</v>
      </c>
      <c r="K253" s="32">
        <v>9.1228563470518317E-2</v>
      </c>
      <c r="L253" s="32">
        <v>1.7538820807100448</v>
      </c>
      <c r="M253" s="32">
        <v>4.7435859544949599</v>
      </c>
      <c r="N253" s="32">
        <v>1.4275456883327513</v>
      </c>
      <c r="O253" s="32">
        <v>3.8776740145595755E-2</v>
      </c>
      <c r="P253" s="32">
        <v>1.2045996884775042E-5</v>
      </c>
      <c r="S253" s="32"/>
      <c r="T253" s="46"/>
      <c r="U253" s="46"/>
      <c r="V253" s="46">
        <v>259.68995525676172</v>
      </c>
      <c r="W253" s="46"/>
      <c r="X253" s="46">
        <v>0.10000308716081401</v>
      </c>
      <c r="Y253" s="46"/>
      <c r="Z253" s="46">
        <v>20.771403950506933</v>
      </c>
      <c r="AA253" s="46"/>
      <c r="AB253" s="46">
        <v>50.829797895398208</v>
      </c>
      <c r="AC253" s="46"/>
      <c r="AD253" s="46"/>
      <c r="AE253" s="46"/>
      <c r="AF253" s="46"/>
      <c r="AG253" s="46"/>
      <c r="AH253" s="47"/>
      <c r="AI253" s="47"/>
      <c r="AJ253" s="32">
        <v>100.97002815207672</v>
      </c>
    </row>
    <row r="254" spans="1:36">
      <c r="A254" s="3" t="s">
        <v>26</v>
      </c>
      <c r="B254" s="3" t="s">
        <v>48</v>
      </c>
      <c r="C254" s="3" t="s">
        <v>816</v>
      </c>
      <c r="D254" s="35" t="s">
        <v>749</v>
      </c>
      <c r="E254" s="3" t="s">
        <v>843</v>
      </c>
      <c r="F254" s="29" t="s">
        <v>694</v>
      </c>
      <c r="G254" s="32">
        <v>37.741130566850629</v>
      </c>
      <c r="H254" s="32">
        <v>5.5944041824221276E-3</v>
      </c>
      <c r="I254" s="32">
        <v>21.756899945757912</v>
      </c>
      <c r="J254" s="32">
        <v>31.110666993498555</v>
      </c>
      <c r="K254" s="32">
        <v>2.3371051938110763</v>
      </c>
      <c r="L254" s="32">
        <v>1.5171125513610206</v>
      </c>
      <c r="M254" s="32">
        <v>5.928443958033327</v>
      </c>
      <c r="N254" s="32">
        <v>1.472734140650731</v>
      </c>
      <c r="O254" s="32">
        <v>8.1133659726888747E-3</v>
      </c>
      <c r="P254" s="32">
        <v>1.2045996884775042E-5</v>
      </c>
      <c r="S254" s="32"/>
      <c r="T254" s="46"/>
      <c r="U254" s="46"/>
      <c r="V254" s="46">
        <v>144.41329215206412</v>
      </c>
      <c r="W254" s="46"/>
      <c r="X254" s="46">
        <v>113.18349404860928</v>
      </c>
      <c r="Y254" s="46"/>
      <c r="Z254" s="46">
        <v>334.65261935282308</v>
      </c>
      <c r="AA254" s="46"/>
      <c r="AB254" s="46">
        <v>249.53900780676111</v>
      </c>
      <c r="AC254" s="46"/>
      <c r="AD254" s="46"/>
      <c r="AE254" s="46"/>
      <c r="AF254" s="46"/>
      <c r="AG254" s="46"/>
      <c r="AH254" s="47"/>
      <c r="AI254" s="47"/>
      <c r="AJ254" s="32">
        <v>101.99926024418443</v>
      </c>
    </row>
    <row r="255" spans="1:36">
      <c r="A255" s="3" t="s">
        <v>26</v>
      </c>
      <c r="B255" s="3" t="s">
        <v>48</v>
      </c>
      <c r="C255" s="3" t="s">
        <v>817</v>
      </c>
      <c r="D255" s="35" t="s">
        <v>750</v>
      </c>
      <c r="E255" s="3" t="s">
        <v>843</v>
      </c>
      <c r="F255" s="29" t="s">
        <v>694</v>
      </c>
      <c r="G255" s="32">
        <v>37.799576981662803</v>
      </c>
      <c r="H255" s="32">
        <v>4.650046065138822E-3</v>
      </c>
      <c r="I255" s="32">
        <v>21.612244304732847</v>
      </c>
      <c r="J255" s="32">
        <v>32.31630960768701</v>
      </c>
      <c r="K255" s="32">
        <v>0.79661381279999888</v>
      </c>
      <c r="L255" s="32">
        <v>1.2896514194896345</v>
      </c>
      <c r="M255" s="32">
        <v>5.4812295800864019</v>
      </c>
      <c r="N255" s="32">
        <v>1.4842131492838964</v>
      </c>
      <c r="O255" s="32">
        <v>1.3479591248860068E-5</v>
      </c>
      <c r="P255" s="32">
        <v>4.0414319548420265E-3</v>
      </c>
      <c r="S255" s="32"/>
      <c r="T255" s="46"/>
      <c r="U255" s="46"/>
      <c r="V255" s="46">
        <v>264.38941155472406</v>
      </c>
      <c r="W255" s="46"/>
      <c r="X255" s="46">
        <v>114.67354004730539</v>
      </c>
      <c r="Y255" s="46"/>
      <c r="Z255" s="46">
        <v>0.10000675951134777</v>
      </c>
      <c r="AA255" s="46"/>
      <c r="AB255" s="46">
        <v>226.56909913752452</v>
      </c>
      <c r="AC255" s="46"/>
      <c r="AD255" s="46"/>
      <c r="AE255" s="46"/>
      <c r="AF255" s="46"/>
      <c r="AG255" s="46"/>
      <c r="AH255" s="47"/>
      <c r="AI255" s="47"/>
      <c r="AJ255" s="32">
        <v>100.89246199844744</v>
      </c>
    </row>
    <row r="256" spans="1:36">
      <c r="A256" s="3" t="s">
        <v>26</v>
      </c>
      <c r="B256" s="3" t="s">
        <v>48</v>
      </c>
      <c r="C256" s="3" t="s">
        <v>817</v>
      </c>
      <c r="D256" s="35" t="s">
        <v>751</v>
      </c>
      <c r="E256" s="3" t="s">
        <v>843</v>
      </c>
      <c r="F256" s="29" t="s">
        <v>694</v>
      </c>
      <c r="G256" s="32">
        <v>37.875202192629523</v>
      </c>
      <c r="H256" s="32">
        <v>4.6800786554411179E-3</v>
      </c>
      <c r="I256" s="32">
        <v>21.623051910096788</v>
      </c>
      <c r="J256" s="32">
        <v>32.320674378134328</v>
      </c>
      <c r="K256" s="32">
        <v>0.17920777362036075</v>
      </c>
      <c r="L256" s="32">
        <v>1.215485093686044</v>
      </c>
      <c r="M256" s="32">
        <v>5.4997805304258387</v>
      </c>
      <c r="N256" s="32">
        <v>1.5003416881081888</v>
      </c>
      <c r="O256" s="32">
        <v>2.4225521392451311E-2</v>
      </c>
      <c r="P256" s="32">
        <v>1.2045996884775042E-5</v>
      </c>
      <c r="S256" s="32"/>
      <c r="T256" s="46"/>
      <c r="U256" s="46"/>
      <c r="V256" s="46">
        <v>263.44952029513161</v>
      </c>
      <c r="W256" s="46"/>
      <c r="X256" s="46">
        <v>122.03376726234133</v>
      </c>
      <c r="Y256" s="46"/>
      <c r="Z256" s="46">
        <v>143.04966880503187</v>
      </c>
      <c r="AA256" s="46"/>
      <c r="AB256" s="46">
        <v>99.369604896040116</v>
      </c>
      <c r="AC256" s="46"/>
      <c r="AD256" s="46"/>
      <c r="AE256" s="46"/>
      <c r="AF256" s="46"/>
      <c r="AG256" s="46"/>
      <c r="AH256" s="47"/>
      <c r="AI256" s="47"/>
      <c r="AJ256" s="32">
        <v>100.35058592012066</v>
      </c>
    </row>
    <row r="257" spans="1:36">
      <c r="A257" s="3" t="s">
        <v>26</v>
      </c>
      <c r="B257" s="3" t="s">
        <v>48</v>
      </c>
      <c r="C257" s="3" t="s">
        <v>818</v>
      </c>
      <c r="D257" s="35" t="s">
        <v>752</v>
      </c>
      <c r="E257" s="3" t="s">
        <v>843</v>
      </c>
      <c r="F257" s="29" t="s">
        <v>694</v>
      </c>
      <c r="G257" s="32">
        <v>37.910864774434749</v>
      </c>
      <c r="H257" s="32">
        <v>1.1295590908141308E-3</v>
      </c>
      <c r="I257" s="32">
        <v>21.739781605793347</v>
      </c>
      <c r="J257" s="32">
        <v>32.185543767644198</v>
      </c>
      <c r="K257" s="32">
        <v>0.34835712933708074</v>
      </c>
      <c r="L257" s="32">
        <v>1.0935385015122854</v>
      </c>
      <c r="M257" s="32">
        <v>5.6403992877185765</v>
      </c>
      <c r="N257" s="32">
        <v>1.5459289114476773</v>
      </c>
      <c r="O257" s="32">
        <v>2.8215480402113892E-2</v>
      </c>
      <c r="P257" s="32">
        <v>5.8639912835084899E-3</v>
      </c>
      <c r="S257" s="32"/>
      <c r="T257" s="46"/>
      <c r="U257" s="46"/>
      <c r="V257" s="46">
        <v>310.2141098814505</v>
      </c>
      <c r="W257" s="46"/>
      <c r="X257" s="46">
        <v>11.560356875790099</v>
      </c>
      <c r="Y257" s="46"/>
      <c r="Z257" s="46">
        <v>0.10000675951134777</v>
      </c>
      <c r="AA257" s="46"/>
      <c r="AB257" s="46">
        <v>9.9999602391104087E-2</v>
      </c>
      <c r="AC257" s="46"/>
      <c r="AD257" s="46"/>
      <c r="AE257" s="46"/>
      <c r="AF257" s="46"/>
      <c r="AG257" s="46"/>
      <c r="AH257" s="47"/>
      <c r="AI257" s="47"/>
      <c r="AJ257" s="32">
        <v>100.57236853728979</v>
      </c>
    </row>
    <row r="258" spans="1:36">
      <c r="A258" s="3" t="s">
        <v>26</v>
      </c>
      <c r="B258" s="3" t="s">
        <v>48</v>
      </c>
      <c r="C258" s="3" t="s">
        <v>817</v>
      </c>
      <c r="D258" s="35" t="s">
        <v>753</v>
      </c>
      <c r="E258" s="3" t="s">
        <v>843</v>
      </c>
      <c r="F258" s="29" t="s">
        <v>694</v>
      </c>
      <c r="G258" s="32">
        <v>37.78415243368346</v>
      </c>
      <c r="H258" s="32">
        <v>1.0928525915557691E-3</v>
      </c>
      <c r="I258" s="32">
        <v>21.797674093267329</v>
      </c>
      <c r="J258" s="32">
        <v>31.863329793206784</v>
      </c>
      <c r="K258" s="32">
        <v>0.75231402195840802</v>
      </c>
      <c r="L258" s="32">
        <v>1.2068920315118608</v>
      </c>
      <c r="M258" s="32">
        <v>5.6356782225879449</v>
      </c>
      <c r="N258" s="32">
        <v>1.5575968116173462</v>
      </c>
      <c r="O258" s="32">
        <v>1.4136047342679552E-2</v>
      </c>
      <c r="P258" s="32">
        <v>6.8216480358481045E-3</v>
      </c>
      <c r="S258" s="32"/>
      <c r="T258" s="46"/>
      <c r="U258" s="46"/>
      <c r="V258" s="46">
        <v>144.98322621373188</v>
      </c>
      <c r="W258" s="46"/>
      <c r="X258" s="46">
        <v>61.931911878692098</v>
      </c>
      <c r="Y258" s="46"/>
      <c r="Z258" s="46">
        <v>286.2993511290864</v>
      </c>
      <c r="AA258" s="46"/>
      <c r="AB258" s="46">
        <v>9.9999602391104087E-2</v>
      </c>
      <c r="AC258" s="46"/>
      <c r="AD258" s="46"/>
      <c r="AE258" s="46"/>
      <c r="AF258" s="46"/>
      <c r="AG258" s="46"/>
      <c r="AH258" s="47"/>
      <c r="AI258" s="47"/>
      <c r="AJ258" s="32">
        <v>100.69835170438061</v>
      </c>
    </row>
    <row r="259" spans="1:36">
      <c r="A259" s="3" t="s">
        <v>26</v>
      </c>
      <c r="B259" s="3" t="s">
        <v>48</v>
      </c>
      <c r="C259" s="3" t="s">
        <v>819</v>
      </c>
      <c r="D259" s="35" t="s">
        <v>754</v>
      </c>
      <c r="E259" s="3" t="s">
        <v>843</v>
      </c>
      <c r="F259" s="29" t="s">
        <v>694</v>
      </c>
      <c r="G259" s="32">
        <v>37.798507318141361</v>
      </c>
      <c r="H259" s="32">
        <v>1.2390111976936095E-2</v>
      </c>
      <c r="I259" s="32">
        <v>21.830266959093901</v>
      </c>
      <c r="J259" s="32">
        <v>31.495541646932388</v>
      </c>
      <c r="K259" s="32">
        <v>1.0566259144373609</v>
      </c>
      <c r="L259" s="32">
        <v>1.1321304537680301</v>
      </c>
      <c r="M259" s="32">
        <v>5.919245591935816</v>
      </c>
      <c r="N259" s="32">
        <v>1.538585927865662</v>
      </c>
      <c r="O259" s="32">
        <v>1.4072693263809909E-2</v>
      </c>
      <c r="P259" s="32">
        <v>5.4026296028216059E-3</v>
      </c>
      <c r="S259" s="32"/>
      <c r="T259" s="46"/>
      <c r="U259" s="46"/>
      <c r="V259" s="46">
        <v>126.73533739717597</v>
      </c>
      <c r="W259" s="46"/>
      <c r="X259" s="46">
        <v>37.241149658687135</v>
      </c>
      <c r="Y259" s="46"/>
      <c r="Z259" s="46">
        <v>0.10000675951134777</v>
      </c>
      <c r="AA259" s="46"/>
      <c r="AB259" s="46">
        <v>255.01898601779362</v>
      </c>
      <c r="AC259" s="46"/>
      <c r="AD259" s="46"/>
      <c r="AE259" s="46"/>
      <c r="AF259" s="46"/>
      <c r="AG259" s="46"/>
      <c r="AH259" s="47"/>
      <c r="AI259" s="47"/>
      <c r="AJ259" s="32">
        <v>100.86679817506159</v>
      </c>
    </row>
    <row r="260" spans="1:36">
      <c r="A260" s="3" t="s">
        <v>26</v>
      </c>
      <c r="B260" s="3" t="s">
        <v>48</v>
      </c>
      <c r="C260" s="3" t="s">
        <v>820</v>
      </c>
      <c r="D260" s="35" t="s">
        <v>755</v>
      </c>
      <c r="E260" s="3" t="s">
        <v>843</v>
      </c>
      <c r="F260" s="29" t="s">
        <v>694</v>
      </c>
      <c r="G260" s="32">
        <v>37.86677324408047</v>
      </c>
      <c r="H260" s="32">
        <v>1.61758868322644E-2</v>
      </c>
      <c r="I260" s="32">
        <v>21.726820037122604</v>
      </c>
      <c r="J260" s="32">
        <v>31.721078989577961</v>
      </c>
      <c r="K260" s="32">
        <v>0.50138547320523141</v>
      </c>
      <c r="L260" s="32">
        <v>1.0843269454565949</v>
      </c>
      <c r="M260" s="32">
        <v>5.8890801912363724</v>
      </c>
      <c r="N260" s="32">
        <v>1.5417704992514596</v>
      </c>
      <c r="O260" s="32">
        <v>8.0338363843205987E-3</v>
      </c>
      <c r="P260" s="32">
        <v>1.2045996884775042E-5</v>
      </c>
      <c r="S260" s="32"/>
      <c r="T260" s="46"/>
      <c r="U260" s="46"/>
      <c r="V260" s="46">
        <v>115.87659369592681</v>
      </c>
      <c r="W260" s="46"/>
      <c r="X260" s="46">
        <v>45.941418241677944</v>
      </c>
      <c r="Y260" s="46"/>
      <c r="Z260" s="46">
        <v>0.10000675951134777</v>
      </c>
      <c r="AA260" s="46"/>
      <c r="AB260" s="46">
        <v>218.56913094623619</v>
      </c>
      <c r="AC260" s="46"/>
      <c r="AD260" s="46"/>
      <c r="AE260" s="46"/>
      <c r="AF260" s="46"/>
      <c r="AG260" s="46"/>
      <c r="AH260" s="47"/>
      <c r="AI260" s="47"/>
      <c r="AJ260" s="32">
        <v>100.41376684664046</v>
      </c>
    </row>
    <row r="261" spans="1:36">
      <c r="A261" s="3" t="s">
        <v>26</v>
      </c>
      <c r="B261" s="3" t="s">
        <v>48</v>
      </c>
      <c r="C261" s="3" t="s">
        <v>821</v>
      </c>
      <c r="D261" s="35" t="s">
        <v>756</v>
      </c>
      <c r="E261" s="3" t="s">
        <v>843</v>
      </c>
      <c r="F261" s="29" t="s">
        <v>694</v>
      </c>
      <c r="G261" s="32">
        <v>37.797480441160751</v>
      </c>
      <c r="H261" s="32">
        <v>7.413044372950049E-3</v>
      </c>
      <c r="I261" s="32">
        <v>21.68311725529254</v>
      </c>
      <c r="J261" s="32">
        <v>31.436353255317933</v>
      </c>
      <c r="K261" s="32">
        <v>1.3523630923813705</v>
      </c>
      <c r="L261" s="32">
        <v>1.0818116509238662</v>
      </c>
      <c r="M261" s="32">
        <v>5.9653684249331418</v>
      </c>
      <c r="N261" s="32">
        <v>1.5348892505364538</v>
      </c>
      <c r="O261" s="32">
        <v>1.6112155419762436E-2</v>
      </c>
      <c r="P261" s="32">
        <v>1.2045996884775042E-5</v>
      </c>
      <c r="S261" s="32"/>
      <c r="T261" s="46"/>
      <c r="U261" s="46"/>
      <c r="V261" s="46">
        <v>218.35473752106736</v>
      </c>
      <c r="W261" s="46"/>
      <c r="X261" s="46">
        <v>85.692645388101511</v>
      </c>
      <c r="Y261" s="46"/>
      <c r="Z261" s="46">
        <v>564.59816149726498</v>
      </c>
      <c r="AA261" s="46"/>
      <c r="AB261" s="46">
        <v>344.88862868667883</v>
      </c>
      <c r="AC261" s="46"/>
      <c r="AD261" s="46"/>
      <c r="AE261" s="46"/>
      <c r="AF261" s="46"/>
      <c r="AG261" s="46"/>
      <c r="AH261" s="47"/>
      <c r="AI261" s="47"/>
      <c r="AJ261" s="32">
        <v>101.0497387943883</v>
      </c>
    </row>
    <row r="262" spans="1:36">
      <c r="A262" s="3" t="s">
        <v>26</v>
      </c>
      <c r="B262" s="3" t="s">
        <v>48</v>
      </c>
      <c r="C262" s="3" t="s">
        <v>820</v>
      </c>
      <c r="D262" s="35" t="s">
        <v>757</v>
      </c>
      <c r="E262" s="3" t="s">
        <v>843</v>
      </c>
      <c r="F262" s="29" t="s">
        <v>694</v>
      </c>
      <c r="G262" s="32">
        <v>37.795555046822145</v>
      </c>
      <c r="H262" s="32">
        <v>1.4450681367121399E-2</v>
      </c>
      <c r="I262" s="32">
        <v>21.884286091498637</v>
      </c>
      <c r="J262" s="32">
        <v>31.654019724131292</v>
      </c>
      <c r="K262" s="32">
        <v>0.91026909361223196</v>
      </c>
      <c r="L262" s="32">
        <v>1.1046558967519122</v>
      </c>
      <c r="M262" s="32">
        <v>5.9338863660975107</v>
      </c>
      <c r="N262" s="32">
        <v>1.4999457154798146</v>
      </c>
      <c r="O262" s="32">
        <v>1.0723014838468185E-2</v>
      </c>
      <c r="P262" s="32">
        <v>1.2045996884775042E-5</v>
      </c>
      <c r="S262" s="32"/>
      <c r="T262" s="46"/>
      <c r="U262" s="46"/>
      <c r="V262" s="46">
        <v>313.7037061537672</v>
      </c>
      <c r="W262" s="46"/>
      <c r="X262" s="46">
        <v>62.511929784224826</v>
      </c>
      <c r="Y262" s="46"/>
      <c r="Z262" s="46">
        <v>221.28495677075924</v>
      </c>
      <c r="AA262" s="46"/>
      <c r="AB262" s="46">
        <v>44.369823580932881</v>
      </c>
      <c r="AC262" s="46"/>
      <c r="AD262" s="46"/>
      <c r="AE262" s="46"/>
      <c r="AF262" s="46"/>
      <c r="AG262" s="46"/>
      <c r="AH262" s="47"/>
      <c r="AI262" s="47"/>
      <c r="AJ262" s="32">
        <v>100.92150160641562</v>
      </c>
    </row>
    <row r="263" spans="1:36">
      <c r="A263" s="3" t="s">
        <v>26</v>
      </c>
      <c r="B263" s="3" t="s">
        <v>48</v>
      </c>
      <c r="C263" s="3" t="s">
        <v>821</v>
      </c>
      <c r="D263" s="35" t="s">
        <v>758</v>
      </c>
      <c r="E263" s="3" t="s">
        <v>843</v>
      </c>
      <c r="F263" s="29" t="s">
        <v>694</v>
      </c>
      <c r="G263" s="32">
        <v>37.889000852056249</v>
      </c>
      <c r="H263" s="32">
        <v>1.6684772390164416E-5</v>
      </c>
      <c r="I263" s="32">
        <v>21.642173058048375</v>
      </c>
      <c r="J263" s="32">
        <v>31.518382698427839</v>
      </c>
      <c r="K263" s="32">
        <v>0.84766376001532973</v>
      </c>
      <c r="L263" s="32">
        <v>1.076358833258716</v>
      </c>
      <c r="M263" s="32">
        <v>6.0144661756840154</v>
      </c>
      <c r="N263" s="32">
        <v>1.5625751530016467</v>
      </c>
      <c r="O263" s="32">
        <v>1.3479591248860068E-5</v>
      </c>
      <c r="P263" s="32">
        <v>1.6743935669837306E-4</v>
      </c>
      <c r="S263" s="32"/>
      <c r="T263" s="46"/>
      <c r="U263" s="46"/>
      <c r="V263" s="46">
        <v>101.45826182005085</v>
      </c>
      <c r="W263" s="46"/>
      <c r="X263" s="46">
        <v>63.121948615905801</v>
      </c>
      <c r="Y263" s="46"/>
      <c r="Z263" s="46">
        <v>119.8280992464969</v>
      </c>
      <c r="AA263" s="46"/>
      <c r="AB263" s="46">
        <v>72.429712011876688</v>
      </c>
      <c r="AC263" s="46"/>
      <c r="AD263" s="46"/>
      <c r="AE263" s="46"/>
      <c r="AF263" s="46"/>
      <c r="AG263" s="46"/>
      <c r="AH263" s="47"/>
      <c r="AI263" s="47"/>
      <c r="AJ263" s="32">
        <v>100.60710640023554</v>
      </c>
    </row>
    <row r="264" spans="1:36">
      <c r="A264" s="3" t="s">
        <v>26</v>
      </c>
      <c r="B264" s="3" t="s">
        <v>48</v>
      </c>
      <c r="C264" s="3" t="s">
        <v>821</v>
      </c>
      <c r="D264" s="35" t="s">
        <v>759</v>
      </c>
      <c r="E264" s="3" t="s">
        <v>843</v>
      </c>
      <c r="F264" s="29" t="s">
        <v>694</v>
      </c>
      <c r="G264" s="32">
        <v>37.761518353569514</v>
      </c>
      <c r="H264" s="32">
        <v>6.7122839325631433E-3</v>
      </c>
      <c r="I264" s="32">
        <v>21.753839050532459</v>
      </c>
      <c r="J264" s="32">
        <v>31.390796933425293</v>
      </c>
      <c r="K264" s="32">
        <v>1.3556962982984919</v>
      </c>
      <c r="L264" s="32">
        <v>1.0454961176933784</v>
      </c>
      <c r="M264" s="32">
        <v>6.0095428028800661</v>
      </c>
      <c r="N264" s="32">
        <v>1.5613452592195221</v>
      </c>
      <c r="O264" s="32">
        <v>2.1447377636061256E-2</v>
      </c>
      <c r="P264" s="32">
        <v>1.7442603489154261E-3</v>
      </c>
      <c r="S264" s="32"/>
      <c r="T264" s="46"/>
      <c r="U264" s="46"/>
      <c r="V264" s="46">
        <v>235.37276862560333</v>
      </c>
      <c r="W264" s="46"/>
      <c r="X264" s="46">
        <v>0.10000308716081401</v>
      </c>
      <c r="Y264" s="46"/>
      <c r="Z264" s="46">
        <v>0.10000675951134777</v>
      </c>
      <c r="AA264" s="46"/>
      <c r="AB264" s="46">
        <v>15.999936382576653</v>
      </c>
      <c r="AC264" s="46"/>
      <c r="AD264" s="46"/>
      <c r="AE264" s="46"/>
      <c r="AF264" s="46"/>
      <c r="AG264" s="46"/>
      <c r="AH264" s="47"/>
      <c r="AI264" s="47"/>
      <c r="AJ264" s="32">
        <v>100.96365614351777</v>
      </c>
    </row>
    <row r="265" spans="1:36">
      <c r="A265" s="3" t="s">
        <v>26</v>
      </c>
      <c r="B265" s="3" t="s">
        <v>48</v>
      </c>
      <c r="C265" s="3" t="s">
        <v>822</v>
      </c>
      <c r="D265" s="35" t="s">
        <v>760</v>
      </c>
      <c r="E265" s="3" t="s">
        <v>843</v>
      </c>
      <c r="F265" s="29" t="s">
        <v>694</v>
      </c>
      <c r="G265" s="32">
        <v>37.875630058038098</v>
      </c>
      <c r="H265" s="32">
        <v>2.0178563728664844E-2</v>
      </c>
      <c r="I265" s="32">
        <v>21.670779202315874</v>
      </c>
      <c r="J265" s="32">
        <v>31.401465427735172</v>
      </c>
      <c r="K265" s="32">
        <v>0.36568734152488208</v>
      </c>
      <c r="L265" s="32">
        <v>1.0902019917214381</v>
      </c>
      <c r="M265" s="32">
        <v>5.9669421133100187</v>
      </c>
      <c r="N265" s="32">
        <v>1.6219192769848796</v>
      </c>
      <c r="O265" s="32">
        <v>2.4008499973344668E-2</v>
      </c>
      <c r="P265" s="32">
        <v>8.9465618863224221E-3</v>
      </c>
      <c r="S265" s="32"/>
      <c r="T265" s="46"/>
      <c r="U265" s="46"/>
      <c r="V265" s="46">
        <v>155.55200346255359</v>
      </c>
      <c r="W265" s="46"/>
      <c r="X265" s="46">
        <v>47.581468871115298</v>
      </c>
      <c r="Y265" s="46"/>
      <c r="Z265" s="46">
        <v>0.10000675951134777</v>
      </c>
      <c r="AA265" s="46"/>
      <c r="AB265" s="46">
        <v>260.73896327456475</v>
      </c>
      <c r="AC265" s="46"/>
      <c r="AD265" s="46"/>
      <c r="AE265" s="46"/>
      <c r="AF265" s="46"/>
      <c r="AG265" s="46"/>
      <c r="AH265" s="47"/>
      <c r="AI265" s="47"/>
      <c r="AJ265" s="32">
        <v>100.11818463372686</v>
      </c>
    </row>
    <row r="266" spans="1:36">
      <c r="A266" s="3" t="s">
        <v>26</v>
      </c>
      <c r="B266" s="3" t="s">
        <v>48</v>
      </c>
      <c r="C266" s="3" t="s">
        <v>822</v>
      </c>
      <c r="D266" s="37" t="s">
        <v>761</v>
      </c>
      <c r="E266" s="3" t="s">
        <v>843</v>
      </c>
      <c r="F266" s="31" t="s">
        <v>694</v>
      </c>
      <c r="G266" s="34">
        <v>37.773391618657641</v>
      </c>
      <c r="H266" s="34">
        <v>1.0266140451668165E-2</v>
      </c>
      <c r="I266" s="34">
        <v>21.74558219118973</v>
      </c>
      <c r="J266" s="34">
        <v>31.382985277583014</v>
      </c>
      <c r="K266" s="34">
        <v>0.72487198713760836</v>
      </c>
      <c r="L266" s="34">
        <v>1.0431215660272142</v>
      </c>
      <c r="M266" s="34">
        <v>6.0187312194198723</v>
      </c>
      <c r="N266" s="34">
        <v>1.6054731205399471</v>
      </c>
      <c r="O266" s="34">
        <v>7.3436813123789642E-3</v>
      </c>
      <c r="P266" s="34">
        <v>2.9151312461155594E-3</v>
      </c>
      <c r="S266" s="32"/>
      <c r="T266" s="46"/>
      <c r="U266" s="46"/>
      <c r="V266" s="46">
        <v>196.95721310055799</v>
      </c>
      <c r="W266" s="46"/>
      <c r="X266" s="46">
        <v>25.500787226007571</v>
      </c>
      <c r="Y266" s="46"/>
      <c r="Z266" s="46">
        <v>0.10000675951134777</v>
      </c>
      <c r="AA266" s="46"/>
      <c r="AB266" s="46">
        <v>9.9999602391104087E-2</v>
      </c>
      <c r="AC266" s="46"/>
      <c r="AD266" s="46"/>
      <c r="AE266" s="46"/>
      <c r="AF266" s="46"/>
      <c r="AG266" s="46"/>
      <c r="AH266" s="47"/>
      <c r="AI266" s="47"/>
      <c r="AJ266" s="34">
        <v>100.36304795499098</v>
      </c>
    </row>
    <row r="267" spans="1:36">
      <c r="A267" s="3" t="s">
        <v>26</v>
      </c>
      <c r="B267" s="3" t="s">
        <v>48</v>
      </c>
      <c r="C267" s="3" t="s">
        <v>823</v>
      </c>
      <c r="D267" s="35" t="s">
        <v>430</v>
      </c>
      <c r="E267" s="3" t="s">
        <v>843</v>
      </c>
      <c r="F267" s="29" t="s">
        <v>695</v>
      </c>
      <c r="G267" s="32">
        <v>37.415418024568268</v>
      </c>
      <c r="H267" s="32">
        <v>5.3975238682181879E-3</v>
      </c>
      <c r="I267" s="32">
        <v>21.772563415769635</v>
      </c>
      <c r="J267" s="32">
        <v>33.375744403658246</v>
      </c>
      <c r="K267" s="32">
        <v>0.84791498540078958</v>
      </c>
      <c r="L267" s="32">
        <v>1.9334880555116234</v>
      </c>
      <c r="M267" s="32">
        <v>4.3160717008023042</v>
      </c>
      <c r="N267" s="32">
        <v>1.3310808794351017</v>
      </c>
      <c r="O267" s="32">
        <v>1.2204421916717905E-2</v>
      </c>
      <c r="P267" s="32">
        <v>1.4758755383226381E-2</v>
      </c>
      <c r="Q267" s="24">
        <v>8.4408208744780402E-3</v>
      </c>
      <c r="R267" s="24">
        <v>1.7801506346967557E-4</v>
      </c>
      <c r="S267" s="32"/>
      <c r="T267" s="46">
        <v>34.550091149001929</v>
      </c>
      <c r="U267" s="46">
        <v>9.9995963039427621E-2</v>
      </c>
      <c r="V267" s="46">
        <v>217.24486592729329</v>
      </c>
      <c r="W267" s="46">
        <v>36.36619238909865</v>
      </c>
      <c r="X267" s="46">
        <v>75.412328027969835</v>
      </c>
      <c r="Y267" s="46">
        <v>234.00351681782129</v>
      </c>
      <c r="Z267" s="46">
        <v>0.10000675951134777</v>
      </c>
      <c r="AA267" s="46">
        <v>9.9998182161544699E-2</v>
      </c>
      <c r="AB267" s="46">
        <v>34.259863779192258</v>
      </c>
      <c r="AC267" s="46">
        <v>9.9999832909483582E-2</v>
      </c>
      <c r="AD267" s="46">
        <v>21.119128934725044</v>
      </c>
      <c r="AE267" s="46">
        <v>65.175175472086849</v>
      </c>
      <c r="AF267" s="46">
        <v>90.332251245994968</v>
      </c>
      <c r="AG267" s="46">
        <v>9.9997257707769363E-2</v>
      </c>
      <c r="AH267" s="47"/>
      <c r="AI267" s="47"/>
      <c r="AJ267" s="32">
        <v>101.16714179047115</v>
      </c>
    </row>
    <row r="268" spans="1:36">
      <c r="A268" s="3" t="s">
        <v>26</v>
      </c>
      <c r="B268" s="3" t="s">
        <v>48</v>
      </c>
      <c r="C268" s="3" t="s">
        <v>824</v>
      </c>
      <c r="D268" s="35" t="s">
        <v>561</v>
      </c>
      <c r="E268" s="3" t="s">
        <v>843</v>
      </c>
      <c r="F268" s="29" t="s">
        <v>696</v>
      </c>
      <c r="G268" s="32">
        <v>37.678319924870927</v>
      </c>
      <c r="H268" s="32">
        <v>1.3664828587544656E-3</v>
      </c>
      <c r="I268" s="32">
        <v>21.806686729208938</v>
      </c>
      <c r="J268" s="32">
        <v>33.445414599225515</v>
      </c>
      <c r="K268" s="32">
        <v>0.5531820493481413</v>
      </c>
      <c r="L268" s="32">
        <v>1.9778375531069146</v>
      </c>
      <c r="M268" s="32">
        <v>4.4407280510183087</v>
      </c>
      <c r="N268" s="32">
        <v>1.3550267294775189</v>
      </c>
      <c r="O268" s="32">
        <v>8.1281935230626198E-3</v>
      </c>
      <c r="P268" s="32">
        <v>5.0545002928516075E-3</v>
      </c>
      <c r="Q268" s="24">
        <v>9.9997877911124756E-6</v>
      </c>
      <c r="R268" s="24">
        <v>1.0000846262341327E-5</v>
      </c>
      <c r="S268" s="32"/>
      <c r="T268" s="46">
        <v>0.10000026381766117</v>
      </c>
      <c r="U268" s="46">
        <v>23.619046469912803</v>
      </c>
      <c r="V268" s="46">
        <v>214.01523957784258</v>
      </c>
      <c r="W268" s="46">
        <v>32.285842717230338</v>
      </c>
      <c r="X268" s="46">
        <v>77.402389462470026</v>
      </c>
      <c r="Y268" s="46">
        <v>239.0635928652494</v>
      </c>
      <c r="Z268" s="46">
        <v>39.082641617034717</v>
      </c>
      <c r="AA268" s="46">
        <v>22.309594440240623</v>
      </c>
      <c r="AB268" s="46">
        <v>115.77953964842028</v>
      </c>
      <c r="AC268" s="46">
        <v>9.6499838757651641</v>
      </c>
      <c r="AD268" s="46">
        <v>6.6397261423567366</v>
      </c>
      <c r="AE268" s="46">
        <v>9.9992598146804029E-2</v>
      </c>
      <c r="AF268" s="46">
        <v>80.612008999664056</v>
      </c>
      <c r="AG268" s="46">
        <v>9.9997257707769363E-2</v>
      </c>
      <c r="AH268" s="47"/>
      <c r="AI268" s="47"/>
      <c r="AJ268" s="32">
        <v>101.41436700564481</v>
      </c>
    </row>
    <row r="269" spans="1:36">
      <c r="A269" s="3" t="s">
        <v>26</v>
      </c>
      <c r="B269" s="3" t="s">
        <v>48</v>
      </c>
      <c r="C269" s="3" t="s">
        <v>825</v>
      </c>
      <c r="D269" s="35" t="s">
        <v>431</v>
      </c>
      <c r="E269" s="3" t="s">
        <v>843</v>
      </c>
      <c r="F269" s="29" t="s">
        <v>697</v>
      </c>
      <c r="G269" s="32">
        <v>37.409128403062127</v>
      </c>
      <c r="H269" s="32">
        <v>7.3146042158480796E-3</v>
      </c>
      <c r="I269" s="32">
        <v>21.566538714915755</v>
      </c>
      <c r="J269" s="32">
        <v>32.898611154328492</v>
      </c>
      <c r="K269" s="32">
        <v>0.48572052096206864</v>
      </c>
      <c r="L269" s="32">
        <v>1.8433532248382927</v>
      </c>
      <c r="M269" s="32">
        <v>4.6268842756634436</v>
      </c>
      <c r="N269" s="32">
        <v>1.378065900144718</v>
      </c>
      <c r="O269" s="32">
        <v>4.0506171702824499E-3</v>
      </c>
      <c r="P269" s="32">
        <v>7.9154245529856788E-3</v>
      </c>
      <c r="Q269" s="24">
        <v>9.9997877911124756E-6</v>
      </c>
      <c r="R269" s="24">
        <v>1.1290955430183357E-3</v>
      </c>
      <c r="S269" s="32"/>
      <c r="T269" s="46">
        <v>77.000203139599094</v>
      </c>
      <c r="U269" s="46">
        <v>31.908711805881349</v>
      </c>
      <c r="V269" s="46">
        <v>212.15545474503193</v>
      </c>
      <c r="W269" s="46">
        <v>22.455922516243252</v>
      </c>
      <c r="X269" s="46">
        <v>65.122010359122072</v>
      </c>
      <c r="Y269" s="46">
        <v>234.77352839025608</v>
      </c>
      <c r="Z269" s="46">
        <v>29.762011630577096</v>
      </c>
      <c r="AA269" s="46">
        <v>20.149633705551253</v>
      </c>
      <c r="AB269" s="46">
        <v>81.239676982532941</v>
      </c>
      <c r="AC269" s="46">
        <v>35.599940515776161</v>
      </c>
      <c r="AD269" s="46">
        <v>3.7698445115489307</v>
      </c>
      <c r="AE269" s="46">
        <v>182.55648643662005</v>
      </c>
      <c r="AF269" s="46">
        <v>46.491158645259667</v>
      </c>
      <c r="AG269" s="46">
        <v>9.9997257707769363E-2</v>
      </c>
      <c r="AH269" s="47"/>
      <c r="AI269" s="47"/>
      <c r="AJ269" s="32">
        <v>100.3933039542359</v>
      </c>
    </row>
    <row r="270" spans="1:36">
      <c r="A270" s="3" t="s">
        <v>26</v>
      </c>
      <c r="B270" s="3" t="s">
        <v>48</v>
      </c>
      <c r="C270" s="3" t="s">
        <v>824</v>
      </c>
      <c r="D270" s="35" t="s">
        <v>563</v>
      </c>
      <c r="E270" s="3" t="s">
        <v>843</v>
      </c>
      <c r="F270" s="29" t="s">
        <v>698</v>
      </c>
      <c r="G270" s="32">
        <v>37.651835056079754</v>
      </c>
      <c r="H270" s="32">
        <v>6.5170720955982208E-3</v>
      </c>
      <c r="I270" s="32">
        <v>21.520908702758557</v>
      </c>
      <c r="J270" s="32">
        <v>33.084311031312183</v>
      </c>
      <c r="K270" s="32">
        <v>0.50102408404151688</v>
      </c>
      <c r="L270" s="32">
        <v>1.8663704940068853</v>
      </c>
      <c r="M270" s="32">
        <v>4.5873016185969977</v>
      </c>
      <c r="N270" s="32">
        <v>1.394068511278008</v>
      </c>
      <c r="O270" s="32">
        <v>3.9124513599816342E-2</v>
      </c>
      <c r="P270" s="32">
        <v>3.3006031464283611E-4</v>
      </c>
      <c r="Q270" s="24">
        <v>2.028656949182988E-2</v>
      </c>
      <c r="R270" s="24">
        <v>1.2321042595204515E-3</v>
      </c>
      <c r="S270" s="32"/>
      <c r="T270" s="46">
        <v>0.10000026381766117</v>
      </c>
      <c r="U270" s="46">
        <v>17.759283035802348</v>
      </c>
      <c r="V270" s="46">
        <v>219.21463803516261</v>
      </c>
      <c r="W270" s="46">
        <v>30.304778212527562</v>
      </c>
      <c r="X270" s="46">
        <v>56.541745480724231</v>
      </c>
      <c r="Y270" s="46">
        <v>212.00318617682956</v>
      </c>
      <c r="Z270" s="46">
        <v>9.1006151155326478</v>
      </c>
      <c r="AA270" s="46">
        <v>5.9398920203957539</v>
      </c>
      <c r="AB270" s="46">
        <v>63.889745967676397</v>
      </c>
      <c r="AC270" s="46">
        <v>18.5699689712911</v>
      </c>
      <c r="AD270" s="46">
        <v>9.9995875637902673E-2</v>
      </c>
      <c r="AE270" s="46">
        <v>130.73032281713157</v>
      </c>
      <c r="AF270" s="46">
        <v>0.59001470425259628</v>
      </c>
      <c r="AG270" s="46">
        <v>9.9997257707769363E-2</v>
      </c>
      <c r="AH270" s="47"/>
      <c r="AI270" s="47"/>
      <c r="AJ270" s="32">
        <v>100.80357836639028</v>
      </c>
    </row>
    <row r="271" spans="1:36">
      <c r="A271" s="3" t="s">
        <v>26</v>
      </c>
      <c r="B271" s="3" t="s">
        <v>48</v>
      </c>
      <c r="C271" s="3" t="s">
        <v>804</v>
      </c>
      <c r="D271" s="35" t="s">
        <v>432</v>
      </c>
      <c r="E271" s="3" t="s">
        <v>843</v>
      </c>
      <c r="F271" s="29" t="s">
        <v>699</v>
      </c>
      <c r="G271" s="32">
        <v>37.428917178209012</v>
      </c>
      <c r="H271" s="32">
        <v>2.8881341007374597E-3</v>
      </c>
      <c r="I271" s="32">
        <v>21.433503139098427</v>
      </c>
      <c r="J271" s="32">
        <v>32.689214589888167</v>
      </c>
      <c r="K271" s="32">
        <v>1.3680035198099691</v>
      </c>
      <c r="L271" s="32">
        <v>1.8256467392493261</v>
      </c>
      <c r="M271" s="32">
        <v>4.6810911242954125</v>
      </c>
      <c r="N271" s="32">
        <v>1.3649960050152203</v>
      </c>
      <c r="O271" s="32">
        <v>3.923100237068234E-2</v>
      </c>
      <c r="P271" s="32">
        <v>8.961017082584153E-3</v>
      </c>
      <c r="Q271" s="24">
        <v>9.9997877911124756E-6</v>
      </c>
      <c r="R271" s="24">
        <v>1.0000846262341327E-5</v>
      </c>
      <c r="S271" s="32"/>
      <c r="T271" s="46">
        <v>0.10000026381766117</v>
      </c>
      <c r="U271" s="46">
        <v>9.8696015519915044</v>
      </c>
      <c r="V271" s="46">
        <v>204.48634202048484</v>
      </c>
      <c r="W271" s="46">
        <v>39.435233199298175</v>
      </c>
      <c r="X271" s="46">
        <v>71.022192501610093</v>
      </c>
      <c r="Y271" s="46">
        <v>223.04335209849086</v>
      </c>
      <c r="Z271" s="46">
        <v>80.715455601608795</v>
      </c>
      <c r="AA271" s="46">
        <v>9.9998182161544699E-2</v>
      </c>
      <c r="AB271" s="46">
        <v>121.72951599069098</v>
      </c>
      <c r="AC271" s="46">
        <v>9.9999832909483582E-2</v>
      </c>
      <c r="AD271" s="46">
        <v>13.619438261882342</v>
      </c>
      <c r="AE271" s="46">
        <v>9.9992598146804029E-2</v>
      </c>
      <c r="AF271" s="46">
        <v>80.362002769048544</v>
      </c>
      <c r="AG271" s="46">
        <v>9.9997257707769363E-2</v>
      </c>
      <c r="AH271" s="47"/>
      <c r="AI271" s="47"/>
      <c r="AJ271" s="32">
        <v>100.98009230388047</v>
      </c>
    </row>
    <row r="272" spans="1:36">
      <c r="A272" s="3" t="s">
        <v>26</v>
      </c>
      <c r="B272" s="3" t="s">
        <v>48</v>
      </c>
      <c r="C272" s="3" t="s">
        <v>804</v>
      </c>
      <c r="D272" s="35" t="s">
        <v>565</v>
      </c>
      <c r="E272" s="3" t="s">
        <v>843</v>
      </c>
      <c r="F272" s="29" t="s">
        <v>700</v>
      </c>
      <c r="G272" s="32">
        <v>37.511195696279145</v>
      </c>
      <c r="H272" s="32">
        <v>5.3641543234378584E-3</v>
      </c>
      <c r="I272" s="32">
        <v>21.52291151074558</v>
      </c>
      <c r="J272" s="32">
        <v>32.84531756397142</v>
      </c>
      <c r="K272" s="32">
        <v>0.81113600028035338</v>
      </c>
      <c r="L272" s="32">
        <v>1.7035774812744335</v>
      </c>
      <c r="M272" s="32">
        <v>4.744436641678667</v>
      </c>
      <c r="N272" s="32">
        <v>1.3932024086032238</v>
      </c>
      <c r="O272" s="32">
        <v>2.8346232437227833E-2</v>
      </c>
      <c r="P272" s="32">
        <v>1.2045996884775042E-5</v>
      </c>
      <c r="Q272" s="24">
        <v>2.5049468416736744E-3</v>
      </c>
      <c r="R272" s="24">
        <v>1.0000846262341327E-5</v>
      </c>
      <c r="S272" s="32"/>
      <c r="T272" s="46">
        <v>72.200190476351352</v>
      </c>
      <c r="U272" s="46">
        <v>8.8396431326853993</v>
      </c>
      <c r="V272" s="46">
        <v>210.97559124894781</v>
      </c>
      <c r="W272" s="46">
        <v>25.382798368930334</v>
      </c>
      <c r="X272" s="46">
        <v>59.211827907917964</v>
      </c>
      <c r="Y272" s="46">
        <v>212.86319910188647</v>
      </c>
      <c r="Z272" s="46">
        <v>48.413272279443454</v>
      </c>
      <c r="AA272" s="46">
        <v>28.499481916040232</v>
      </c>
      <c r="AB272" s="46">
        <v>11.159955626847214</v>
      </c>
      <c r="AC272" s="46">
        <v>9.9999832909483582E-2</v>
      </c>
      <c r="AD272" s="46">
        <v>19.179208947349728</v>
      </c>
      <c r="AE272" s="46">
        <v>48.296424904906345</v>
      </c>
      <c r="AF272" s="46">
        <v>101.57253137446816</v>
      </c>
      <c r="AG272" s="46">
        <v>9.9997257707769363E-2</v>
      </c>
      <c r="AH272" s="47"/>
      <c r="AI272" s="47"/>
      <c r="AJ272" s="32">
        <v>100.70507172574749</v>
      </c>
    </row>
    <row r="273" spans="1:36">
      <c r="A273" s="3" t="s">
        <v>26</v>
      </c>
      <c r="B273" s="3" t="s">
        <v>48</v>
      </c>
      <c r="C273" s="3" t="s">
        <v>804</v>
      </c>
      <c r="D273" s="35" t="s">
        <v>433</v>
      </c>
      <c r="E273" s="3" t="s">
        <v>843</v>
      </c>
      <c r="F273" s="29" t="s">
        <v>701</v>
      </c>
      <c r="G273" s="32">
        <v>37.698065913476945</v>
      </c>
      <c r="H273" s="32">
        <v>3.5204869743246913E-4</v>
      </c>
      <c r="I273" s="32">
        <v>21.629249278207581</v>
      </c>
      <c r="J273" s="32">
        <v>33.080548836343063</v>
      </c>
      <c r="K273" s="32">
        <v>0.61885474462066548</v>
      </c>
      <c r="L273" s="32">
        <v>1.7538859543669227</v>
      </c>
      <c r="M273" s="32">
        <v>4.7562965144620453</v>
      </c>
      <c r="N273" s="32">
        <v>1.4035648583761666</v>
      </c>
      <c r="O273" s="32">
        <v>8.1039302588146716E-3</v>
      </c>
      <c r="P273" s="32">
        <v>9.4561075545484066E-4</v>
      </c>
      <c r="Q273" s="24">
        <v>9.9997877911124756E-6</v>
      </c>
      <c r="R273" s="24">
        <v>7.4006262341325807E-4</v>
      </c>
      <c r="S273" s="32"/>
      <c r="T273" s="46">
        <v>130.9503454692273</v>
      </c>
      <c r="U273" s="46">
        <v>22.439094106047555</v>
      </c>
      <c r="V273" s="46">
        <v>234.26289703182925</v>
      </c>
      <c r="W273" s="46">
        <v>28.758408559332363</v>
      </c>
      <c r="X273" s="46">
        <v>65.462020855468836</v>
      </c>
      <c r="Y273" s="46">
        <v>218.24327995863811</v>
      </c>
      <c r="Z273" s="46">
        <v>56.53382115176489</v>
      </c>
      <c r="AA273" s="46">
        <v>9.9998182161544699E-2</v>
      </c>
      <c r="AB273" s="46">
        <v>76.189697061782184</v>
      </c>
      <c r="AC273" s="46">
        <v>9.9999832909483582E-2</v>
      </c>
      <c r="AD273" s="46">
        <v>17.389282773431276</v>
      </c>
      <c r="AE273" s="46">
        <v>77.884234696545647</v>
      </c>
      <c r="AF273" s="46">
        <v>23.220578699568282</v>
      </c>
      <c r="AG273" s="46">
        <v>9.9997257707769363E-2</v>
      </c>
      <c r="AH273" s="47"/>
      <c r="AI273" s="47"/>
      <c r="AJ273" s="32">
        <v>101.1037967757895</v>
      </c>
    </row>
    <row r="274" spans="1:36">
      <c r="A274" s="3" t="s">
        <v>26</v>
      </c>
      <c r="B274" s="3" t="s">
        <v>48</v>
      </c>
      <c r="C274" s="3" t="s">
        <v>804</v>
      </c>
      <c r="D274" s="35" t="s">
        <v>567</v>
      </c>
      <c r="E274" s="3" t="s">
        <v>843</v>
      </c>
      <c r="F274" s="29" t="s">
        <v>702</v>
      </c>
      <c r="G274" s="32">
        <v>37.402475095958692</v>
      </c>
      <c r="H274" s="32">
        <v>1.0786705350241295E-2</v>
      </c>
      <c r="I274" s="32">
        <v>21.632102334868339</v>
      </c>
      <c r="J274" s="32">
        <v>32.496902818920603</v>
      </c>
      <c r="K274" s="32">
        <v>0.9711174915389662</v>
      </c>
      <c r="L274" s="32">
        <v>1.8514582062458576</v>
      </c>
      <c r="M274" s="32">
        <v>4.7709621625180008</v>
      </c>
      <c r="N274" s="32">
        <v>1.4060820129996507</v>
      </c>
      <c r="O274" s="32">
        <v>3.1678387393946045E-2</v>
      </c>
      <c r="P274" s="32">
        <v>1.2045996884775042E-5</v>
      </c>
      <c r="Q274" s="24">
        <v>6.552860939516003E-3</v>
      </c>
      <c r="R274" s="24">
        <v>1.0000846262341327E-5</v>
      </c>
      <c r="S274" s="32"/>
      <c r="T274" s="46">
        <v>72.120190265297211</v>
      </c>
      <c r="U274" s="46">
        <v>30.528767515937247</v>
      </c>
      <c r="V274" s="46">
        <v>196.20729986152145</v>
      </c>
      <c r="W274" s="46">
        <v>16.064636046535394</v>
      </c>
      <c r="X274" s="46">
        <v>69.712152059803429</v>
      </c>
      <c r="Y274" s="46">
        <v>207.57311959775714</v>
      </c>
      <c r="Z274" s="46">
        <v>59.103994871206538</v>
      </c>
      <c r="AA274" s="46">
        <v>9.9998182161544699E-2</v>
      </c>
      <c r="AB274" s="46">
        <v>112.55955245142677</v>
      </c>
      <c r="AC274" s="46">
        <v>74.009876336308793</v>
      </c>
      <c r="AD274" s="46">
        <v>9.9995875637902673E-2</v>
      </c>
      <c r="AE274" s="46">
        <v>9.9992598146804029E-2</v>
      </c>
      <c r="AF274" s="46">
        <v>19.400483495763339</v>
      </c>
      <c r="AG274" s="46">
        <v>9.9997257707769363E-2</v>
      </c>
      <c r="AH274" s="47"/>
      <c r="AI274" s="47"/>
      <c r="AJ274" s="32">
        <v>100.7193098968532</v>
      </c>
    </row>
    <row r="275" spans="1:36">
      <c r="A275" s="3" t="s">
        <v>26</v>
      </c>
      <c r="B275" s="3" t="s">
        <v>48</v>
      </c>
      <c r="C275" s="3" t="s">
        <v>826</v>
      </c>
      <c r="D275" s="35" t="s">
        <v>434</v>
      </c>
      <c r="E275" s="3" t="s">
        <v>843</v>
      </c>
      <c r="F275" s="29" t="s">
        <v>703</v>
      </c>
      <c r="G275" s="32">
        <v>37.340712724230009</v>
      </c>
      <c r="H275" s="32">
        <v>1.8203086677669376E-2</v>
      </c>
      <c r="I275" s="32">
        <v>21.673405525996969</v>
      </c>
      <c r="J275" s="32">
        <v>32.45626015707618</v>
      </c>
      <c r="K275" s="32">
        <v>0.72502009955509072</v>
      </c>
      <c r="L275" s="32">
        <v>1.6133910018427302</v>
      </c>
      <c r="M275" s="32">
        <v>4.9239780687101415</v>
      </c>
      <c r="N275" s="32">
        <v>1.3975357203702778</v>
      </c>
      <c r="O275" s="32">
        <v>1.7481681890646621E-2</v>
      </c>
      <c r="P275" s="32">
        <v>1.2045996884775042E-5</v>
      </c>
      <c r="Q275" s="24">
        <v>9.9997877911124756E-6</v>
      </c>
      <c r="R275" s="24">
        <v>1.0000846262341327E-5</v>
      </c>
      <c r="S275" s="32"/>
      <c r="T275" s="46">
        <v>36.03009505350331</v>
      </c>
      <c r="U275" s="46">
        <v>16.819320983231727</v>
      </c>
      <c r="V275" s="46">
        <v>164.23099934900316</v>
      </c>
      <c r="W275" s="46">
        <v>22.472082786644428</v>
      </c>
      <c r="X275" s="46">
        <v>73.852279868261135</v>
      </c>
      <c r="Y275" s="46">
        <v>205.00308097287765</v>
      </c>
      <c r="Z275" s="46">
        <v>14.060950387295495</v>
      </c>
      <c r="AA275" s="46">
        <v>9.9998182161544699E-2</v>
      </c>
      <c r="AB275" s="46">
        <v>99.099605969584132</v>
      </c>
      <c r="AC275" s="46">
        <v>27.119954685051948</v>
      </c>
      <c r="AD275" s="46">
        <v>9.9995875637902673E-2</v>
      </c>
      <c r="AE275" s="46">
        <v>27.777943765182155</v>
      </c>
      <c r="AF275" s="46">
        <v>44.46110805266175</v>
      </c>
      <c r="AG275" s="46">
        <v>9.9997257707769363E-2</v>
      </c>
      <c r="AH275" s="47"/>
      <c r="AI275" s="47"/>
      <c r="AJ275" s="32">
        <v>100.2844243623918</v>
      </c>
    </row>
    <row r="276" spans="1:36">
      <c r="A276" s="3" t="s">
        <v>26</v>
      </c>
      <c r="B276" s="3" t="s">
        <v>48</v>
      </c>
      <c r="C276" s="3" t="s">
        <v>827</v>
      </c>
      <c r="D276" s="35" t="s">
        <v>441</v>
      </c>
      <c r="E276" s="3" t="s">
        <v>843</v>
      </c>
      <c r="F276" s="29" t="s">
        <v>704</v>
      </c>
      <c r="G276" s="32">
        <v>37.669206391668148</v>
      </c>
      <c r="H276" s="32">
        <v>1.3708208995759082E-2</v>
      </c>
      <c r="I276" s="32">
        <v>21.585811018187123</v>
      </c>
      <c r="J276" s="32">
        <v>32.749069793803606</v>
      </c>
      <c r="K276" s="32">
        <v>0.75139352400729342</v>
      </c>
      <c r="L276" s="32">
        <v>1.4404076890834336</v>
      </c>
      <c r="M276" s="32">
        <v>5.109041500267435</v>
      </c>
      <c r="N276" s="32">
        <v>1.4242142013074504</v>
      </c>
      <c r="O276" s="32">
        <v>1.3479591248860068E-5</v>
      </c>
      <c r="P276" s="32">
        <v>7.1071381620172743E-5</v>
      </c>
      <c r="Q276" s="24">
        <v>9.9997877911124756E-6</v>
      </c>
      <c r="R276" s="24">
        <v>7.7706575458392102E-4</v>
      </c>
      <c r="S276" s="32"/>
      <c r="T276" s="46">
        <v>64.950171349570923</v>
      </c>
      <c r="U276" s="46">
        <v>15.069391630041745</v>
      </c>
      <c r="V276" s="46">
        <v>209.11580641613713</v>
      </c>
      <c r="W276" s="46">
        <v>23.65723507348363</v>
      </c>
      <c r="X276" s="46">
        <v>67.442081981252954</v>
      </c>
      <c r="Y276" s="46">
        <v>185.91279406667164</v>
      </c>
      <c r="Z276" s="46">
        <v>45.353065438396214</v>
      </c>
      <c r="AA276" s="46">
        <v>9.9998182161544699E-2</v>
      </c>
      <c r="AB276" s="46">
        <v>109.31956533395498</v>
      </c>
      <c r="AC276" s="46">
        <v>9.9999832909483582E-2</v>
      </c>
      <c r="AD276" s="46">
        <v>3.2598655457956274</v>
      </c>
      <c r="AE276" s="46">
        <v>41.83690306462281</v>
      </c>
      <c r="AF276" s="46">
        <v>52.731314161422723</v>
      </c>
      <c r="AG276" s="46">
        <v>9.9997257707769363E-2</v>
      </c>
      <c r="AH276" s="47"/>
      <c r="AI276" s="47"/>
      <c r="AJ276" s="32">
        <v>100.87631256603805</v>
      </c>
    </row>
    <row r="277" spans="1:36">
      <c r="A277" s="3" t="s">
        <v>26</v>
      </c>
      <c r="B277" s="3" t="s">
        <v>48</v>
      </c>
      <c r="C277" s="3" t="s">
        <v>828</v>
      </c>
      <c r="D277" s="35" t="s">
        <v>435</v>
      </c>
      <c r="E277" s="3" t="s">
        <v>843</v>
      </c>
      <c r="F277" s="29" t="s">
        <v>705</v>
      </c>
      <c r="G277" s="32">
        <v>37.66030679116966</v>
      </c>
      <c r="H277" s="32">
        <v>3.5555249963440368E-3</v>
      </c>
      <c r="I277" s="32">
        <v>21.778534050900767</v>
      </c>
      <c r="J277" s="32">
        <v>32.41613358082428</v>
      </c>
      <c r="K277" s="32">
        <v>1.3201908850474013</v>
      </c>
      <c r="L277" s="32">
        <v>1.6768402102840794</v>
      </c>
      <c r="M277" s="32">
        <v>5.1055525220325046</v>
      </c>
      <c r="N277" s="32">
        <v>1.4461466074903939</v>
      </c>
      <c r="O277" s="32">
        <v>8.860135327875723E-3</v>
      </c>
      <c r="P277" s="32">
        <v>2.0670930654273973E-3</v>
      </c>
      <c r="Q277" s="24">
        <v>9.9997877911124756E-6</v>
      </c>
      <c r="R277" s="24">
        <v>1.4901260930888575E-4</v>
      </c>
      <c r="S277" s="32"/>
      <c r="T277" s="46">
        <v>52.530138583417397</v>
      </c>
      <c r="U277" s="46">
        <v>13.249465102724161</v>
      </c>
      <c r="V277" s="46">
        <v>204.29636399992893</v>
      </c>
      <c r="W277" s="46">
        <v>24.371650630972667</v>
      </c>
      <c r="X277" s="46">
        <v>67.112071793622277</v>
      </c>
      <c r="Y277" s="46">
        <v>203.69306128470953</v>
      </c>
      <c r="Z277" s="46">
        <v>85.995812503807954</v>
      </c>
      <c r="AA277" s="46">
        <v>9.3398302138882752</v>
      </c>
      <c r="AB277" s="46">
        <v>78.869686405863789</v>
      </c>
      <c r="AC277" s="46">
        <v>13.359977676707006</v>
      </c>
      <c r="AD277" s="46">
        <v>4.6198094544711035</v>
      </c>
      <c r="AE277" s="46">
        <v>27.147990396857285</v>
      </c>
      <c r="AF277" s="46">
        <v>97.152421217185989</v>
      </c>
      <c r="AG277" s="46">
        <v>9.9997257707769363E-2</v>
      </c>
      <c r="AH277" s="47"/>
      <c r="AI277" s="47"/>
      <c r="AJ277" s="32">
        <v>101.55930914422721</v>
      </c>
    </row>
    <row r="278" spans="1:36">
      <c r="A278" s="3" t="s">
        <v>26</v>
      </c>
      <c r="B278" s="3" t="s">
        <v>48</v>
      </c>
      <c r="C278" s="3" t="s">
        <v>827</v>
      </c>
      <c r="D278" s="35" t="s">
        <v>570</v>
      </c>
      <c r="E278" s="3" t="s">
        <v>843</v>
      </c>
      <c r="F278" s="29" t="s">
        <v>706</v>
      </c>
      <c r="G278" s="32">
        <v>37.690300156311196</v>
      </c>
      <c r="H278" s="32">
        <v>9.0598314078592767E-3</v>
      </c>
      <c r="I278" s="32">
        <v>21.596807567700782</v>
      </c>
      <c r="J278" s="32">
        <v>32.859589195809832</v>
      </c>
      <c r="K278" s="32">
        <v>0</v>
      </c>
      <c r="L278" s="32">
        <v>1.4247452031070489</v>
      </c>
      <c r="M278" s="32">
        <v>4.9618494018514712</v>
      </c>
      <c r="N278" s="32">
        <v>1.4527130369778933</v>
      </c>
      <c r="O278" s="32">
        <v>1.3479591248860068E-5</v>
      </c>
      <c r="P278" s="32">
        <v>2.9789750296048676E-3</v>
      </c>
      <c r="Q278" s="24">
        <v>9.9997877911124756E-6</v>
      </c>
      <c r="R278" s="24">
        <v>1.0000846262341327E-5</v>
      </c>
      <c r="S278" s="32"/>
      <c r="T278" s="46">
        <v>39.510104234357918</v>
      </c>
      <c r="U278" s="46">
        <v>0.27998869651039732</v>
      </c>
      <c r="V278" s="46">
        <v>193.31763418043394</v>
      </c>
      <c r="W278" s="46">
        <v>23.600433324838598</v>
      </c>
      <c r="X278" s="46">
        <v>63.561962199413372</v>
      </c>
      <c r="Y278" s="46">
        <v>195.5129383463771</v>
      </c>
      <c r="Z278" s="46">
        <v>49.493345282166018</v>
      </c>
      <c r="AA278" s="46">
        <v>9.9998182161544699E-2</v>
      </c>
      <c r="AB278" s="46">
        <v>61.019757379051711</v>
      </c>
      <c r="AC278" s="46">
        <v>9.9999832909483582E-2</v>
      </c>
      <c r="AD278" s="46">
        <v>9.9995875637902673E-2</v>
      </c>
      <c r="AE278" s="46">
        <v>151.27880173629978</v>
      </c>
      <c r="AF278" s="46">
        <v>41.221027303884782</v>
      </c>
      <c r="AG278" s="46">
        <v>9.9997257707769363E-2</v>
      </c>
      <c r="AH278" s="47"/>
      <c r="AI278" s="47"/>
      <c r="AJ278" s="32">
        <v>100.12798219314206</v>
      </c>
    </row>
    <row r="279" spans="1:36">
      <c r="A279" s="3" t="s">
        <v>26</v>
      </c>
      <c r="B279" s="3" t="s">
        <v>48</v>
      </c>
      <c r="C279" s="3" t="s">
        <v>829</v>
      </c>
      <c r="D279" s="35" t="s">
        <v>436</v>
      </c>
      <c r="E279" s="3" t="s">
        <v>843</v>
      </c>
      <c r="F279" s="29" t="s">
        <v>707</v>
      </c>
      <c r="G279" s="32">
        <v>37.763529320989846</v>
      </c>
      <c r="H279" s="32">
        <v>1.1167118160737042E-2</v>
      </c>
      <c r="I279" s="32">
        <v>21.626320643886931</v>
      </c>
      <c r="J279" s="32">
        <v>32.657405371397338</v>
      </c>
      <c r="K279" s="32">
        <v>0.50529567786487395</v>
      </c>
      <c r="L279" s="32">
        <v>1.4351821259551214</v>
      </c>
      <c r="M279" s="32">
        <v>5.1179795196050195</v>
      </c>
      <c r="N279" s="32">
        <v>1.4654443265382506</v>
      </c>
      <c r="O279" s="32">
        <v>2.4089377520837826E-2</v>
      </c>
      <c r="P279" s="32">
        <v>3.8005120171465249E-3</v>
      </c>
      <c r="Q279" s="24">
        <v>9.9997877911124756E-6</v>
      </c>
      <c r="R279" s="24">
        <v>1.0000846262341327E-5</v>
      </c>
      <c r="S279" s="32"/>
      <c r="T279" s="46">
        <v>27.870073525982161</v>
      </c>
      <c r="U279" s="46">
        <v>9.1096322328918564</v>
      </c>
      <c r="V279" s="46">
        <v>197.08719806199096</v>
      </c>
      <c r="W279" s="46">
        <v>26.125474585907146</v>
      </c>
      <c r="X279" s="46">
        <v>53.911664288394824</v>
      </c>
      <c r="Y279" s="46">
        <v>186.66280533852358</v>
      </c>
      <c r="Z279" s="46">
        <v>53.193595384085889</v>
      </c>
      <c r="AA279" s="46">
        <v>9.5498263964275178</v>
      </c>
      <c r="AB279" s="46">
        <v>104.1495858903349</v>
      </c>
      <c r="AC279" s="46">
        <v>20.759965312008788</v>
      </c>
      <c r="AD279" s="46">
        <v>9.9995875637902673E-2</v>
      </c>
      <c r="AE279" s="46">
        <v>97.93275062497986</v>
      </c>
      <c r="AF279" s="46">
        <v>0.10000249224620278</v>
      </c>
      <c r="AG279" s="46">
        <v>9.9997257707769363E-2</v>
      </c>
      <c r="AH279" s="47"/>
      <c r="AI279" s="47"/>
      <c r="AJ279" s="32">
        <v>100.73727902081029</v>
      </c>
    </row>
    <row r="280" spans="1:36">
      <c r="A280" s="3" t="s">
        <v>26</v>
      </c>
      <c r="B280" s="3" t="s">
        <v>48</v>
      </c>
      <c r="C280" s="3" t="s">
        <v>829</v>
      </c>
      <c r="D280" s="35" t="s">
        <v>443</v>
      </c>
      <c r="E280" s="3" t="s">
        <v>843</v>
      </c>
      <c r="F280" s="29" t="s">
        <v>708</v>
      </c>
      <c r="G280" s="32">
        <v>37.702408747374044</v>
      </c>
      <c r="H280" s="32">
        <v>6.069920195541814E-3</v>
      </c>
      <c r="I280" s="32">
        <v>21.49702616223404</v>
      </c>
      <c r="J280" s="32">
        <v>32.489727718305566</v>
      </c>
      <c r="K280" s="32">
        <v>0.60924789349497366</v>
      </c>
      <c r="L280" s="32">
        <v>1.5103323606057033</v>
      </c>
      <c r="M280" s="32">
        <v>5.1570812813824318</v>
      </c>
      <c r="N280" s="32">
        <v>1.4799791804730777</v>
      </c>
      <c r="O280" s="32">
        <v>1.5052659547602036E-2</v>
      </c>
      <c r="P280" s="32">
        <v>1.2045996884775042E-5</v>
      </c>
      <c r="Q280" s="24">
        <v>9.9997877911124756E-6</v>
      </c>
      <c r="R280" s="24">
        <v>1.0000846262341327E-5</v>
      </c>
      <c r="S280" s="32"/>
      <c r="T280" s="46">
        <v>0.10000026381766117</v>
      </c>
      <c r="U280" s="46">
        <v>35.168580200966694</v>
      </c>
      <c r="V280" s="46">
        <v>198.95698173798877</v>
      </c>
      <c r="W280" s="46">
        <v>21.292948581386337</v>
      </c>
      <c r="X280" s="46">
        <v>56.411741467415176</v>
      </c>
      <c r="Y280" s="46">
        <v>181.02272057419665</v>
      </c>
      <c r="Z280" s="46">
        <v>60.824111134801718</v>
      </c>
      <c r="AA280" s="46">
        <v>9.9998182161544699E-2</v>
      </c>
      <c r="AB280" s="46">
        <v>70.289720520707064</v>
      </c>
      <c r="AC280" s="46">
        <v>9.9999832909483582E-2</v>
      </c>
      <c r="AD280" s="46">
        <v>9.9995875637902673E-2</v>
      </c>
      <c r="AE280" s="46">
        <v>114.92149305012187</v>
      </c>
      <c r="AF280" s="46">
        <v>40.771016088776868</v>
      </c>
      <c r="AG280" s="46">
        <v>9.9997257707769363E-2</v>
      </c>
      <c r="AH280" s="47"/>
      <c r="AI280" s="47"/>
      <c r="AJ280" s="32">
        <v>100.59674362336156</v>
      </c>
    </row>
    <row r="281" spans="1:36">
      <c r="A281" s="3" t="s">
        <v>26</v>
      </c>
      <c r="B281" s="3" t="s">
        <v>48</v>
      </c>
      <c r="C281" s="3" t="s">
        <v>830</v>
      </c>
      <c r="D281" s="35" t="s">
        <v>437</v>
      </c>
      <c r="E281" s="3" t="s">
        <v>843</v>
      </c>
      <c r="F281" s="29" t="s">
        <v>709</v>
      </c>
      <c r="G281" s="32">
        <v>37.806380041659246</v>
      </c>
      <c r="H281" s="32">
        <v>1.6074109720684397E-2</v>
      </c>
      <c r="I281" s="32">
        <v>21.706962006987109</v>
      </c>
      <c r="J281" s="32">
        <v>32.292890479417821</v>
      </c>
      <c r="K281" s="32">
        <v>0.97859594766387448</v>
      </c>
      <c r="L281" s="32">
        <v>1.4579889264333472</v>
      </c>
      <c r="M281" s="32">
        <v>5.2759602550915448</v>
      </c>
      <c r="N281" s="32">
        <v>1.530453797420031</v>
      </c>
      <c r="O281" s="32">
        <v>3.6185962707564849E-2</v>
      </c>
      <c r="P281" s="32">
        <v>1.2045996884775042E-5</v>
      </c>
      <c r="Q281" s="24">
        <v>9.9997877911124756E-6</v>
      </c>
      <c r="R281" s="24">
        <v>1.0000846262341327E-5</v>
      </c>
      <c r="S281" s="32"/>
      <c r="T281" s="46">
        <v>0.10000026381766117</v>
      </c>
      <c r="U281" s="46">
        <v>15.249384363512714</v>
      </c>
      <c r="V281" s="46">
        <v>222.95420538715817</v>
      </c>
      <c r="W281" s="46">
        <v>9.4135615982470604</v>
      </c>
      <c r="X281" s="46">
        <v>56.361739923834776</v>
      </c>
      <c r="Y281" s="46">
        <v>181.96273470158445</v>
      </c>
      <c r="Z281" s="46">
        <v>123.43834326485656</v>
      </c>
      <c r="AA281" s="46">
        <v>9.9998182161544699E-2</v>
      </c>
      <c r="AB281" s="46">
        <v>41.359835548960646</v>
      </c>
      <c r="AC281" s="46">
        <v>9.9999832909483582E-2</v>
      </c>
      <c r="AD281" s="46">
        <v>7.9396725256494713</v>
      </c>
      <c r="AE281" s="46">
        <v>128.88045975141569</v>
      </c>
      <c r="AF281" s="46">
        <v>29.810742938593044</v>
      </c>
      <c r="AG281" s="46">
        <v>9.9997257707769363E-2</v>
      </c>
      <c r="AH281" s="47"/>
      <c r="AI281" s="47"/>
      <c r="AJ281" s="32">
        <v>101.23573787779068</v>
      </c>
    </row>
    <row r="282" spans="1:36">
      <c r="A282" s="3" t="s">
        <v>26</v>
      </c>
      <c r="B282" s="3" t="s">
        <v>48</v>
      </c>
      <c r="C282" s="3" t="s">
        <v>830</v>
      </c>
      <c r="D282" s="35" t="s">
        <v>444</v>
      </c>
      <c r="E282" s="3" t="s">
        <v>843</v>
      </c>
      <c r="F282" s="29" t="s">
        <v>710</v>
      </c>
      <c r="G282" s="32">
        <v>37.809909931280039</v>
      </c>
      <c r="H282" s="32">
        <v>8.0153646562349853E-3</v>
      </c>
      <c r="I282" s="32">
        <v>21.589438745861735</v>
      </c>
      <c r="J282" s="32">
        <v>32.726014776229228</v>
      </c>
      <c r="K282" s="32">
        <v>0.65307196421821678</v>
      </c>
      <c r="L282" s="32">
        <v>1.4437261218088508</v>
      </c>
      <c r="M282" s="32">
        <v>5.210847032956182</v>
      </c>
      <c r="N282" s="32">
        <v>1.4235607765108038</v>
      </c>
      <c r="O282" s="32">
        <v>1.3412193292615766E-3</v>
      </c>
      <c r="P282" s="32">
        <v>1.7261913535882635E-3</v>
      </c>
      <c r="Q282" s="24">
        <v>9.9997877911124756E-6</v>
      </c>
      <c r="R282" s="24">
        <v>2.2701921015514806E-3</v>
      </c>
      <c r="S282" s="32"/>
      <c r="T282" s="46">
        <v>95.230251233558704</v>
      </c>
      <c r="U282" s="46">
        <v>25.638964923309235</v>
      </c>
      <c r="V282" s="46">
        <v>215.10511348524233</v>
      </c>
      <c r="W282" s="46">
        <v>26.558579070100809</v>
      </c>
      <c r="X282" s="46">
        <v>62.421927005780098</v>
      </c>
      <c r="Y282" s="46">
        <v>175.74264122035862</v>
      </c>
      <c r="Z282" s="46">
        <v>39.692682850053941</v>
      </c>
      <c r="AA282" s="46">
        <v>6.84987547806581</v>
      </c>
      <c r="AB282" s="46">
        <v>106.45957670556939</v>
      </c>
      <c r="AC282" s="46">
        <v>69.509883855382043</v>
      </c>
      <c r="AD282" s="46">
        <v>9.9995875637902673E-2</v>
      </c>
      <c r="AE282" s="46">
        <v>34.467448581203342</v>
      </c>
      <c r="AF282" s="46">
        <v>58.37145472410856</v>
      </c>
      <c r="AG282" s="46">
        <v>9.9997257707769363E-2</v>
      </c>
      <c r="AH282" s="47"/>
      <c r="AI282" s="47"/>
      <c r="AJ282" s="32">
        <v>101.01666553917443</v>
      </c>
    </row>
    <row r="283" spans="1:36">
      <c r="A283" s="3" t="s">
        <v>26</v>
      </c>
      <c r="B283" s="3" t="s">
        <v>48</v>
      </c>
      <c r="C283" s="3" t="s">
        <v>830</v>
      </c>
      <c r="D283" s="35" t="s">
        <v>438</v>
      </c>
      <c r="E283" s="3" t="s">
        <v>843</v>
      </c>
      <c r="F283" s="29" t="s">
        <v>711</v>
      </c>
      <c r="G283" s="32">
        <v>37.747826660494923</v>
      </c>
      <c r="H283" s="32">
        <v>1.5975669563582425E-2</v>
      </c>
      <c r="I283" s="32">
        <v>21.697911582215557</v>
      </c>
      <c r="J283" s="32">
        <v>32.412265309948189</v>
      </c>
      <c r="K283" s="32">
        <v>0.6600924406574239</v>
      </c>
      <c r="L283" s="32">
        <v>1.3420697443616305</v>
      </c>
      <c r="M283" s="32">
        <v>5.2808968939724341</v>
      </c>
      <c r="N283" s="32">
        <v>1.4983926072907827</v>
      </c>
      <c r="O283" s="32">
        <v>2.8838237517811227E-2</v>
      </c>
      <c r="P283" s="32">
        <v>2.3501739922196104E-3</v>
      </c>
      <c r="Q283" s="24">
        <v>9.9997877911124756E-6</v>
      </c>
      <c r="R283" s="24">
        <v>1.0000846262341327E-5</v>
      </c>
      <c r="S283" s="32"/>
      <c r="T283" s="46">
        <v>0.10000026381766117</v>
      </c>
      <c r="U283" s="46">
        <v>16.819320983231727</v>
      </c>
      <c r="V283" s="46">
        <v>238.44241348405959</v>
      </c>
      <c r="W283" s="46">
        <v>18.547286567738361</v>
      </c>
      <c r="X283" s="46">
        <v>57.501775117468043</v>
      </c>
      <c r="Y283" s="46">
        <v>169.9825546525353</v>
      </c>
      <c r="Z283" s="46">
        <v>88.615989603005261</v>
      </c>
      <c r="AA283" s="46">
        <v>6.9598734784435106</v>
      </c>
      <c r="AB283" s="46">
        <v>67.979729705472565</v>
      </c>
      <c r="AC283" s="46">
        <v>9.9999832909483582E-2</v>
      </c>
      <c r="AD283" s="46">
        <v>31.988680616565059</v>
      </c>
      <c r="AE283" s="46">
        <v>111.36175655609563</v>
      </c>
      <c r="AF283" s="46">
        <v>36.060898703980719</v>
      </c>
      <c r="AG283" s="46">
        <v>9.9997257707769363E-2</v>
      </c>
      <c r="AH283" s="47"/>
      <c r="AI283" s="47"/>
      <c r="AJ283" s="32">
        <v>100.82600999425401</v>
      </c>
    </row>
    <row r="284" spans="1:36">
      <c r="A284" s="3" t="s">
        <v>26</v>
      </c>
      <c r="B284" s="3" t="s">
        <v>48</v>
      </c>
      <c r="C284" s="3" t="s">
        <v>830</v>
      </c>
      <c r="D284" s="35" t="s">
        <v>574</v>
      </c>
      <c r="E284" s="3" t="s">
        <v>843</v>
      </c>
      <c r="F284" s="29" t="s">
        <v>712</v>
      </c>
      <c r="G284" s="32">
        <v>37.733493169307458</v>
      </c>
      <c r="H284" s="32">
        <v>6.69059372845593E-4</v>
      </c>
      <c r="I284" s="32">
        <v>21.62807782447932</v>
      </c>
      <c r="J284" s="32">
        <v>32.312681295337576</v>
      </c>
      <c r="K284" s="32">
        <v>0.86937343857986393</v>
      </c>
      <c r="L284" s="32">
        <v>1.4114469390451545</v>
      </c>
      <c r="M284" s="32">
        <v>5.3151830698210247</v>
      </c>
      <c r="N284" s="32">
        <v>1.4910216397774341</v>
      </c>
      <c r="O284" s="32">
        <v>2.3795522431612676E-2</v>
      </c>
      <c r="P284" s="32">
        <v>1.2045996884775042E-5</v>
      </c>
      <c r="Q284" s="24">
        <v>9.9997877911124756E-6</v>
      </c>
      <c r="R284" s="24">
        <v>8.3007023977433008E-4</v>
      </c>
      <c r="S284" s="32"/>
      <c r="T284" s="46">
        <v>0.10000026381766117</v>
      </c>
      <c r="U284" s="46">
        <v>21.879116713026757</v>
      </c>
      <c r="V284" s="46">
        <v>270.31872556470626</v>
      </c>
      <c r="W284" s="46">
        <v>31.066424104258097</v>
      </c>
      <c r="X284" s="46">
        <v>48.591500051439517</v>
      </c>
      <c r="Y284" s="46">
        <v>173.4026060521804</v>
      </c>
      <c r="Z284" s="46">
        <v>43.172918081048834</v>
      </c>
      <c r="AA284" s="46">
        <v>9.9998182161544699E-2</v>
      </c>
      <c r="AB284" s="46">
        <v>5.7199772567711529</v>
      </c>
      <c r="AC284" s="46">
        <v>9.9999832909483582E-2</v>
      </c>
      <c r="AD284" s="46">
        <v>13.979423414178791</v>
      </c>
      <c r="AE284" s="46">
        <v>164.65781136834215</v>
      </c>
      <c r="AF284" s="46">
        <v>74.151848000559355</v>
      </c>
      <c r="AG284" s="46">
        <v>9.9997257707769363E-2</v>
      </c>
      <c r="AH284" s="47"/>
      <c r="AI284" s="47"/>
      <c r="AJ284" s="32">
        <v>100.93115760780404</v>
      </c>
    </row>
    <row r="285" spans="1:36">
      <c r="A285" s="3" t="s">
        <v>26</v>
      </c>
      <c r="B285" s="3" t="s">
        <v>48</v>
      </c>
      <c r="C285" s="3" t="s">
        <v>830</v>
      </c>
      <c r="D285" s="35" t="s">
        <v>762</v>
      </c>
      <c r="E285" s="3" t="s">
        <v>843</v>
      </c>
      <c r="F285" s="29" t="s">
        <v>713</v>
      </c>
      <c r="G285" s="32">
        <v>37.751570482820007</v>
      </c>
      <c r="H285" s="32">
        <v>2.7813515574404077E-3</v>
      </c>
      <c r="I285" s="32">
        <v>21.675408333983995</v>
      </c>
      <c r="J285" s="32">
        <v>32.312191790982617</v>
      </c>
      <c r="K285" s="32">
        <v>0.62959344458300648</v>
      </c>
      <c r="L285" s="32">
        <v>1.3867265520692362</v>
      </c>
      <c r="M285" s="32">
        <v>5.3399922919563876</v>
      </c>
      <c r="N285" s="32">
        <v>1.4830798000648735</v>
      </c>
      <c r="O285" s="32">
        <v>1.6319741124994881E-2</v>
      </c>
      <c r="P285" s="32">
        <v>7.4420168754140209E-3</v>
      </c>
      <c r="Q285" s="24">
        <v>9.9997877911124756E-6</v>
      </c>
      <c r="R285" s="24">
        <v>1.0000846262341327E-5</v>
      </c>
      <c r="S285" s="32"/>
      <c r="T285" s="46">
        <v>0.10000026381766117</v>
      </c>
      <c r="U285" s="46">
        <v>6.8997214497205039</v>
      </c>
      <c r="V285" s="46">
        <v>222.28428289361889</v>
      </c>
      <c r="W285" s="46">
        <v>22.696065576331105</v>
      </c>
      <c r="X285" s="46">
        <v>61.411895825455872</v>
      </c>
      <c r="Y285" s="46">
        <v>176.8126573015341</v>
      </c>
      <c r="Z285" s="46">
        <v>73.784987167472394</v>
      </c>
      <c r="AA285" s="46">
        <v>9.9998182161544699E-2</v>
      </c>
      <c r="AB285" s="46">
        <v>104.85958306731175</v>
      </c>
      <c r="AC285" s="46">
        <v>9.9999832909483582E-2</v>
      </c>
      <c r="AD285" s="46">
        <v>9.9995875637902673E-2</v>
      </c>
      <c r="AE285" s="46">
        <v>9.9992598146804029E-2</v>
      </c>
      <c r="AF285" s="46">
        <v>39.340980449656172</v>
      </c>
      <c r="AG285" s="46">
        <v>9.9997257707769363E-2</v>
      </c>
      <c r="AH285" s="47"/>
      <c r="AI285" s="47"/>
      <c r="AJ285" s="32">
        <v>100.72479628501358</v>
      </c>
    </row>
    <row r="286" spans="1:36">
      <c r="A286" s="3" t="s">
        <v>26</v>
      </c>
      <c r="B286" s="3" t="s">
        <v>48</v>
      </c>
      <c r="C286" s="3" t="s">
        <v>830</v>
      </c>
      <c r="D286" s="35" t="s">
        <v>576</v>
      </c>
      <c r="E286" s="3" t="s">
        <v>843</v>
      </c>
      <c r="F286" s="29" t="s">
        <v>714</v>
      </c>
      <c r="G286" s="32">
        <v>37.682598578956735</v>
      </c>
      <c r="H286" s="32">
        <v>1.5069686422796498E-2</v>
      </c>
      <c r="I286" s="32">
        <v>21.6387909577684</v>
      </c>
      <c r="J286" s="32">
        <v>32.278017793519219</v>
      </c>
      <c r="K286" s="32">
        <v>0.66505622798809461</v>
      </c>
      <c r="L286" s="32">
        <v>1.4768252286117067</v>
      </c>
      <c r="M286" s="32">
        <v>5.2781856394980453</v>
      </c>
      <c r="N286" s="32">
        <v>1.4998309813613453</v>
      </c>
      <c r="O286" s="32">
        <v>1.3366362682369641E-2</v>
      </c>
      <c r="P286" s="32">
        <v>1.2045996884775042E-5</v>
      </c>
      <c r="Q286" s="24">
        <v>9.9997877911124756E-6</v>
      </c>
      <c r="R286" s="24">
        <v>1.0000846262341327E-5</v>
      </c>
      <c r="S286" s="32"/>
      <c r="T286" s="46">
        <v>0.10000026381766117</v>
      </c>
      <c r="U286" s="46">
        <v>33.0886641697466</v>
      </c>
      <c r="V286" s="46">
        <v>203.27648199483929</v>
      </c>
      <c r="W286" s="46">
        <v>16.233390196554883</v>
      </c>
      <c r="X286" s="46">
        <v>57.721781909221839</v>
      </c>
      <c r="Y286" s="46">
        <v>164.33246973791699</v>
      </c>
      <c r="Z286" s="46">
        <v>98.886683804820677</v>
      </c>
      <c r="AA286" s="46">
        <v>9.9998182161544699E-2</v>
      </c>
      <c r="AB286" s="46">
        <v>40.319839684093161</v>
      </c>
      <c r="AC286" s="46">
        <v>9.9999832909483582E-2</v>
      </c>
      <c r="AD286" s="46">
        <v>9.9995875637902673E-2</v>
      </c>
      <c r="AE286" s="46">
        <v>69.134882358700281</v>
      </c>
      <c r="AF286" s="46">
        <v>21.000523371702581</v>
      </c>
      <c r="AG286" s="46">
        <v>9.9997257707769363E-2</v>
      </c>
      <c r="AH286" s="47"/>
      <c r="AI286" s="47"/>
      <c r="AJ286" s="32">
        <v>100.66784694807477</v>
      </c>
    </row>
    <row r="287" spans="1:36">
      <c r="A287" s="3" t="s">
        <v>26</v>
      </c>
      <c r="B287" s="3" t="s">
        <v>48</v>
      </c>
      <c r="C287" s="3" t="s">
        <v>820</v>
      </c>
      <c r="D287" s="37" t="s">
        <v>578</v>
      </c>
      <c r="E287" s="3" t="s">
        <v>503</v>
      </c>
      <c r="F287" s="31" t="s">
        <v>715</v>
      </c>
      <c r="G287" s="34">
        <v>37.812648269894964</v>
      </c>
      <c r="H287" s="34">
        <v>1.0751667328221949E-2</v>
      </c>
      <c r="I287" s="34">
        <v>21.742710240113993</v>
      </c>
      <c r="J287" s="34">
        <v>31.666265896329289</v>
      </c>
      <c r="K287" s="34">
        <v>0.3632970657238212</v>
      </c>
      <c r="L287" s="34">
        <v>0.99807997506973489</v>
      </c>
      <c r="M287" s="34">
        <v>5.968522434725366</v>
      </c>
      <c r="N287" s="34">
        <v>1.5471853899645691</v>
      </c>
      <c r="O287" s="34">
        <v>1.3479591248860068E-5</v>
      </c>
      <c r="P287" s="34">
        <v>1.2045996884775042E-5</v>
      </c>
      <c r="Q287" s="24">
        <v>9.9997877911124756E-6</v>
      </c>
      <c r="R287" s="24">
        <v>5.9105001410437237E-4</v>
      </c>
      <c r="S287" s="32"/>
      <c r="T287" s="46">
        <v>0.10000026381766117</v>
      </c>
      <c r="U287" s="46">
        <v>22.379096528223901</v>
      </c>
      <c r="V287" s="46">
        <v>240.21220872818586</v>
      </c>
      <c r="W287" s="46">
        <v>14.566564249551371</v>
      </c>
      <c r="X287" s="46">
        <v>46.041421328838759</v>
      </c>
      <c r="Y287" s="46">
        <v>173.63260950888167</v>
      </c>
      <c r="Z287" s="46">
        <v>121.79823240887045</v>
      </c>
      <c r="AA287" s="46">
        <v>13.24975913640467</v>
      </c>
      <c r="AB287" s="46">
        <v>95.519620203982598</v>
      </c>
      <c r="AC287" s="46">
        <v>41.729930273127493</v>
      </c>
      <c r="AD287" s="46">
        <v>28.458826206547101</v>
      </c>
      <c r="AE287" s="46">
        <v>266.07030440883079</v>
      </c>
      <c r="AF287" s="46">
        <v>89.832238784763945</v>
      </c>
      <c r="AG287" s="46">
        <v>9.9997257707769363E-2</v>
      </c>
      <c r="AH287" s="47"/>
      <c r="AI287" s="47"/>
      <c r="AJ287" s="34">
        <v>100.28893977198824</v>
      </c>
    </row>
    <row r="288" spans="1:36">
      <c r="A288" s="3" t="s">
        <v>26</v>
      </c>
      <c r="B288" s="3" t="s">
        <v>48</v>
      </c>
      <c r="C288" s="3" t="s">
        <v>822</v>
      </c>
      <c r="D288" s="35" t="s">
        <v>763</v>
      </c>
      <c r="E288" s="3" t="s">
        <v>338</v>
      </c>
      <c r="F288" s="29" t="s">
        <v>716</v>
      </c>
      <c r="G288" s="32">
        <v>37.784238006765179</v>
      </c>
      <c r="H288" s="32">
        <v>1.439895857271189E-2</v>
      </c>
      <c r="I288" s="32">
        <v>21.781198163411812</v>
      </c>
      <c r="J288" s="32">
        <v>31.320012185841424</v>
      </c>
      <c r="K288" s="32">
        <v>0.98705599701950142</v>
      </c>
      <c r="L288" s="32">
        <v>1.0040454066617299</v>
      </c>
      <c r="M288" s="32">
        <v>6.0163201099362276</v>
      </c>
      <c r="N288" s="32">
        <v>1.5943523062278557</v>
      </c>
      <c r="O288" s="32">
        <v>3.8465361587747091E-2</v>
      </c>
      <c r="P288" s="32">
        <v>7.9864959346058505E-4</v>
      </c>
      <c r="Q288" s="24">
        <v>9.9997877911124756E-6</v>
      </c>
      <c r="R288" s="24">
        <v>1.0000846262341327E-5</v>
      </c>
      <c r="S288" s="32"/>
      <c r="T288" s="46">
        <v>0.10000026381766117</v>
      </c>
      <c r="U288" s="46">
        <v>14.719405759403742</v>
      </c>
      <c r="V288" s="46">
        <v>218.71469587580492</v>
      </c>
      <c r="W288" s="46">
        <v>18.681670306895981</v>
      </c>
      <c r="X288" s="46">
        <v>62.471928549360499</v>
      </c>
      <c r="Y288" s="46">
        <v>157.88237279998987</v>
      </c>
      <c r="Z288" s="46">
        <v>58.15393065584874</v>
      </c>
      <c r="AA288" s="46">
        <v>35.489354849132212</v>
      </c>
      <c r="AB288" s="46">
        <v>81.02967781751164</v>
      </c>
      <c r="AC288" s="46">
        <v>9.9999832909483582E-2</v>
      </c>
      <c r="AD288" s="46">
        <v>9.9995875637902673E-2</v>
      </c>
      <c r="AE288" s="46">
        <v>20.408489281762698</v>
      </c>
      <c r="AF288" s="46">
        <v>60.591510051974261</v>
      </c>
      <c r="AG288" s="46">
        <v>4.8598667245975893</v>
      </c>
      <c r="AH288" s="47"/>
      <c r="AI288" s="47"/>
      <c r="AJ288" s="32">
        <v>100.66380724627355</v>
      </c>
    </row>
    <row r="289" spans="1:36">
      <c r="A289" s="3" t="s">
        <v>26</v>
      </c>
      <c r="B289" s="3" t="s">
        <v>48</v>
      </c>
      <c r="C289" s="3" t="s">
        <v>831</v>
      </c>
      <c r="D289" s="35" t="s">
        <v>764</v>
      </c>
      <c r="E289" s="3" t="s">
        <v>843</v>
      </c>
      <c r="F289" s="29" t="s">
        <v>717</v>
      </c>
      <c r="G289" s="32">
        <v>37.437068014242477</v>
      </c>
      <c r="H289" s="32">
        <v>9.7555864165291325E-3</v>
      </c>
      <c r="I289" s="32">
        <v>21.261223863384402</v>
      </c>
      <c r="J289" s="32">
        <v>33.168782719938925</v>
      </c>
      <c r="K289" s="32">
        <v>0.63187246372882733</v>
      </c>
      <c r="L289" s="32">
        <v>1.9542108285895292</v>
      </c>
      <c r="M289" s="32">
        <v>4.2859112748817116</v>
      </c>
      <c r="N289" s="32">
        <v>1.5788450106791756</v>
      </c>
      <c r="O289" s="32">
        <v>1.0201354657137299E-2</v>
      </c>
      <c r="P289" s="32">
        <v>1.1041360744584804E-2</v>
      </c>
      <c r="Q289" s="24">
        <v>9.9997877911124756E-6</v>
      </c>
      <c r="R289" s="24">
        <v>6.1305187588152333E-4</v>
      </c>
      <c r="S289" s="32"/>
      <c r="T289" s="46">
        <v>0.10000026381766117</v>
      </c>
      <c r="U289" s="46">
        <v>10.199588230021616</v>
      </c>
      <c r="V289" s="46">
        <v>268.06898584759665</v>
      </c>
      <c r="W289" s="46">
        <v>19.455741256835442</v>
      </c>
      <c r="X289" s="46">
        <v>55.481712756819604</v>
      </c>
      <c r="Y289" s="46">
        <v>152.48229164265553</v>
      </c>
      <c r="Z289" s="46">
        <v>27.191837911135465</v>
      </c>
      <c r="AA289" s="46">
        <v>11.089798401715305</v>
      </c>
      <c r="AB289" s="46">
        <v>47.429811414100662</v>
      </c>
      <c r="AC289" s="46">
        <v>9.9999832909483582E-2</v>
      </c>
      <c r="AD289" s="46">
        <v>9.9995875637902673E-2</v>
      </c>
      <c r="AE289" s="46">
        <v>46.166582564379404</v>
      </c>
      <c r="AF289" s="46">
        <v>19.370482748089476</v>
      </c>
      <c r="AG289" s="46">
        <v>9.9997257707769363E-2</v>
      </c>
      <c r="AH289" s="47"/>
      <c r="AI289" s="47"/>
      <c r="AJ289" s="32">
        <v>100.4672201677873</v>
      </c>
    </row>
    <row r="290" spans="1:36">
      <c r="A290" s="3" t="s">
        <v>26</v>
      </c>
      <c r="B290" s="3" t="s">
        <v>48</v>
      </c>
      <c r="C290" s="3" t="s">
        <v>824</v>
      </c>
      <c r="D290" s="35" t="s">
        <v>765</v>
      </c>
      <c r="E290" s="3" t="s">
        <v>843</v>
      </c>
      <c r="F290" s="29" t="s">
        <v>718</v>
      </c>
      <c r="G290" s="32">
        <v>37.403480579668866</v>
      </c>
      <c r="H290" s="32">
        <v>8.3073481730628618E-3</v>
      </c>
      <c r="I290" s="32">
        <v>21.576685015755682</v>
      </c>
      <c r="J290" s="32">
        <v>32.949756551709633</v>
      </c>
      <c r="K290" s="32">
        <v>1.3188325968882104</v>
      </c>
      <c r="L290" s="32">
        <v>1.788819883310953</v>
      </c>
      <c r="M290" s="32">
        <v>4.5079174141946101</v>
      </c>
      <c r="N290" s="32">
        <v>1.5550852537801287</v>
      </c>
      <c r="O290" s="32">
        <v>2.7107458001457596E-3</v>
      </c>
      <c r="P290" s="32">
        <v>9.9752900202822112E-3</v>
      </c>
      <c r="Q290" s="24">
        <v>9.9997877911124756E-6</v>
      </c>
      <c r="R290" s="24">
        <v>1.6671410719322991E-3</v>
      </c>
      <c r="S290" s="32"/>
      <c r="T290" s="46">
        <v>0.10000026381766117</v>
      </c>
      <c r="U290" s="46">
        <v>19.879197452238213</v>
      </c>
      <c r="V290" s="46">
        <v>262.18966605355018</v>
      </c>
      <c r="W290" s="46">
        <v>22.099983491350077</v>
      </c>
      <c r="X290" s="46">
        <v>63.861971460895816</v>
      </c>
      <c r="Y290" s="46">
        <v>143.94216329383417</v>
      </c>
      <c r="Z290" s="46">
        <v>22.211501287470341</v>
      </c>
      <c r="AA290" s="46">
        <v>9.9998182161544699E-2</v>
      </c>
      <c r="AB290" s="46">
        <v>135.04946302918609</v>
      </c>
      <c r="AC290" s="46">
        <v>9.9999832909483582E-2</v>
      </c>
      <c r="AD290" s="46">
        <v>9.9995875637902673E-2</v>
      </c>
      <c r="AE290" s="46">
        <v>196.5254523977286</v>
      </c>
      <c r="AF290" s="46">
        <v>46.561160389832018</v>
      </c>
      <c r="AG290" s="46">
        <v>2.9599188281499722</v>
      </c>
      <c r="AH290" s="47"/>
      <c r="AI290" s="47"/>
      <c r="AJ290" s="32">
        <v>101.27327601970279</v>
      </c>
    </row>
    <row r="291" spans="1:36">
      <c r="A291" s="3" t="s">
        <v>26</v>
      </c>
      <c r="B291" s="3" t="s">
        <v>48</v>
      </c>
      <c r="C291" s="3" t="s">
        <v>832</v>
      </c>
      <c r="D291" s="35" t="s">
        <v>766</v>
      </c>
      <c r="E291" s="3" t="s">
        <v>843</v>
      </c>
      <c r="F291" s="29" t="s">
        <v>719</v>
      </c>
      <c r="G291" s="32">
        <v>37.288256425137973</v>
      </c>
      <c r="H291" s="32">
        <v>1.4182056531639751E-2</v>
      </c>
      <c r="I291" s="32">
        <v>21.320287804586645</v>
      </c>
      <c r="J291" s="32">
        <v>32.83818302093529</v>
      </c>
      <c r="K291" s="32">
        <v>0.83460615148060879</v>
      </c>
      <c r="L291" s="32">
        <v>1.4504055974853418</v>
      </c>
      <c r="M291" s="32">
        <v>4.6408053651512038</v>
      </c>
      <c r="N291" s="32">
        <v>1.5551580120015969</v>
      </c>
      <c r="O291" s="32">
        <v>2.7023884535714665E-2</v>
      </c>
      <c r="P291" s="32">
        <v>1.0041543003148475E-2</v>
      </c>
      <c r="Q291" s="24">
        <v>9.9997877911124756E-6</v>
      </c>
      <c r="R291" s="24">
        <v>4.3503681241184767E-4</v>
      </c>
      <c r="S291" s="32"/>
      <c r="T291" s="46">
        <v>0.10000026381766117</v>
      </c>
      <c r="U291" s="46">
        <v>9.6696096259126492</v>
      </c>
      <c r="V291" s="46">
        <v>288.63660628357235</v>
      </c>
      <c r="W291" s="46">
        <v>12.323862494130589</v>
      </c>
      <c r="X291" s="46">
        <v>61.931911878692098</v>
      </c>
      <c r="Y291" s="46">
        <v>147.27221334085704</v>
      </c>
      <c r="Z291" s="46">
        <v>31.642138709390444</v>
      </c>
      <c r="AA291" s="46">
        <v>9.9998182161544699E-2</v>
      </c>
      <c r="AB291" s="46">
        <v>79.139685332319758</v>
      </c>
      <c r="AC291" s="46">
        <v>26.609955537213587</v>
      </c>
      <c r="AD291" s="46">
        <v>9.9995875637902673E-2</v>
      </c>
      <c r="AE291" s="46">
        <v>19.298571442333174</v>
      </c>
      <c r="AF291" s="46">
        <v>30.370756895171784</v>
      </c>
      <c r="AG291" s="46">
        <v>9.9997257707769363E-2</v>
      </c>
      <c r="AH291" s="47"/>
      <c r="AI291" s="47"/>
      <c r="AJ291" s="32">
        <v>100.10506567815024</v>
      </c>
    </row>
    <row r="292" spans="1:36">
      <c r="A292" s="3" t="s">
        <v>26</v>
      </c>
      <c r="B292" s="3" t="s">
        <v>48</v>
      </c>
      <c r="C292" s="3" t="s">
        <v>833</v>
      </c>
      <c r="D292" s="35" t="s">
        <v>767</v>
      </c>
      <c r="E292" s="3" t="s">
        <v>843</v>
      </c>
      <c r="F292" s="29" t="s">
        <v>720</v>
      </c>
      <c r="G292" s="32">
        <v>37.87580120420153</v>
      </c>
      <c r="H292" s="32">
        <v>1.4677594271627632E-2</v>
      </c>
      <c r="I292" s="32">
        <v>21.542901801785877</v>
      </c>
      <c r="J292" s="32">
        <v>32.937538113483342</v>
      </c>
      <c r="K292" s="32">
        <v>0.54630081000654573</v>
      </c>
      <c r="L292" s="32">
        <v>1.4849482870847024</v>
      </c>
      <c r="M292" s="32">
        <v>4.9198556353013787</v>
      </c>
      <c r="N292" s="32">
        <v>1.5709297557013826</v>
      </c>
      <c r="O292" s="32">
        <v>4.174764205684451E-2</v>
      </c>
      <c r="P292" s="32">
        <v>1.2045996884775042E-5</v>
      </c>
      <c r="Q292" s="24">
        <v>9.9997877911124756E-6</v>
      </c>
      <c r="R292" s="24">
        <v>7.1306033850493649E-4</v>
      </c>
      <c r="S292" s="32"/>
      <c r="T292" s="46">
        <v>0.10000026381766117</v>
      </c>
      <c r="U292" s="46">
        <v>17.089310083438182</v>
      </c>
      <c r="V292" s="46">
        <v>261.92969613068419</v>
      </c>
      <c r="W292" s="46">
        <v>19.591447540870135</v>
      </c>
      <c r="X292" s="46">
        <v>73.402265976037469</v>
      </c>
      <c r="Y292" s="46">
        <v>146.11219590705929</v>
      </c>
      <c r="Z292" s="46">
        <v>79.315360968449923</v>
      </c>
      <c r="AA292" s="46">
        <v>9.9998182161544699E-2</v>
      </c>
      <c r="AB292" s="46">
        <v>106.37957702365651</v>
      </c>
      <c r="AC292" s="46">
        <v>0.79999866327586866</v>
      </c>
      <c r="AD292" s="46">
        <v>9.9995875637902673E-2</v>
      </c>
      <c r="AE292" s="46">
        <v>9.9992598146804029E-2</v>
      </c>
      <c r="AF292" s="46">
        <v>13.860345425323706</v>
      </c>
      <c r="AG292" s="46">
        <v>9.9997257707769363E-2</v>
      </c>
      <c r="AH292" s="47"/>
      <c r="AI292" s="47"/>
      <c r="AJ292" s="32">
        <v>101.06096723731861</v>
      </c>
    </row>
    <row r="293" spans="1:36">
      <c r="A293" s="3" t="s">
        <v>26</v>
      </c>
      <c r="B293" s="3" t="s">
        <v>48</v>
      </c>
      <c r="C293" s="3" t="s">
        <v>829</v>
      </c>
      <c r="D293" s="35" t="s">
        <v>768</v>
      </c>
      <c r="E293" s="3" t="s">
        <v>843</v>
      </c>
      <c r="F293" s="29" t="s">
        <v>721</v>
      </c>
      <c r="G293" s="32">
        <v>37.659172947836922</v>
      </c>
      <c r="H293" s="32">
        <v>8.5509458499592617E-3</v>
      </c>
      <c r="I293" s="32">
        <v>21.681511230019929</v>
      </c>
      <c r="J293" s="32">
        <v>32.581292103299667</v>
      </c>
      <c r="K293" s="32">
        <v>1.007466243718061</v>
      </c>
      <c r="L293" s="32">
        <v>1.2946084090744112</v>
      </c>
      <c r="M293" s="32">
        <v>5.1317298083521905</v>
      </c>
      <c r="N293" s="32">
        <v>1.5573813353460753</v>
      </c>
      <c r="O293" s="32">
        <v>2.1366500088568094E-2</v>
      </c>
      <c r="P293" s="32">
        <v>1.7695569423734536E-3</v>
      </c>
      <c r="Q293" s="24">
        <v>9.9997877911124756E-6</v>
      </c>
      <c r="R293" s="24">
        <v>1.0880920733427361E-3</v>
      </c>
      <c r="S293" s="32"/>
      <c r="T293" s="46">
        <v>0.10000026381766117</v>
      </c>
      <c r="U293" s="46">
        <v>25.958952005035407</v>
      </c>
      <c r="V293" s="46">
        <v>254.05060769920684</v>
      </c>
      <c r="W293" s="46">
        <v>34.910788763059216</v>
      </c>
      <c r="X293" s="46">
        <v>61.631902617209668</v>
      </c>
      <c r="Y293" s="46">
        <v>156.84235716968843</v>
      </c>
      <c r="Z293" s="46">
        <v>69.594703943946925</v>
      </c>
      <c r="AA293" s="46">
        <v>9.9998182161544699E-2</v>
      </c>
      <c r="AB293" s="46">
        <v>99.399604776757457</v>
      </c>
      <c r="AC293" s="46">
        <v>13.609977258980715</v>
      </c>
      <c r="AD293" s="46">
        <v>12.05950260193106</v>
      </c>
      <c r="AE293" s="46">
        <v>164.70780766741555</v>
      </c>
      <c r="AF293" s="46">
        <v>22.570562499967963</v>
      </c>
      <c r="AG293" s="46">
        <v>9.9997257707769363E-2</v>
      </c>
      <c r="AH293" s="47"/>
      <c r="AI293" s="47"/>
      <c r="AJ293" s="32">
        <v>101.09732255955036</v>
      </c>
    </row>
    <row r="294" spans="1:36">
      <c r="A294" s="3" t="s">
        <v>26</v>
      </c>
      <c r="B294" s="3" t="s">
        <v>48</v>
      </c>
      <c r="C294" s="3" t="s">
        <v>830</v>
      </c>
      <c r="D294" s="35" t="s">
        <v>769</v>
      </c>
      <c r="E294" s="3" t="s">
        <v>843</v>
      </c>
      <c r="F294" s="29" t="s">
        <v>722</v>
      </c>
      <c r="G294" s="32">
        <v>37.857488564714259</v>
      </c>
      <c r="H294" s="32">
        <v>1.2306688114985271E-2</v>
      </c>
      <c r="I294" s="32">
        <v>21.649995345846754</v>
      </c>
      <c r="J294" s="32">
        <v>32.671915833011894</v>
      </c>
      <c r="K294" s="32">
        <v>0.92766898687582111</v>
      </c>
      <c r="L294" s="32">
        <v>1.2608030055008148</v>
      </c>
      <c r="M294" s="32">
        <v>5.2051641772474806</v>
      </c>
      <c r="N294" s="32">
        <v>1.5615523403113929</v>
      </c>
      <c r="O294" s="32">
        <v>3.3508915885541238E-2</v>
      </c>
      <c r="P294" s="32">
        <v>7.2288027305535026E-3</v>
      </c>
      <c r="Q294" s="24">
        <v>9.9997877911124756E-6</v>
      </c>
      <c r="R294" s="24">
        <v>1.0000846262341327E-5</v>
      </c>
      <c r="S294" s="32"/>
      <c r="T294" s="46">
        <v>0.10000026381766117</v>
      </c>
      <c r="U294" s="46">
        <v>33.848633488846254</v>
      </c>
      <c r="V294" s="46">
        <v>279.65764510150808</v>
      </c>
      <c r="W294" s="46">
        <v>32.007144332281747</v>
      </c>
      <c r="X294" s="46">
        <v>62.031914965852927</v>
      </c>
      <c r="Y294" s="46">
        <v>139.09209040252463</v>
      </c>
      <c r="Z294" s="46">
        <v>0.10000675951134777</v>
      </c>
      <c r="AA294" s="46">
        <v>9.9998182161544699E-2</v>
      </c>
      <c r="AB294" s="46">
        <v>84.879662509569144</v>
      </c>
      <c r="AC294" s="46">
        <v>11.249981202316901</v>
      </c>
      <c r="AD294" s="46">
        <v>9.9995875637902673E-2</v>
      </c>
      <c r="AE294" s="46">
        <v>174.57707710450509</v>
      </c>
      <c r="AF294" s="46">
        <v>56.861417091190894</v>
      </c>
      <c r="AG294" s="46">
        <v>9.9997257707769363E-2</v>
      </c>
      <c r="AH294" s="47"/>
      <c r="AI294" s="47"/>
      <c r="AJ294" s="32">
        <v>101.33687111932103</v>
      </c>
    </row>
    <row r="295" spans="1:36">
      <c r="A295" s="3" t="s">
        <v>26</v>
      </c>
      <c r="B295" s="3" t="s">
        <v>48</v>
      </c>
      <c r="C295" s="3" t="s">
        <v>830</v>
      </c>
      <c r="D295" s="35" t="s">
        <v>770</v>
      </c>
      <c r="E295" s="3" t="s">
        <v>843</v>
      </c>
      <c r="F295" s="29" t="s">
        <v>723</v>
      </c>
      <c r="G295" s="32">
        <v>37.687305098451134</v>
      </c>
      <c r="H295" s="32">
        <v>7.861864750245473E-3</v>
      </c>
      <c r="I295" s="32">
        <v>21.530960531523618</v>
      </c>
      <c r="J295" s="32">
        <v>32.277996367597794</v>
      </c>
      <c r="K295" s="32">
        <v>0.46334456013558484</v>
      </c>
      <c r="L295" s="32">
        <v>1.254567709146325</v>
      </c>
      <c r="M295" s="32">
        <v>5.3612296228759515</v>
      </c>
      <c r="N295" s="32">
        <v>1.5598705060382254</v>
      </c>
      <c r="O295" s="32">
        <v>1.6001622771521787E-2</v>
      </c>
      <c r="P295" s="32">
        <v>9.3958775701245313E-5</v>
      </c>
      <c r="Q295" s="24">
        <v>9.9997877911124756E-6</v>
      </c>
      <c r="R295" s="24">
        <v>1.0000846262341327E-5</v>
      </c>
      <c r="S295" s="32"/>
      <c r="T295" s="46">
        <v>0.10000026381766117</v>
      </c>
      <c r="U295" s="46">
        <v>18.369258410342855</v>
      </c>
      <c r="V295" s="46">
        <v>256.07037402301199</v>
      </c>
      <c r="W295" s="46">
        <v>32.510606680194471</v>
      </c>
      <c r="X295" s="46">
        <v>47.941479984894229</v>
      </c>
      <c r="Y295" s="46">
        <v>148.07222536416583</v>
      </c>
      <c r="Z295" s="46">
        <v>102.64693796244737</v>
      </c>
      <c r="AA295" s="46">
        <v>9.9998182161544699E-2</v>
      </c>
      <c r="AB295" s="46">
        <v>65.88973801549848</v>
      </c>
      <c r="AC295" s="46">
        <v>2.3999959898276058</v>
      </c>
      <c r="AD295" s="46">
        <v>3.7998432742403008</v>
      </c>
      <c r="AE295" s="46">
        <v>61.035481908809174</v>
      </c>
      <c r="AF295" s="46">
        <v>127.20317013716993</v>
      </c>
      <c r="AG295" s="46">
        <v>9.9997257707769363E-2</v>
      </c>
      <c r="AH295" s="47"/>
      <c r="AI295" s="47"/>
      <c r="AJ295" s="32">
        <v>100.30348997427672</v>
      </c>
    </row>
    <row r="296" spans="1:36">
      <c r="A296" s="3" t="s">
        <v>26</v>
      </c>
      <c r="B296" s="3" t="s">
        <v>48</v>
      </c>
      <c r="C296" s="3" t="s">
        <v>817</v>
      </c>
      <c r="D296" s="35" t="s">
        <v>771</v>
      </c>
      <c r="E296" s="3" t="s">
        <v>843</v>
      </c>
      <c r="F296" s="29" t="s">
        <v>724</v>
      </c>
      <c r="G296" s="32">
        <v>37.80531037813779</v>
      </c>
      <c r="H296" s="32">
        <v>3.4504109302860007E-3</v>
      </c>
      <c r="I296" s="32">
        <v>21.648653842383748</v>
      </c>
      <c r="J296" s="32">
        <v>32.054319083196397</v>
      </c>
      <c r="K296" s="32">
        <v>1.1318258881550165</v>
      </c>
      <c r="L296" s="32">
        <v>1.2117315201713408</v>
      </c>
      <c r="M296" s="32">
        <v>5.5021767155729275</v>
      </c>
      <c r="N296" s="32">
        <v>1.5431962805529218</v>
      </c>
      <c r="O296" s="32">
        <v>5.0795143703079394E-2</v>
      </c>
      <c r="P296" s="32">
        <v>3.1247315919106454E-3</v>
      </c>
      <c r="Q296" s="24">
        <v>9.9997877911124756E-6</v>
      </c>
      <c r="R296" s="24">
        <v>1.4801252468265161E-3</v>
      </c>
      <c r="S296" s="32"/>
      <c r="T296" s="46">
        <v>94.020248041365022</v>
      </c>
      <c r="U296" s="46">
        <v>20.979153045671914</v>
      </c>
      <c r="V296" s="46">
        <v>285.9069220934793</v>
      </c>
      <c r="W296" s="46">
        <v>23.206608876691231</v>
      </c>
      <c r="X296" s="46">
        <v>46.811445099977043</v>
      </c>
      <c r="Y296" s="46">
        <v>140.02210437962114</v>
      </c>
      <c r="Z296" s="46">
        <v>99.776743964471663</v>
      </c>
      <c r="AA296" s="46">
        <v>9.9998182161544699E-2</v>
      </c>
      <c r="AB296" s="46">
        <v>73.909706127265025</v>
      </c>
      <c r="AC296" s="46">
        <v>9.9999832909483582E-2</v>
      </c>
      <c r="AD296" s="46">
        <v>9.9995875637902673E-2</v>
      </c>
      <c r="AE296" s="46">
        <v>187.46612300562819</v>
      </c>
      <c r="AF296" s="46">
        <v>0.10000249224620278</v>
      </c>
      <c r="AG296" s="46">
        <v>9.9997257707769363E-2</v>
      </c>
      <c r="AH296" s="47"/>
      <c r="AI296" s="47"/>
      <c r="AJ296" s="32">
        <v>101.11462826715021</v>
      </c>
    </row>
    <row r="297" spans="1:36">
      <c r="A297" s="3" t="s">
        <v>26</v>
      </c>
      <c r="B297" s="3" t="s">
        <v>48</v>
      </c>
      <c r="C297" s="3" t="s">
        <v>834</v>
      </c>
      <c r="D297" s="35" t="s">
        <v>772</v>
      </c>
      <c r="E297" s="3" t="s">
        <v>843</v>
      </c>
      <c r="F297" s="29" t="s">
        <v>725</v>
      </c>
      <c r="G297" s="32">
        <v>37.830404684351073</v>
      </c>
      <c r="H297" s="32">
        <v>1.1999688303006247E-2</v>
      </c>
      <c r="I297" s="32">
        <v>21.486672022829424</v>
      </c>
      <c r="J297" s="32">
        <v>32.477434383791028</v>
      </c>
      <c r="K297" s="32">
        <v>0.31656091196170688</v>
      </c>
      <c r="L297" s="32">
        <v>1.0483342169659335</v>
      </c>
      <c r="M297" s="32">
        <v>5.4455852896111914</v>
      </c>
      <c r="N297" s="32">
        <v>1.5638330307151054</v>
      </c>
      <c r="O297" s="32">
        <v>2.6677459040618957E-2</v>
      </c>
      <c r="P297" s="32">
        <v>6.9842689937925683E-3</v>
      </c>
      <c r="Q297" s="24">
        <v>9.9997877911124756E-6</v>
      </c>
      <c r="R297" s="24">
        <v>1.900160789844852E-4</v>
      </c>
      <c r="S297" s="32"/>
      <c r="T297" s="46">
        <v>0.10000026381766117</v>
      </c>
      <c r="U297" s="46">
        <v>38.148459899541635</v>
      </c>
      <c r="V297" s="46">
        <v>296.93564612891009</v>
      </c>
      <c r="W297" s="46">
        <v>38.694944819764821</v>
      </c>
      <c r="X297" s="46">
        <v>62.481928858076586</v>
      </c>
      <c r="Y297" s="46">
        <v>153.36230486829521</v>
      </c>
      <c r="Z297" s="46">
        <v>59.073992843353132</v>
      </c>
      <c r="AA297" s="46">
        <v>9.9998182161544699E-2</v>
      </c>
      <c r="AB297" s="46">
        <v>9.9999602391104087E-2</v>
      </c>
      <c r="AC297" s="46">
        <v>19.729967033041113</v>
      </c>
      <c r="AD297" s="46">
        <v>9.9995875637902673E-2</v>
      </c>
      <c r="AE297" s="46">
        <v>70.674768370161075</v>
      </c>
      <c r="AF297" s="46">
        <v>82.682060589160443</v>
      </c>
      <c r="AG297" s="46">
        <v>9.9997257707769363E-2</v>
      </c>
      <c r="AH297" s="47"/>
      <c r="AI297" s="47"/>
      <c r="AJ297" s="32">
        <v>100.36134953202767</v>
      </c>
    </row>
    <row r="298" spans="1:36">
      <c r="A298" s="3" t="s">
        <v>26</v>
      </c>
      <c r="B298" s="3" t="s">
        <v>48</v>
      </c>
      <c r="C298" s="3" t="s">
        <v>818</v>
      </c>
      <c r="D298" s="35" t="s">
        <v>773</v>
      </c>
      <c r="E298" s="3" t="s">
        <v>843</v>
      </c>
      <c r="F298" s="29" t="s">
        <v>726</v>
      </c>
      <c r="G298" s="32">
        <v>37.678405497952639</v>
      </c>
      <c r="H298" s="32">
        <v>1.1934617690684605E-2</v>
      </c>
      <c r="I298" s="32">
        <v>21.761340133276317</v>
      </c>
      <c r="J298" s="32">
        <v>31.955697259272668</v>
      </c>
      <c r="K298" s="32">
        <v>0.96058613360002409</v>
      </c>
      <c r="L298" s="32">
        <v>1.0720345409639995</v>
      </c>
      <c r="M298" s="32">
        <v>5.6076353941987245</v>
      </c>
      <c r="N298" s="32">
        <v>1.540768674509706</v>
      </c>
      <c r="O298" s="32">
        <v>3.3674714857902216E-2</v>
      </c>
      <c r="P298" s="32">
        <v>6.8240572352250613E-3</v>
      </c>
      <c r="Q298" s="24">
        <v>9.9997877911124756E-6</v>
      </c>
      <c r="R298" s="24">
        <v>1.175099435825106E-3</v>
      </c>
      <c r="S298" s="32"/>
      <c r="T298" s="46">
        <v>0.10000026381766117</v>
      </c>
      <c r="U298" s="46">
        <v>28.938831703610351</v>
      </c>
      <c r="V298" s="46">
        <v>297.92553160443828</v>
      </c>
      <c r="W298" s="46">
        <v>26.435026139921984</v>
      </c>
      <c r="X298" s="46">
        <v>67.612087229426336</v>
      </c>
      <c r="Y298" s="46">
        <v>154.25231824422619</v>
      </c>
      <c r="Z298" s="46">
        <v>77.285223750369553</v>
      </c>
      <c r="AA298" s="46">
        <v>9.9998182161544699E-2</v>
      </c>
      <c r="AB298" s="46">
        <v>138.40944966952716</v>
      </c>
      <c r="AC298" s="46">
        <v>16.629972212847118</v>
      </c>
      <c r="AD298" s="46">
        <v>30.688734233272328</v>
      </c>
      <c r="AE298" s="46">
        <v>136.21991645539109</v>
      </c>
      <c r="AF298" s="46">
        <v>61.60153522366091</v>
      </c>
      <c r="AG298" s="46">
        <v>9.9997257707769363E-2</v>
      </c>
      <c r="AH298" s="47"/>
      <c r="AI298" s="47"/>
      <c r="AJ298" s="32">
        <v>100.80099708213035</v>
      </c>
    </row>
    <row r="299" spans="1:36">
      <c r="A299" s="3" t="s">
        <v>26</v>
      </c>
      <c r="B299" s="3" t="s">
        <v>48</v>
      </c>
      <c r="C299" s="3" t="s">
        <v>819</v>
      </c>
      <c r="D299" s="35" t="s">
        <v>774</v>
      </c>
      <c r="E299" s="3" t="s">
        <v>843</v>
      </c>
      <c r="F299" s="29" t="s">
        <v>727</v>
      </c>
      <c r="G299" s="32">
        <v>38.100751442763041</v>
      </c>
      <c r="H299" s="32">
        <v>1.6684772390164416E-5</v>
      </c>
      <c r="I299" s="32">
        <v>21.701954987019551</v>
      </c>
      <c r="J299" s="32">
        <v>32.010461038064243</v>
      </c>
      <c r="K299" s="32">
        <v>0.99224275179552446</v>
      </c>
      <c r="L299" s="32">
        <v>1.1292303759854283</v>
      </c>
      <c r="M299" s="32">
        <v>5.7900738007817329</v>
      </c>
      <c r="N299" s="32">
        <v>1.5275350733819053</v>
      </c>
      <c r="O299" s="32">
        <v>4.8843298890244462E-2</v>
      </c>
      <c r="P299" s="32">
        <v>4.2317587056214722E-3</v>
      </c>
      <c r="Q299" s="24">
        <v>9.9997877911124756E-6</v>
      </c>
      <c r="R299" s="24">
        <v>5.9605043723554301E-4</v>
      </c>
      <c r="S299" s="32"/>
      <c r="T299" s="46">
        <v>0.10000026381766117</v>
      </c>
      <c r="U299" s="46">
        <v>17.869278595145715</v>
      </c>
      <c r="V299" s="46">
        <v>286.30687582096544</v>
      </c>
      <c r="W299" s="46">
        <v>23.480771388430778</v>
      </c>
      <c r="X299" s="46">
        <v>79.432452131834552</v>
      </c>
      <c r="Y299" s="46">
        <v>151.29227375798371</v>
      </c>
      <c r="Z299" s="46">
        <v>72.844923628065715</v>
      </c>
      <c r="AA299" s="46">
        <v>30.729441378242683</v>
      </c>
      <c r="AB299" s="46">
        <v>17.969928549681399</v>
      </c>
      <c r="AC299" s="46">
        <v>9.9999832909483582E-2</v>
      </c>
      <c r="AD299" s="46">
        <v>11.909508788474207</v>
      </c>
      <c r="AE299" s="46">
        <v>169.40745978031535</v>
      </c>
      <c r="AF299" s="46">
        <v>85.5221313689526</v>
      </c>
      <c r="AG299" s="46">
        <v>9.9997257707769363E-2</v>
      </c>
      <c r="AH299" s="47"/>
      <c r="AI299" s="47"/>
      <c r="AJ299" s="32">
        <v>101.46382656321295</v>
      </c>
    </row>
    <row r="300" spans="1:36">
      <c r="A300" s="3" t="s">
        <v>26</v>
      </c>
      <c r="B300" s="3" t="s">
        <v>48</v>
      </c>
      <c r="C300" s="3" t="s">
        <v>819</v>
      </c>
      <c r="D300" s="35" t="s">
        <v>775</v>
      </c>
      <c r="E300" s="3" t="s">
        <v>843</v>
      </c>
      <c r="F300" s="29" t="s">
        <v>728</v>
      </c>
      <c r="G300" s="32">
        <v>37.964968355349832</v>
      </c>
      <c r="H300" s="32">
        <v>1.2648725948983641E-2</v>
      </c>
      <c r="I300" s="32">
        <v>21.718336444800208</v>
      </c>
      <c r="J300" s="32">
        <v>31.82588334803976</v>
      </c>
      <c r="K300" s="32">
        <v>0.79324368474430063</v>
      </c>
      <c r="L300" s="32">
        <v>1.1189341960039203</v>
      </c>
      <c r="M300" s="32">
        <v>5.7424187358979637</v>
      </c>
      <c r="N300" s="32">
        <v>1.5807703051549478</v>
      </c>
      <c r="O300" s="32">
        <v>6.4774827787272157E-2</v>
      </c>
      <c r="P300" s="32">
        <v>1.2045996884775042E-5</v>
      </c>
      <c r="Q300" s="24">
        <v>9.9997877911124756E-6</v>
      </c>
      <c r="R300" s="24">
        <v>1.0000846262341327E-5</v>
      </c>
      <c r="S300" s="32"/>
      <c r="T300" s="46">
        <v>0.10000026381766117</v>
      </c>
      <c r="U300" s="46">
        <v>4.1298332735283605</v>
      </c>
      <c r="V300" s="46">
        <v>279.84762312206396</v>
      </c>
      <c r="W300" s="46">
        <v>12.544819753877821</v>
      </c>
      <c r="X300" s="46">
        <v>60.811877302490991</v>
      </c>
      <c r="Y300" s="46">
        <v>152.81229660227038</v>
      </c>
      <c r="Z300" s="46">
        <v>12.390837503455991</v>
      </c>
      <c r="AA300" s="46">
        <v>9.9998182161544699E-2</v>
      </c>
      <c r="AB300" s="46">
        <v>9.9999602391104087E-2</v>
      </c>
      <c r="AC300" s="46">
        <v>22.879961769689846</v>
      </c>
      <c r="AD300" s="46">
        <v>3.7798440991127209</v>
      </c>
      <c r="AE300" s="46">
        <v>184.67632951733233</v>
      </c>
      <c r="AF300" s="46">
        <v>98.122445391974168</v>
      </c>
      <c r="AG300" s="46">
        <v>26.12928343904013</v>
      </c>
      <c r="AH300" s="47"/>
      <c r="AI300" s="47"/>
      <c r="AJ300" s="32">
        <v>100.96588435761443</v>
      </c>
    </row>
    <row r="301" spans="1:36">
      <c r="A301" s="3" t="s">
        <v>26</v>
      </c>
      <c r="B301" s="3" t="s">
        <v>48</v>
      </c>
      <c r="C301" s="3" t="s">
        <v>818</v>
      </c>
      <c r="D301" s="35" t="s">
        <v>776</v>
      </c>
      <c r="E301" s="3" t="s">
        <v>843</v>
      </c>
      <c r="F301" s="29" t="s">
        <v>729</v>
      </c>
      <c r="G301" s="32">
        <v>38.046091636816811</v>
      </c>
      <c r="H301" s="32">
        <v>4.7701764263480056E-3</v>
      </c>
      <c r="I301" s="32">
        <v>21.750268006102768</v>
      </c>
      <c r="J301" s="32">
        <v>32.27454496031848</v>
      </c>
      <c r="K301" s="32">
        <v>9.1792488691357348E-3</v>
      </c>
      <c r="L301" s="32">
        <v>1.0969757263819586</v>
      </c>
      <c r="M301" s="32">
        <v>5.7235079432215592</v>
      </c>
      <c r="N301" s="32">
        <v>1.5762942753380906</v>
      </c>
      <c r="O301" s="32">
        <v>1.3479591248860068E-5</v>
      </c>
      <c r="P301" s="32">
        <v>3.3162629423785684E-3</v>
      </c>
      <c r="Q301" s="24">
        <v>9.9997877911124756E-6</v>
      </c>
      <c r="R301" s="24">
        <v>1.0000846262341327E-5</v>
      </c>
      <c r="S301" s="32"/>
      <c r="T301" s="46">
        <v>0.10000026381766117</v>
      </c>
      <c r="U301" s="46">
        <v>24.529009733571591</v>
      </c>
      <c r="V301" s="46">
        <v>275.69810319939512</v>
      </c>
      <c r="W301" s="46">
        <v>22.972103842592805</v>
      </c>
      <c r="X301" s="46">
        <v>41.011266044649815</v>
      </c>
      <c r="Y301" s="46">
        <v>154.34231959684845</v>
      </c>
      <c r="Z301" s="46">
        <v>17.091155200489336</v>
      </c>
      <c r="AA301" s="46">
        <v>9.9998182161544699E-2</v>
      </c>
      <c r="AB301" s="46">
        <v>85.239661078177122</v>
      </c>
      <c r="AC301" s="46">
        <v>33.869943406442083</v>
      </c>
      <c r="AD301" s="46">
        <v>9.9995875637902673E-2</v>
      </c>
      <c r="AE301" s="46">
        <v>140.04963296441372</v>
      </c>
      <c r="AF301" s="46">
        <v>119.34297424661837</v>
      </c>
      <c r="AG301" s="46">
        <v>9.9997257707769363E-2</v>
      </c>
      <c r="AH301" s="47"/>
      <c r="AI301" s="47"/>
      <c r="AJ301" s="32">
        <v>100.63750131599556</v>
      </c>
    </row>
    <row r="302" spans="1:36">
      <c r="A302" s="3" t="s">
        <v>26</v>
      </c>
      <c r="B302" s="3" t="s">
        <v>48</v>
      </c>
      <c r="C302" s="3" t="s">
        <v>820</v>
      </c>
      <c r="D302" s="35" t="s">
        <v>777</v>
      </c>
      <c r="E302" s="3" t="s">
        <v>843</v>
      </c>
      <c r="F302" s="29" t="s">
        <v>730</v>
      </c>
      <c r="G302" s="32">
        <v>37.917026036318319</v>
      </c>
      <c r="H302" s="32">
        <v>4.5182363632565231E-3</v>
      </c>
      <c r="I302" s="32">
        <v>21.642154163633403</v>
      </c>
      <c r="J302" s="32">
        <v>31.853965003988378</v>
      </c>
      <c r="K302" s="32">
        <v>1.3357875536353767</v>
      </c>
      <c r="L302" s="32">
        <v>1.1010701817019186</v>
      </c>
      <c r="M302" s="32">
        <v>5.8418844642666121</v>
      </c>
      <c r="N302" s="32">
        <v>1.5378611440441141</v>
      </c>
      <c r="O302" s="32">
        <v>2.1547126611302817E-2</v>
      </c>
      <c r="P302" s="32">
        <v>6.8385124314867905E-3</v>
      </c>
      <c r="Q302" s="24">
        <v>9.9997877911124756E-6</v>
      </c>
      <c r="R302" s="24">
        <v>1.0000846262341327E-5</v>
      </c>
      <c r="S302" s="32"/>
      <c r="T302" s="46">
        <v>86.700228729912226</v>
      </c>
      <c r="U302" s="46">
        <v>40.228375930761729</v>
      </c>
      <c r="V302" s="46">
        <v>275.90807890632533</v>
      </c>
      <c r="W302" s="46">
        <v>21.395507181217237</v>
      </c>
      <c r="X302" s="46">
        <v>42.321306486456479</v>
      </c>
      <c r="Y302" s="46">
        <v>167.80252188901886</v>
      </c>
      <c r="Z302" s="46">
        <v>55.943781270647946</v>
      </c>
      <c r="AA302" s="46">
        <v>1.7599680060431864</v>
      </c>
      <c r="AB302" s="46">
        <v>71.669715033704293</v>
      </c>
      <c r="AC302" s="46">
        <v>9.9999832909483582E-2</v>
      </c>
      <c r="AD302" s="46">
        <v>9.9995875637902673E-2</v>
      </c>
      <c r="AE302" s="46">
        <v>65.335163629121737</v>
      </c>
      <c r="AF302" s="46">
        <v>89.952241775459399</v>
      </c>
      <c r="AG302" s="46">
        <v>9.9997257707769363E-2</v>
      </c>
      <c r="AH302" s="47"/>
      <c r="AI302" s="47"/>
      <c r="AJ302" s="32">
        <v>101.4167821743879</v>
      </c>
    </row>
    <row r="303" spans="1:36">
      <c r="A303" s="3" t="s">
        <v>26</v>
      </c>
      <c r="B303" s="3" t="s">
        <v>48</v>
      </c>
      <c r="C303" s="3" t="s">
        <v>818</v>
      </c>
      <c r="D303" s="35" t="s">
        <v>778</v>
      </c>
      <c r="E303" s="3" t="s">
        <v>843</v>
      </c>
      <c r="F303" s="29" t="s">
        <v>731</v>
      </c>
      <c r="G303" s="32">
        <v>37.879908712123914</v>
      </c>
      <c r="H303" s="32">
        <v>2.5294114943489247E-3</v>
      </c>
      <c r="I303" s="32">
        <v>21.778722995050487</v>
      </c>
      <c r="J303" s="32">
        <v>32.212808323293672</v>
      </c>
      <c r="K303" s="32">
        <v>0.14528772354068578</v>
      </c>
      <c r="L303" s="32">
        <v>1.0735865861530853</v>
      </c>
      <c r="M303" s="32">
        <v>5.6609020096276481</v>
      </c>
      <c r="N303" s="32">
        <v>1.545768003842507</v>
      </c>
      <c r="O303" s="32">
        <v>6.6333068535640392E-3</v>
      </c>
      <c r="P303" s="32">
        <v>6.2024837959706678E-3</v>
      </c>
      <c r="Q303" s="24">
        <v>9.9997877911124756E-6</v>
      </c>
      <c r="R303" s="24">
        <v>5.0304256699576868E-4</v>
      </c>
      <c r="S303" s="32"/>
      <c r="T303" s="46">
        <v>102.14026946335909</v>
      </c>
      <c r="U303" s="46">
        <v>27.308897506067677</v>
      </c>
      <c r="V303" s="46">
        <v>276.05806155413262</v>
      </c>
      <c r="W303" s="46">
        <v>22.44619405234161</v>
      </c>
      <c r="X303" s="46">
        <v>59.831847048315012</v>
      </c>
      <c r="Y303" s="46">
        <v>155.88234274171785</v>
      </c>
      <c r="Z303" s="46">
        <v>0.10000675951134777</v>
      </c>
      <c r="AA303" s="46">
        <v>9.9998182161544699E-2</v>
      </c>
      <c r="AB303" s="46">
        <v>152.94939185719369</v>
      </c>
      <c r="AC303" s="46">
        <v>33.139944626202855</v>
      </c>
      <c r="AD303" s="46">
        <v>9.9995875637902673E-2</v>
      </c>
      <c r="AE303" s="46">
        <v>41.136954877595166</v>
      </c>
      <c r="AF303" s="46">
        <v>92.952316542845466</v>
      </c>
      <c r="AG303" s="46">
        <v>9.9997257707769363E-2</v>
      </c>
      <c r="AH303" s="47"/>
      <c r="AI303" s="47"/>
      <c r="AJ303" s="32">
        <v>100.47052772931528</v>
      </c>
    </row>
    <row r="304" spans="1:36">
      <c r="A304" s="3" t="s">
        <v>26</v>
      </c>
      <c r="B304" s="3" t="s">
        <v>48</v>
      </c>
      <c r="C304" s="3" t="s">
        <v>835</v>
      </c>
      <c r="D304" s="35" t="s">
        <v>779</v>
      </c>
      <c r="E304" s="3" t="s">
        <v>843</v>
      </c>
      <c r="F304" s="29" t="s">
        <v>732</v>
      </c>
      <c r="G304" s="32">
        <v>37.977248092576104</v>
      </c>
      <c r="H304" s="32">
        <v>1.7307114400317545E-2</v>
      </c>
      <c r="I304" s="32">
        <v>21.69617329603814</v>
      </c>
      <c r="J304" s="32">
        <v>31.706913982012942</v>
      </c>
      <c r="K304" s="32">
        <v>0.46731575388113517</v>
      </c>
      <c r="L304" s="32">
        <v>1.0317575479663601</v>
      </c>
      <c r="M304" s="32">
        <v>5.8518655289035175</v>
      </c>
      <c r="N304" s="32">
        <v>1.5952841711412744</v>
      </c>
      <c r="O304" s="32">
        <v>6.4460753311173735E-2</v>
      </c>
      <c r="P304" s="32">
        <v>1.2045996884775042E-5</v>
      </c>
      <c r="Q304" s="24">
        <v>9.9997877911124756E-6</v>
      </c>
      <c r="R304" s="24">
        <v>8.180692242595205E-4</v>
      </c>
      <c r="S304" s="32"/>
      <c r="T304" s="46">
        <v>52.16013760729205</v>
      </c>
      <c r="U304" s="46">
        <v>23.289059791882689</v>
      </c>
      <c r="V304" s="46">
        <v>277.6778741504516</v>
      </c>
      <c r="W304" s="46">
        <v>28.206341635451128</v>
      </c>
      <c r="X304" s="46">
        <v>65.84203258667992</v>
      </c>
      <c r="Y304" s="46">
        <v>160.47241172545208</v>
      </c>
      <c r="Z304" s="46">
        <v>69.934726926285506</v>
      </c>
      <c r="AA304" s="46">
        <v>9.9998182161544699E-2</v>
      </c>
      <c r="AB304" s="46">
        <v>185.09926402593359</v>
      </c>
      <c r="AC304" s="46">
        <v>10.169983006894478</v>
      </c>
      <c r="AD304" s="46">
        <v>9.9995875637902673E-2</v>
      </c>
      <c r="AE304" s="46">
        <v>171.6372947189891</v>
      </c>
      <c r="AF304" s="46">
        <v>123.90308789304522</v>
      </c>
      <c r="AG304" s="46">
        <v>9.9997257707769363E-2</v>
      </c>
      <c r="AH304" s="47"/>
      <c r="AI304" s="47"/>
      <c r="AJ304" s="32">
        <v>100.59300529256734</v>
      </c>
    </row>
    <row r="305" spans="1:39">
      <c r="A305" s="3" t="s">
        <v>26</v>
      </c>
      <c r="B305" s="3" t="s">
        <v>48</v>
      </c>
      <c r="C305" s="3" t="s">
        <v>836</v>
      </c>
      <c r="D305" s="35" t="s">
        <v>780</v>
      </c>
      <c r="E305" s="3" t="s">
        <v>843</v>
      </c>
      <c r="F305" s="29" t="s">
        <v>733</v>
      </c>
      <c r="G305" s="32">
        <v>37.977568991632538</v>
      </c>
      <c r="H305" s="32">
        <v>1.2523590156057409E-2</v>
      </c>
      <c r="I305" s="32">
        <v>21.712573648233771</v>
      </c>
      <c r="J305" s="32">
        <v>31.3502480956287</v>
      </c>
      <c r="K305" s="32">
        <v>1.4358171430443654</v>
      </c>
      <c r="L305" s="32">
        <v>1.0563565603601031</v>
      </c>
      <c r="M305" s="32">
        <v>6.0513425530549272</v>
      </c>
      <c r="N305" s="32">
        <v>1.5773772534807127</v>
      </c>
      <c r="O305" s="32">
        <v>7.1696597893561809E-2</v>
      </c>
      <c r="P305" s="32">
        <v>5.8989246744743373E-3</v>
      </c>
      <c r="Q305" s="24">
        <v>9.9997877911124756E-6</v>
      </c>
      <c r="R305" s="24">
        <v>1.0000846262341327E-5</v>
      </c>
      <c r="S305" s="32"/>
      <c r="T305" s="46">
        <v>0.10000026381766117</v>
      </c>
      <c r="U305" s="46">
        <v>49.238012200614165</v>
      </c>
      <c r="V305" s="46">
        <v>338.10088353042272</v>
      </c>
      <c r="W305" s="46">
        <v>16.403942883345934</v>
      </c>
      <c r="X305" s="46">
        <v>52.761628786045463</v>
      </c>
      <c r="Y305" s="46">
        <v>169.89255329991309</v>
      </c>
      <c r="Z305" s="46">
        <v>95.756472232115499</v>
      </c>
      <c r="AA305" s="46">
        <v>9.9998182161544699E-2</v>
      </c>
      <c r="AB305" s="46">
        <v>89.109645690712853</v>
      </c>
      <c r="AC305" s="46">
        <v>44.10992629637321</v>
      </c>
      <c r="AD305" s="46">
        <v>9.9995875637902673E-2</v>
      </c>
      <c r="AE305" s="46">
        <v>140.68958559255327</v>
      </c>
      <c r="AF305" s="46">
        <v>37.960946056658571</v>
      </c>
      <c r="AG305" s="46">
        <v>9.9997257707769363E-2</v>
      </c>
      <c r="AH305" s="47"/>
      <c r="AI305" s="47"/>
      <c r="AJ305" s="32">
        <v>101.42893261566422</v>
      </c>
    </row>
    <row r="306" spans="1:39">
      <c r="A306" s="3" t="s">
        <v>26</v>
      </c>
      <c r="B306" s="3" t="s">
        <v>48</v>
      </c>
      <c r="C306" s="3" t="s">
        <v>820</v>
      </c>
      <c r="D306" s="35" t="s">
        <v>781</v>
      </c>
      <c r="E306" s="3" t="s">
        <v>843</v>
      </c>
      <c r="F306" s="29" t="s">
        <v>734</v>
      </c>
      <c r="G306" s="32">
        <v>37.852396966352138</v>
      </c>
      <c r="H306" s="32">
        <v>5.8396703365575448E-3</v>
      </c>
      <c r="I306" s="32">
        <v>21.760168679548052</v>
      </c>
      <c r="J306" s="32">
        <v>31.692857315718211</v>
      </c>
      <c r="K306" s="32">
        <v>0.91032797567199786</v>
      </c>
      <c r="L306" s="32">
        <v>1.0142589486298421</v>
      </c>
      <c r="M306" s="32">
        <v>5.9396355521909081</v>
      </c>
      <c r="N306" s="32">
        <v>1.552001424547133</v>
      </c>
      <c r="O306" s="32">
        <v>1.9906660356316549E-2</v>
      </c>
      <c r="P306" s="32">
        <v>2.5344777445566687E-3</v>
      </c>
      <c r="Q306" s="24">
        <v>9.9997877911124756E-6</v>
      </c>
      <c r="R306" s="24">
        <v>1.3301125528913965E-4</v>
      </c>
      <c r="S306" s="32"/>
      <c r="T306" s="46">
        <v>0.10000026381766117</v>
      </c>
      <c r="U306" s="46">
        <v>42.738274603051366</v>
      </c>
      <c r="V306" s="46">
        <v>303.42489535737298</v>
      </c>
      <c r="W306" s="46">
        <v>16.315097640383964</v>
      </c>
      <c r="X306" s="46">
        <v>57.801784378950487</v>
      </c>
      <c r="Y306" s="46">
        <v>158.51238226834553</v>
      </c>
      <c r="Z306" s="46">
        <v>79.375365024156736</v>
      </c>
      <c r="AA306" s="46">
        <v>9.9998182161544699E-2</v>
      </c>
      <c r="AB306" s="46">
        <v>95.819619011155936</v>
      </c>
      <c r="AC306" s="46">
        <v>9.9999832909483582E-2</v>
      </c>
      <c r="AD306" s="46">
        <v>9.9995875637902673E-2</v>
      </c>
      <c r="AE306" s="46">
        <v>207.75462116961467</v>
      </c>
      <c r="AF306" s="46">
        <v>47.03117210338916</v>
      </c>
      <c r="AG306" s="46">
        <v>9.9997257707769363E-2</v>
      </c>
      <c r="AH306" s="47"/>
      <c r="AI306" s="47"/>
      <c r="AJ306" s="32">
        <v>100.91927903741326</v>
      </c>
    </row>
    <row r="307" spans="1:39">
      <c r="A307" s="3" t="s">
        <v>26</v>
      </c>
      <c r="B307" s="3" t="s">
        <v>48</v>
      </c>
      <c r="C307" s="3" t="s">
        <v>836</v>
      </c>
      <c r="D307" s="35" t="s">
        <v>782</v>
      </c>
      <c r="E307" s="3" t="s">
        <v>843</v>
      </c>
      <c r="F307" s="29" t="s">
        <v>735</v>
      </c>
      <c r="G307" s="32">
        <v>37.927358985935548</v>
      </c>
      <c r="H307" s="32">
        <v>2.3525529070131824E-3</v>
      </c>
      <c r="I307" s="32">
        <v>21.945220579783101</v>
      </c>
      <c r="J307" s="32">
        <v>31.264005460536435</v>
      </c>
      <c r="K307" s="32">
        <v>1.3978107950608061</v>
      </c>
      <c r="L307" s="32">
        <v>1.0758113564199703</v>
      </c>
      <c r="M307" s="32">
        <v>6.0764220715079205</v>
      </c>
      <c r="N307" s="32">
        <v>1.581380354858027</v>
      </c>
      <c r="O307" s="32">
        <v>6.3445740090134567E-2</v>
      </c>
      <c r="P307" s="32">
        <v>2.0454102710348019E-3</v>
      </c>
      <c r="Q307" s="24">
        <v>9.9997877911124756E-6</v>
      </c>
      <c r="R307" s="24">
        <v>5.5304679830747532E-4</v>
      </c>
      <c r="S307" s="32"/>
      <c r="T307" s="46">
        <v>0.10000026381766117</v>
      </c>
      <c r="U307" s="46">
        <v>55.277768368195581</v>
      </c>
      <c r="V307" s="46">
        <v>316.49338340298311</v>
      </c>
      <c r="W307" s="46">
        <v>19.208421500294204</v>
      </c>
      <c r="X307" s="46">
        <v>55.831723561882455</v>
      </c>
      <c r="Y307" s="46">
        <v>162.16243712469191</v>
      </c>
      <c r="Z307" s="46">
        <v>81.145484667507588</v>
      </c>
      <c r="AA307" s="46">
        <v>9.9998182161544699E-2</v>
      </c>
      <c r="AB307" s="46">
        <v>10.609957813696143</v>
      </c>
      <c r="AC307" s="46">
        <v>9.9999832909483582E-2</v>
      </c>
      <c r="AD307" s="46">
        <v>16.82930586985902</v>
      </c>
      <c r="AE307" s="46">
        <v>147.99904451708463</v>
      </c>
      <c r="AF307" s="46">
        <v>75.471880898209236</v>
      </c>
      <c r="AG307" s="46">
        <v>9.9997257707769363E-2</v>
      </c>
      <c r="AH307" s="47"/>
      <c r="AI307" s="47"/>
      <c r="AJ307" s="32">
        <v>101.50098490135144</v>
      </c>
    </row>
    <row r="308" spans="1:39">
      <c r="A308" s="3" t="s">
        <v>26</v>
      </c>
      <c r="B308" s="3" t="s">
        <v>48</v>
      </c>
      <c r="C308" s="3" t="s">
        <v>820</v>
      </c>
      <c r="D308" s="35" t="s">
        <v>783</v>
      </c>
      <c r="E308" s="3" t="s">
        <v>843</v>
      </c>
      <c r="F308" s="29" t="s">
        <v>736</v>
      </c>
      <c r="G308" s="32">
        <v>37.959384711767846</v>
      </c>
      <c r="H308" s="32">
        <v>6.8073871351870805E-4</v>
      </c>
      <c r="I308" s="32">
        <v>21.61405816857015</v>
      </c>
      <c r="J308" s="32">
        <v>31.620408809404147</v>
      </c>
      <c r="K308" s="32">
        <v>0.76879129018671211</v>
      </c>
      <c r="L308" s="32">
        <v>1.0819446464766749</v>
      </c>
      <c r="M308" s="32">
        <v>5.963167914420902</v>
      </c>
      <c r="N308" s="32">
        <v>1.5488630266480361</v>
      </c>
      <c r="O308" s="32">
        <v>4.3715662379178087E-2</v>
      </c>
      <c r="P308" s="32">
        <v>3.3608331308522363E-3</v>
      </c>
      <c r="Q308" s="24">
        <v>9.9997877911124756E-6</v>
      </c>
      <c r="R308" s="24">
        <v>6.7005669957686888E-5</v>
      </c>
      <c r="S308" s="32"/>
      <c r="T308" s="46">
        <v>70.750186650995261</v>
      </c>
      <c r="U308" s="46">
        <v>71.197125684072446</v>
      </c>
      <c r="V308" s="46">
        <v>298.94541360952803</v>
      </c>
      <c r="W308" s="46">
        <v>11.920360702041135</v>
      </c>
      <c r="X308" s="46">
        <v>51.781598531869484</v>
      </c>
      <c r="Y308" s="46">
        <v>161.75243096274613</v>
      </c>
      <c r="Z308" s="46">
        <v>27.121833179477516</v>
      </c>
      <c r="AA308" s="46">
        <v>9.9998182161544699E-2</v>
      </c>
      <c r="AB308" s="46">
        <v>85.459660203437537</v>
      </c>
      <c r="AC308" s="46">
        <v>7.8899868165582534</v>
      </c>
      <c r="AD308" s="46">
        <v>6.7997195433773809</v>
      </c>
      <c r="AE308" s="46">
        <v>183.6664042760496</v>
      </c>
      <c r="AF308" s="46">
        <v>42.031047491079022</v>
      </c>
      <c r="AG308" s="46">
        <v>9.9997257707769363E-2</v>
      </c>
      <c r="AH308" s="47"/>
      <c r="AI308" s="47"/>
      <c r="AJ308" s="32">
        <v>100.77685187131185</v>
      </c>
    </row>
    <row r="309" spans="1:39">
      <c r="A309" s="3" t="s">
        <v>26</v>
      </c>
      <c r="B309" s="3" t="s">
        <v>48</v>
      </c>
      <c r="C309" s="3" t="s">
        <v>821</v>
      </c>
      <c r="D309" s="35" t="s">
        <v>784</v>
      </c>
      <c r="E309" s="3" t="s">
        <v>843</v>
      </c>
      <c r="F309" s="29" t="s">
        <v>737</v>
      </c>
      <c r="G309" s="32">
        <v>37.908768233932705</v>
      </c>
      <c r="H309" s="32">
        <v>1.6636386550232939E-2</v>
      </c>
      <c r="I309" s="32">
        <v>21.593482150665722</v>
      </c>
      <c r="J309" s="32">
        <v>31.623338712091215</v>
      </c>
      <c r="K309" s="32">
        <v>0.73415249309398578</v>
      </c>
      <c r="L309" s="32">
        <v>1.1009423510249474</v>
      </c>
      <c r="M309" s="32">
        <v>5.9846788581773298</v>
      </c>
      <c r="N309" s="32">
        <v>1.5515998551324917</v>
      </c>
      <c r="O309" s="32">
        <v>2.5214923390117643E-2</v>
      </c>
      <c r="P309" s="32">
        <v>1.2045996884775042E-5</v>
      </c>
      <c r="Q309" s="24">
        <v>9.9997877911124756E-6</v>
      </c>
      <c r="R309" s="24">
        <v>6.700566995768688E-4</v>
      </c>
      <c r="S309" s="32"/>
      <c r="T309" s="46">
        <v>43.740115393844988</v>
      </c>
      <c r="U309" s="46">
        <v>60.357563290598499</v>
      </c>
      <c r="V309" s="46">
        <v>316.54337761891884</v>
      </c>
      <c r="W309" s="46">
        <v>22.133914962828229</v>
      </c>
      <c r="X309" s="46">
        <v>45.151393853107514</v>
      </c>
      <c r="Y309" s="46">
        <v>171.502577496822</v>
      </c>
      <c r="Z309" s="46">
        <v>74.835058142341552</v>
      </c>
      <c r="AA309" s="46">
        <v>9.9998182161544699E-2</v>
      </c>
      <c r="AB309" s="46">
        <v>9.9999602391104087E-2</v>
      </c>
      <c r="AC309" s="46">
        <v>9.9999832909483582E-2</v>
      </c>
      <c r="AD309" s="46">
        <v>13.379448160351375</v>
      </c>
      <c r="AE309" s="46">
        <v>89.523373120833625</v>
      </c>
      <c r="AF309" s="46">
        <v>71.931792672693646</v>
      </c>
      <c r="AG309" s="46">
        <v>9.9997257707769363E-2</v>
      </c>
      <c r="AH309" s="47"/>
      <c r="AI309" s="47"/>
      <c r="AJ309" s="32">
        <v>100.70040842474407</v>
      </c>
    </row>
    <row r="310" spans="1:39">
      <c r="A310" s="3" t="s">
        <v>26</v>
      </c>
      <c r="B310" s="3" t="s">
        <v>48</v>
      </c>
      <c r="C310" s="3" t="s">
        <v>836</v>
      </c>
      <c r="D310" s="35" t="s">
        <v>785</v>
      </c>
      <c r="E310" s="3" t="s">
        <v>843</v>
      </c>
      <c r="F310" s="29" t="s">
        <v>738</v>
      </c>
      <c r="G310" s="32">
        <v>37.930075931280037</v>
      </c>
      <c r="H310" s="32">
        <v>1.1585905947730169E-2</v>
      </c>
      <c r="I310" s="32">
        <v>21.757334517302265</v>
      </c>
      <c r="J310" s="32">
        <v>31.368403301829403</v>
      </c>
      <c r="K310" s="32">
        <v>0.932504695730203</v>
      </c>
      <c r="L310" s="32">
        <v>1.0866253152041598</v>
      </c>
      <c r="M310" s="32">
        <v>6.0740573932935611</v>
      </c>
      <c r="N310" s="32">
        <v>1.5804275019961074</v>
      </c>
      <c r="O310" s="32">
        <v>3.6025555571703421E-2</v>
      </c>
      <c r="P310" s="32">
        <v>3.1355729891069432E-3</v>
      </c>
      <c r="Q310" s="24">
        <v>9.9997877911124756E-6</v>
      </c>
      <c r="R310" s="24">
        <v>1.0000846262341327E-5</v>
      </c>
      <c r="S310" s="32"/>
      <c r="T310" s="46">
        <v>0.10000026381766117</v>
      </c>
      <c r="U310" s="46">
        <v>41.858310128304389</v>
      </c>
      <c r="V310" s="46">
        <v>285.28699381587569</v>
      </c>
      <c r="W310" s="46">
        <v>20.658505273553438</v>
      </c>
      <c r="X310" s="46">
        <v>59.69184272628987</v>
      </c>
      <c r="Y310" s="46">
        <v>157.33236453396506</v>
      </c>
      <c r="Z310" s="46">
        <v>49.393338522654666</v>
      </c>
      <c r="AA310" s="46">
        <v>9.9998182161544699E-2</v>
      </c>
      <c r="AB310" s="46">
        <v>144.80942422255785</v>
      </c>
      <c r="AC310" s="46">
        <v>38.50993565344212</v>
      </c>
      <c r="AD310" s="46">
        <v>1.2899467957289441</v>
      </c>
      <c r="AE310" s="46">
        <v>92.453156246535002</v>
      </c>
      <c r="AF310" s="46">
        <v>45.001121510791243</v>
      </c>
      <c r="AG310" s="46">
        <v>9.9997257707769363E-2</v>
      </c>
      <c r="AH310" s="47"/>
      <c r="AI310" s="47"/>
      <c r="AJ310" s="32">
        <v>100.93858038560033</v>
      </c>
    </row>
    <row r="311" spans="1:39">
      <c r="A311" s="3" t="s">
        <v>26</v>
      </c>
      <c r="B311" s="3" t="s">
        <v>48</v>
      </c>
      <c r="C311" s="3" t="s">
        <v>821</v>
      </c>
      <c r="D311" s="35" t="s">
        <v>786</v>
      </c>
      <c r="E311" s="3" t="s">
        <v>843</v>
      </c>
      <c r="F311" s="29" t="s">
        <v>739</v>
      </c>
      <c r="G311" s="32">
        <v>37.903141803809859</v>
      </c>
      <c r="H311" s="32">
        <v>4.7284644953725953E-3</v>
      </c>
      <c r="I311" s="32">
        <v>21.621011313279823</v>
      </c>
      <c r="J311" s="32">
        <v>31.420569930034436</v>
      </c>
      <c r="K311" s="32">
        <v>1.0157157935898184</v>
      </c>
      <c r="L311" s="32">
        <v>1.03084594738109</v>
      </c>
      <c r="M311" s="32">
        <v>5.9804486378934385</v>
      </c>
      <c r="N311" s="32">
        <v>1.5702917220669694</v>
      </c>
      <c r="O311" s="32">
        <v>6.4205989036570266E-2</v>
      </c>
      <c r="P311" s="32">
        <v>6.995110390988866E-3</v>
      </c>
      <c r="Q311" s="24">
        <v>1.0247782528332064E-2</v>
      </c>
      <c r="R311" s="24">
        <v>1.0000846262341327E-5</v>
      </c>
      <c r="S311" s="32"/>
      <c r="T311" s="46">
        <v>92.690244532590114</v>
      </c>
      <c r="U311" s="46">
        <v>32.078704943048379</v>
      </c>
      <c r="V311" s="46">
        <v>295.3258323757783</v>
      </c>
      <c r="W311" s="46">
        <v>10.705555180028545</v>
      </c>
      <c r="X311" s="46">
        <v>66.252045244039266</v>
      </c>
      <c r="Y311" s="46">
        <v>172.01258516168136</v>
      </c>
      <c r="Z311" s="46">
        <v>0.10000675951134777</v>
      </c>
      <c r="AA311" s="46">
        <v>9.9998182161544699E-2</v>
      </c>
      <c r="AB311" s="46">
        <v>99.989602430864963</v>
      </c>
      <c r="AC311" s="46">
        <v>35.279941050465808</v>
      </c>
      <c r="AD311" s="46">
        <v>9.9995875637902673E-2</v>
      </c>
      <c r="AE311" s="46">
        <v>149.18895643503157</v>
      </c>
      <c r="AF311" s="46">
        <v>89.942241526234781</v>
      </c>
      <c r="AG311" s="46">
        <v>9.9997257707769363E-2</v>
      </c>
      <c r="AH311" s="47"/>
      <c r="AI311" s="47"/>
      <c r="AJ311" s="32">
        <v>100.79937167549677</v>
      </c>
    </row>
    <row r="312" spans="1:39">
      <c r="A312" s="3" t="s">
        <v>26</v>
      </c>
      <c r="B312" s="3" t="s">
        <v>48</v>
      </c>
      <c r="C312" s="3" t="s">
        <v>836</v>
      </c>
      <c r="D312" s="37" t="s">
        <v>787</v>
      </c>
      <c r="E312" s="3" t="s">
        <v>843</v>
      </c>
      <c r="F312" s="31" t="s">
        <v>740</v>
      </c>
      <c r="G312" s="34">
        <v>37.839282891579138</v>
      </c>
      <c r="H312" s="34">
        <v>1.0818406417782605E-2</v>
      </c>
      <c r="I312" s="34">
        <v>21.626415115961791</v>
      </c>
      <c r="J312" s="34">
        <v>31.106814847328451</v>
      </c>
      <c r="K312" s="34">
        <v>1.362490222534307</v>
      </c>
      <c r="L312" s="34">
        <v>1.022628629924065</v>
      </c>
      <c r="M312" s="34">
        <v>6.1728614760748819</v>
      </c>
      <c r="N312" s="34">
        <v>1.5760494159389191</v>
      </c>
      <c r="O312" s="34">
        <v>4.3704878706179E-2</v>
      </c>
      <c r="P312" s="34">
        <v>3.3150583426900912E-3</v>
      </c>
      <c r="Q312" s="24">
        <v>9.9997877911124756E-6</v>
      </c>
      <c r="R312" s="24">
        <v>1.3901176304654443E-3</v>
      </c>
      <c r="S312" s="32"/>
      <c r="T312" s="46">
        <v>53.770141854756396</v>
      </c>
      <c r="U312" s="46">
        <v>55.487759890578388</v>
      </c>
      <c r="V312" s="46">
        <v>256.88028032117143</v>
      </c>
      <c r="W312" s="46">
        <v>21.585033040084632</v>
      </c>
      <c r="X312" s="46">
        <v>59.531837786832575</v>
      </c>
      <c r="Y312" s="46">
        <v>167.30251437445085</v>
      </c>
      <c r="Z312" s="46">
        <v>22.591526973613465</v>
      </c>
      <c r="AA312" s="46">
        <v>29.399465555494135</v>
      </c>
      <c r="AB312" s="46">
        <v>62.109753045114751</v>
      </c>
      <c r="AC312" s="46">
        <v>9.9999832909483582E-2</v>
      </c>
      <c r="AD312" s="46">
        <v>9.9995875637902673E-2</v>
      </c>
      <c r="AE312" s="46">
        <v>184.10637170789553</v>
      </c>
      <c r="AF312" s="46">
        <v>103.47257872714601</v>
      </c>
      <c r="AG312" s="46">
        <v>9.9997257707769363E-2</v>
      </c>
      <c r="AH312" s="47"/>
      <c r="AI312" s="47"/>
      <c r="AJ312" s="34">
        <v>100.93277810619898</v>
      </c>
    </row>
    <row r="313" spans="1:39">
      <c r="A313" s="3" t="s">
        <v>26</v>
      </c>
      <c r="B313" s="3" t="s">
        <v>48</v>
      </c>
      <c r="C313" s="3" t="s">
        <v>837</v>
      </c>
      <c r="D313" s="37" t="s">
        <v>788</v>
      </c>
      <c r="E313" s="3" t="s">
        <v>503</v>
      </c>
      <c r="F313" s="31" t="s">
        <v>741</v>
      </c>
      <c r="G313" s="34">
        <v>37.997507519672418</v>
      </c>
      <c r="H313" s="34">
        <v>1.1030303027137693E-2</v>
      </c>
      <c r="I313" s="34">
        <v>21.61934860476229</v>
      </c>
      <c r="J313" s="34">
        <v>30.874581710854525</v>
      </c>
      <c r="K313" s="34">
        <v>0.32714391892861328</v>
      </c>
      <c r="L313" s="34">
        <v>1.2467209715306209</v>
      </c>
      <c r="M313" s="34">
        <v>6.0388757572515948</v>
      </c>
      <c r="N313" s="34">
        <v>1.9364978426817707</v>
      </c>
      <c r="O313" s="34">
        <v>2.7642597774037343E-2</v>
      </c>
      <c r="P313" s="34">
        <v>2.2513968177644548E-3</v>
      </c>
      <c r="Q313" s="24">
        <v>9.9997877911124756E-6</v>
      </c>
      <c r="R313" s="24">
        <v>1.2921093370944993E-3</v>
      </c>
      <c r="S313" s="32"/>
      <c r="T313" s="46">
        <v>33.50008837891648</v>
      </c>
      <c r="U313" s="46">
        <v>11.039554319552806</v>
      </c>
      <c r="V313" s="46">
        <v>215.90502094021468</v>
      </c>
      <c r="W313" s="46">
        <v>50.342018851727325</v>
      </c>
      <c r="X313" s="46">
        <v>47.901478750029902</v>
      </c>
      <c r="Y313" s="46">
        <v>159.09239098524441</v>
      </c>
      <c r="Z313" s="46">
        <v>28.971958230437451</v>
      </c>
      <c r="AA313" s="46">
        <v>9.9998182161544699E-2</v>
      </c>
      <c r="AB313" s="46">
        <v>118.59952843584945</v>
      </c>
      <c r="AC313" s="46">
        <v>9.9999832909483582E-2</v>
      </c>
      <c r="AD313" s="46">
        <v>29.418786612670964</v>
      </c>
      <c r="AE313" s="46">
        <v>197.99534359048661</v>
      </c>
      <c r="AF313" s="46">
        <v>260.53649304903212</v>
      </c>
      <c r="AG313" s="46">
        <v>9.9997257707769363E-2</v>
      </c>
      <c r="AH313" s="47"/>
      <c r="AI313" s="47"/>
      <c r="AJ313" s="34">
        <v>100.2584855048114</v>
      </c>
    </row>
    <row r="314" spans="1:39">
      <c r="A314" s="3" t="s">
        <v>26</v>
      </c>
      <c r="B314" s="3" t="s">
        <v>48</v>
      </c>
      <c r="C314" s="3" t="s">
        <v>838</v>
      </c>
      <c r="D314" s="35" t="s">
        <v>789</v>
      </c>
      <c r="E314" s="3" t="s">
        <v>502</v>
      </c>
      <c r="F314" s="29" t="s">
        <v>742</v>
      </c>
      <c r="G314" s="32">
        <v>37.701510230016012</v>
      </c>
      <c r="H314" s="32">
        <v>1.118213445588819E-2</v>
      </c>
      <c r="I314" s="32">
        <v>21.718317550385237</v>
      </c>
      <c r="J314" s="32">
        <v>32.704077693125008</v>
      </c>
      <c r="K314" s="32">
        <v>0.67586463611120873</v>
      </c>
      <c r="L314" s="32">
        <v>1.5981391234954052</v>
      </c>
      <c r="M314" s="32">
        <v>4.8295318922032511</v>
      </c>
      <c r="N314" s="32">
        <v>1.6801594348769899</v>
      </c>
      <c r="O314" s="32">
        <v>1.0117781191394365E-2</v>
      </c>
      <c r="P314" s="32">
        <v>1.0354738922152624E-2</v>
      </c>
      <c r="Q314" s="24">
        <v>9.9997877911124756E-6</v>
      </c>
      <c r="R314" s="24">
        <v>1.0000846262341327E-5</v>
      </c>
      <c r="S314" s="32"/>
      <c r="T314" s="46">
        <v>83.530220366892351</v>
      </c>
      <c r="U314" s="46">
        <v>9.9995963039427621E-2</v>
      </c>
      <c r="V314" s="46">
        <v>188.33821027323131</v>
      </c>
      <c r="W314" s="46">
        <v>20.014980610660253</v>
      </c>
      <c r="X314" s="46">
        <v>66.382049257348328</v>
      </c>
      <c r="Y314" s="46">
        <v>207.28311523930768</v>
      </c>
      <c r="Z314" s="46">
        <v>21.181431664503464</v>
      </c>
      <c r="AA314" s="46">
        <v>28.849475553605643</v>
      </c>
      <c r="AB314" s="46">
        <v>88.06964982584536</v>
      </c>
      <c r="AC314" s="46">
        <v>9.9999832909483582E-2</v>
      </c>
      <c r="AD314" s="46">
        <v>22.869056758388339</v>
      </c>
      <c r="AE314" s="46">
        <v>9.9992598146804029E-2</v>
      </c>
      <c r="AF314" s="46">
        <v>109.11271928983186</v>
      </c>
      <c r="AG314" s="46">
        <v>9.9997257707769363E-2</v>
      </c>
      <c r="AH314" s="47"/>
      <c r="AI314" s="47"/>
      <c r="AJ314" s="32">
        <v>101.07043207706684</v>
      </c>
    </row>
    <row r="315" spans="1:39">
      <c r="A315" s="3" t="s">
        <v>26</v>
      </c>
      <c r="B315" s="3" t="s">
        <v>48</v>
      </c>
      <c r="C315" s="3" t="s">
        <v>839</v>
      </c>
      <c r="D315" s="37" t="s">
        <v>790</v>
      </c>
      <c r="E315" s="3" t="s">
        <v>503</v>
      </c>
      <c r="F315" s="31" t="s">
        <v>743</v>
      </c>
      <c r="G315" s="34">
        <v>37.974937619369769</v>
      </c>
      <c r="H315" s="34">
        <v>1.08684607349531E-2</v>
      </c>
      <c r="I315" s="34">
        <v>21.486879861394119</v>
      </c>
      <c r="J315" s="34">
        <v>31.070364688110718</v>
      </c>
      <c r="K315" s="34">
        <v>1.1814759406651563</v>
      </c>
      <c r="L315" s="34">
        <v>1.230534250656758</v>
      </c>
      <c r="M315" s="34">
        <v>5.9371664036206546</v>
      </c>
      <c r="N315" s="34">
        <v>1.8994471175956882</v>
      </c>
      <c r="O315" s="34">
        <v>2.8587517120582433E-2</v>
      </c>
      <c r="P315" s="34">
        <v>4.2377817040638588E-3</v>
      </c>
      <c r="Q315" s="24">
        <v>9.9997877911124756E-6</v>
      </c>
      <c r="R315" s="24">
        <v>1.0000846262341327E-5</v>
      </c>
      <c r="S315" s="32"/>
      <c r="T315" s="46">
        <v>15.900041947008123</v>
      </c>
      <c r="U315" s="46">
        <v>9.9995963039427621E-2</v>
      </c>
      <c r="V315" s="46">
        <v>185.99848096743727</v>
      </c>
      <c r="W315" s="46">
        <v>32.983958327294722</v>
      </c>
      <c r="X315" s="46">
        <v>71.782215964032275</v>
      </c>
      <c r="Y315" s="46">
        <v>223.64336111597243</v>
      </c>
      <c r="Z315" s="46">
        <v>79.475371783668066</v>
      </c>
      <c r="AA315" s="46">
        <v>9.9998182161544699E-2</v>
      </c>
      <c r="AB315" s="46">
        <v>34.019864733453609</v>
      </c>
      <c r="AC315" s="46">
        <v>9.9999832909483582E-2</v>
      </c>
      <c r="AD315" s="46">
        <v>38.7284026345597</v>
      </c>
      <c r="AE315" s="46">
        <v>137.62981208926104</v>
      </c>
      <c r="AF315" s="46">
        <v>89.282225077409848</v>
      </c>
      <c r="AG315" s="46">
        <v>7.1098050230224015</v>
      </c>
      <c r="AH315" s="47"/>
      <c r="AI315" s="47"/>
      <c r="AJ315" s="34">
        <v>100.96813551735011</v>
      </c>
    </row>
    <row r="316" spans="1:39">
      <c r="A316" s="3" t="s">
        <v>26</v>
      </c>
      <c r="B316" s="3" t="s">
        <v>48</v>
      </c>
      <c r="C316" s="3" t="s">
        <v>840</v>
      </c>
      <c r="D316" s="37" t="s">
        <v>791</v>
      </c>
      <c r="E316" s="3" t="s">
        <v>503</v>
      </c>
      <c r="F316" s="31" t="s">
        <v>744</v>
      </c>
      <c r="G316" s="34">
        <v>38.315368731707316</v>
      </c>
      <c r="H316" s="34">
        <v>1.167934067311509E-2</v>
      </c>
      <c r="I316" s="34">
        <v>21.650958961010325</v>
      </c>
      <c r="J316" s="34">
        <v>31.167404294784951</v>
      </c>
      <c r="K316" s="34">
        <v>0.74180443482398217</v>
      </c>
      <c r="L316" s="34">
        <v>0.98786643310162259</v>
      </c>
      <c r="M316" s="34">
        <v>6.2239159731742442</v>
      </c>
      <c r="N316" s="34">
        <v>1.944939195568641</v>
      </c>
      <c r="O316" s="34">
        <v>2.8340840600728289E-2</v>
      </c>
      <c r="P316" s="34">
        <v>1.2045996884775042E-5</v>
      </c>
      <c r="Q316" s="24">
        <v>9.9997877911124756E-6</v>
      </c>
      <c r="R316" s="24">
        <v>9.9008377997179126E-4</v>
      </c>
      <c r="S316" s="32"/>
      <c r="T316" s="46">
        <v>1.8600049070084972</v>
      </c>
      <c r="U316" s="46">
        <v>11.889520005387944</v>
      </c>
      <c r="V316" s="46">
        <v>198.39704651950814</v>
      </c>
      <c r="W316" s="46">
        <v>35.679190938114807</v>
      </c>
      <c r="X316" s="46">
        <v>62.181919596594135</v>
      </c>
      <c r="Y316" s="46">
        <v>183.33275529150077</v>
      </c>
      <c r="Z316" s="46">
        <v>64.504359884819323</v>
      </c>
      <c r="AA316" s="46">
        <v>9.9998182161544699E-2</v>
      </c>
      <c r="AB316" s="46">
        <v>125.11950251174942</v>
      </c>
      <c r="AC316" s="46">
        <v>9.9999832909483582E-2</v>
      </c>
      <c r="AD316" s="46">
        <v>9.9995875637902673E-2</v>
      </c>
      <c r="AE316" s="46">
        <v>201.52508230506879</v>
      </c>
      <c r="AF316" s="46">
        <v>206.5951487314303</v>
      </c>
      <c r="AG316" s="46">
        <v>9.9997257707769363E-2</v>
      </c>
      <c r="AH316" s="47"/>
      <c r="AI316" s="47"/>
      <c r="AJ316" s="34">
        <v>101.2398876906894</v>
      </c>
    </row>
    <row r="317" spans="1:39">
      <c r="A317" s="3" t="s">
        <v>26</v>
      </c>
      <c r="B317" s="3" t="s">
        <v>48</v>
      </c>
      <c r="C317" s="3" t="s">
        <v>841</v>
      </c>
      <c r="D317" s="37" t="s">
        <v>792</v>
      </c>
      <c r="E317" s="3" t="s">
        <v>503</v>
      </c>
      <c r="F317" s="31" t="s">
        <v>745</v>
      </c>
      <c r="G317" s="34">
        <v>38.029469065693426</v>
      </c>
      <c r="H317" s="34">
        <v>2.3024985898426891E-3</v>
      </c>
      <c r="I317" s="34">
        <v>21.563213297880701</v>
      </c>
      <c r="J317" s="34">
        <v>31.034981873464723</v>
      </c>
      <c r="K317" s="34">
        <v>7.5118272701081758E-3</v>
      </c>
      <c r="L317" s="34">
        <v>1.3637376897177482</v>
      </c>
      <c r="M317" s="34">
        <v>5.8545701503394367</v>
      </c>
      <c r="N317" s="34">
        <v>1.9875195454863017</v>
      </c>
      <c r="O317" s="34">
        <v>3.5693957626981458E-2</v>
      </c>
      <c r="P317" s="34">
        <v>1.2045996884775042E-5</v>
      </c>
      <c r="Q317" s="24">
        <v>9.9997877911124756E-6</v>
      </c>
      <c r="R317" s="24">
        <v>1.0000846262341327E-5</v>
      </c>
      <c r="S317" s="32"/>
      <c r="T317" s="46">
        <v>0.10000026381766117</v>
      </c>
      <c r="U317" s="46">
        <v>32.708679510196774</v>
      </c>
      <c r="V317" s="46">
        <v>215.35508456492121</v>
      </c>
      <c r="W317" s="46">
        <v>29.605694898712507</v>
      </c>
      <c r="X317" s="46">
        <v>56.941757829367489</v>
      </c>
      <c r="Y317" s="46">
        <v>189.952854784381</v>
      </c>
      <c r="Z317" s="46">
        <v>109.55740504468149</v>
      </c>
      <c r="AA317" s="46">
        <v>9.9998182161544699E-2</v>
      </c>
      <c r="AB317" s="46">
        <v>53.229788352784695</v>
      </c>
      <c r="AC317" s="46">
        <v>9.9999832909483582E-2</v>
      </c>
      <c r="AD317" s="46">
        <v>9.9995875637902673E-2</v>
      </c>
      <c r="AE317" s="46">
        <v>142.51945013863974</v>
      </c>
      <c r="AF317" s="46">
        <v>228.10568481358854</v>
      </c>
      <c r="AG317" s="46">
        <v>9.9997257707769363E-2</v>
      </c>
      <c r="AH317" s="47"/>
      <c r="AI317" s="47"/>
      <c r="AJ317" s="34">
        <v>100.04630109336179</v>
      </c>
    </row>
    <row r="318" spans="1:39">
      <c r="A318" s="3" t="s">
        <v>26</v>
      </c>
      <c r="B318" s="3" t="s">
        <v>48</v>
      </c>
      <c r="C318" s="3" t="s">
        <v>842</v>
      </c>
      <c r="D318" s="37" t="s">
        <v>793</v>
      </c>
      <c r="E318" s="3" t="s">
        <v>503</v>
      </c>
      <c r="F318" s="31" t="s">
        <v>746</v>
      </c>
      <c r="G318" s="34">
        <v>37.835346529820185</v>
      </c>
      <c r="H318" s="34">
        <v>1.6684772390164416E-5</v>
      </c>
      <c r="I318" s="34">
        <v>21.714633139465715</v>
      </c>
      <c r="J318" s="34">
        <v>30.428215169419154</v>
      </c>
      <c r="K318" s="34">
        <v>0.90569268757925869</v>
      </c>
      <c r="L318" s="34">
        <v>1.1607696902854423</v>
      </c>
      <c r="M318" s="34">
        <v>6.2543234797778231</v>
      </c>
      <c r="N318" s="34">
        <v>1.9212186161734617</v>
      </c>
      <c r="O318" s="34">
        <v>3.2171740433654318E-2</v>
      </c>
      <c r="P318" s="34">
        <v>1.2045996884775042E-5</v>
      </c>
      <c r="Q318" s="24">
        <v>9.9997877911124756E-6</v>
      </c>
      <c r="R318" s="24">
        <v>1.0000846262341327E-5</v>
      </c>
      <c r="S318" s="32"/>
      <c r="T318" s="46">
        <v>0.10000026381766117</v>
      </c>
      <c r="U318" s="46">
        <v>20.529171211994488</v>
      </c>
      <c r="V318" s="46">
        <v>276.13805229962986</v>
      </c>
      <c r="W318" s="46">
        <v>33.748470277766494</v>
      </c>
      <c r="X318" s="46">
        <v>67.8520946386123</v>
      </c>
      <c r="Y318" s="46">
        <v>177.44266676988977</v>
      </c>
      <c r="Z318" s="46">
        <v>87.595920655989502</v>
      </c>
      <c r="AA318" s="46">
        <v>13.849748229373938</v>
      </c>
      <c r="AB318" s="46">
        <v>19.249923460287533</v>
      </c>
      <c r="AC318" s="46">
        <v>9.9999832909483582E-2</v>
      </c>
      <c r="AD318" s="46">
        <v>9.9995875637902673E-2</v>
      </c>
      <c r="AE318" s="46">
        <v>57.485744674597626</v>
      </c>
      <c r="AF318" s="46">
        <v>167.57417625696198</v>
      </c>
      <c r="AG318" s="46">
        <v>9.9997257707769363E-2</v>
      </c>
      <c r="AH318" s="47"/>
      <c r="AI318" s="47"/>
      <c r="AJ318" s="34">
        <v>100.40765511552122</v>
      </c>
    </row>
    <row r="319" spans="1:39" s="11" customFormat="1">
      <c r="C319" s="11" t="s">
        <v>822</v>
      </c>
      <c r="E319" s="11" t="s">
        <v>503</v>
      </c>
      <c r="F319" s="11" t="s">
        <v>845</v>
      </c>
      <c r="G319" s="50">
        <f>AVERAGE(G266,G287,G288,G312,G313,G315:G318)</f>
        <v>37.929132250351117</v>
      </c>
      <c r="H319" s="50">
        <f t="shared" ref="H319:AG319" si="44">AVERAGE(H266,H287,H288,H312,H313,H315:H318)</f>
        <v>9.125828951980372E-3</v>
      </c>
      <c r="I319" s="50">
        <f t="shared" si="44"/>
        <v>21.658993286132279</v>
      </c>
      <c r="J319" s="50">
        <f t="shared" si="44"/>
        <v>31.116847327079579</v>
      </c>
      <c r="K319" s="50">
        <f t="shared" si="44"/>
        <v>0.73348267574248416</v>
      </c>
      <c r="L319" s="50">
        <f t="shared" si="44"/>
        <v>1.1175005125527706</v>
      </c>
      <c r="M319" s="50">
        <f t="shared" si="44"/>
        <v>6.0539207782577886</v>
      </c>
      <c r="N319" s="50">
        <f t="shared" si="44"/>
        <v>1.7791869500196837</v>
      </c>
      <c r="O319" s="50">
        <f t="shared" si="44"/>
        <v>2.6884894972615304E-2</v>
      </c>
      <c r="P319" s="50">
        <f t="shared" si="44"/>
        <v>1.5073557435148497E-3</v>
      </c>
      <c r="Q319" s="50">
        <f t="shared" si="44"/>
        <v>9.9997877911124773E-6</v>
      </c>
      <c r="R319" s="50">
        <f t="shared" si="44"/>
        <v>5.3792051833568394E-4</v>
      </c>
      <c r="S319" s="50"/>
      <c r="T319" s="51">
        <f t="shared" si="44"/>
        <v>13.178784767870019</v>
      </c>
      <c r="U319" s="51">
        <f t="shared" si="44"/>
        <v>21.10664789854718</v>
      </c>
      <c r="V319" s="51">
        <f t="shared" si="44"/>
        <v>222.72867592415906</v>
      </c>
      <c r="W319" s="51">
        <f t="shared" si="44"/>
        <v>29.649075111268477</v>
      </c>
      <c r="X319" s="51">
        <f t="shared" si="44"/>
        <v>55.578382407741714</v>
      </c>
      <c r="Y319" s="51">
        <f t="shared" si="44"/>
        <v>179.03519070378883</v>
      </c>
      <c r="Z319" s="51">
        <f t="shared" si="44"/>
        <v>63.638745821937761</v>
      </c>
      <c r="AA319" s="51">
        <f t="shared" si="44"/>
        <v>11.548540062381392</v>
      </c>
      <c r="AB319" s="51">
        <f t="shared" si="44"/>
        <v>65.441962018124968</v>
      </c>
      <c r="AC319" s="51">
        <f t="shared" si="44"/>
        <v>5.3037411379367336</v>
      </c>
      <c r="AD319" s="51">
        <f t="shared" si="44"/>
        <v>12.138249353995908</v>
      </c>
      <c r="AE319" s="51">
        <f t="shared" si="44"/>
        <v>150.96757477456785</v>
      </c>
      <c r="AF319" s="51">
        <f t="shared" si="44"/>
        <v>150.74875693653837</v>
      </c>
      <c r="AG319" s="51">
        <f t="shared" si="44"/>
        <v>1.5712069117333258</v>
      </c>
      <c r="AH319" s="50"/>
      <c r="AI319" s="50"/>
      <c r="AJ319" s="50">
        <f>AVERAGE(AJ266,AJ287,AJ288,AJ312,AJ313,AJ315:AJ318)</f>
        <v>100.57433755568729</v>
      </c>
      <c r="AL319" s="20"/>
      <c r="AM319" s="20"/>
    </row>
    <row r="320" spans="1:39" s="11" customFormat="1">
      <c r="F320" s="11" t="s">
        <v>844</v>
      </c>
      <c r="G320" s="50">
        <f>STDEV(G266,G287,G288,G312,G313,G315:G318)</f>
        <v>0.17381961837776144</v>
      </c>
      <c r="H320" s="50">
        <f t="shared" ref="H320:AG320" si="45">STDEV(H266,H287,H288,H312,H313,H315:H318)</f>
        <v>4.7081436001376285E-3</v>
      </c>
      <c r="I320" s="50">
        <f t="shared" si="45"/>
        <v>9.6196684980706243E-2</v>
      </c>
      <c r="J320" s="50">
        <f t="shared" si="45"/>
        <v>0.34611996764016667</v>
      </c>
      <c r="K320" s="50">
        <f t="shared" si="45"/>
        <v>0.43583681240739547</v>
      </c>
      <c r="L320" s="50">
        <f t="shared" si="45"/>
        <v>0.13713622073892601</v>
      </c>
      <c r="M320" s="50">
        <f t="shared" si="45"/>
        <v>0.13543914711106053</v>
      </c>
      <c r="N320" s="50">
        <f t="shared" si="45"/>
        <v>0.1902920183569658</v>
      </c>
      <c r="O320" s="50">
        <f t="shared" si="45"/>
        <v>1.4283269010007753E-2</v>
      </c>
      <c r="P320" s="50">
        <f t="shared" si="45"/>
        <v>1.6846554899886215E-3</v>
      </c>
      <c r="Q320" s="50">
        <f t="shared" si="45"/>
        <v>1.811032619391403E-21</v>
      </c>
      <c r="R320" s="50">
        <f t="shared" si="45"/>
        <v>6.114516417516201E-4</v>
      </c>
      <c r="S320" s="50"/>
      <c r="T320" s="51">
        <f t="shared" si="45"/>
        <v>20.284941935178232</v>
      </c>
      <c r="U320" s="51">
        <f t="shared" si="45"/>
        <v>16.848055044916244</v>
      </c>
      <c r="V320" s="51">
        <f t="shared" si="45"/>
        <v>29.679360140571671</v>
      </c>
      <c r="W320" s="51">
        <f t="shared" si="45"/>
        <v>11.372168173295913</v>
      </c>
      <c r="X320" s="51">
        <f t="shared" si="45"/>
        <v>14.037337380797652</v>
      </c>
      <c r="Y320" s="51">
        <f t="shared" si="45"/>
        <v>21.186552317336098</v>
      </c>
      <c r="Z320" s="51">
        <f t="shared" si="45"/>
        <v>40.728457920418968</v>
      </c>
      <c r="AA320" s="51">
        <f t="shared" si="45"/>
        <v>14.264262555233293</v>
      </c>
      <c r="AB320" s="51">
        <f t="shared" si="45"/>
        <v>43.424710118661451</v>
      </c>
      <c r="AC320" s="51">
        <f t="shared" si="45"/>
        <v>14.718403057301218</v>
      </c>
      <c r="AD320" s="51">
        <f t="shared" si="45"/>
        <v>16.888762884061432</v>
      </c>
      <c r="AE320" s="51">
        <f t="shared" si="45"/>
        <v>80.31036663720657</v>
      </c>
      <c r="AF320" s="51">
        <f t="shared" si="45"/>
        <v>74.920604087177878</v>
      </c>
      <c r="AG320" s="51">
        <f t="shared" si="45"/>
        <v>2.7897285961108764</v>
      </c>
      <c r="AH320" s="50"/>
      <c r="AI320" s="50"/>
      <c r="AJ320" s="50">
        <f>STDEV(AJ266,AJ287,AJ288,AJ312,AJ313,AJ315:AJ318)</f>
        <v>0.39796066393960744</v>
      </c>
      <c r="AL320" s="20"/>
      <c r="AM320" s="20"/>
    </row>
    <row r="321" spans="1:39" s="11" customFormat="1">
      <c r="C321" s="11" t="s">
        <v>812</v>
      </c>
      <c r="E321" s="11" t="s">
        <v>502</v>
      </c>
      <c r="F321" s="11" t="s">
        <v>524</v>
      </c>
      <c r="G321" s="49">
        <f>AVERAGE(G228:G251,G252:G253,G267:G276,G289:G294)</f>
        <v>37.489375579168673</v>
      </c>
      <c r="H321" s="49">
        <f t="shared" ref="H321:AG321" si="46">AVERAGE(H228:H251,H252:H253,H267:H276,H289:H294)</f>
        <v>1.9200518261412829E-2</v>
      </c>
      <c r="I321" s="49">
        <f t="shared" si="46"/>
        <v>21.177495062904402</v>
      </c>
      <c r="J321" s="49">
        <f t="shared" si="46"/>
        <v>33.249576938458318</v>
      </c>
      <c r="K321" s="49">
        <f t="shared" si="46"/>
        <v>0.37962558024227089</v>
      </c>
      <c r="L321" s="49">
        <f t="shared" si="46"/>
        <v>2.0494388724478427</v>
      </c>
      <c r="M321" s="49">
        <f t="shared" si="46"/>
        <v>4.1458061437642657</v>
      </c>
      <c r="N321" s="49">
        <f t="shared" si="46"/>
        <v>1.4555037678443701</v>
      </c>
      <c r="O321" s="49">
        <f t="shared" si="46"/>
        <v>1.8715770563744637E-2</v>
      </c>
      <c r="P321" s="49">
        <f t="shared" si="46"/>
        <v>1.4292948156070113E-2</v>
      </c>
      <c r="Q321" s="49">
        <f t="shared" si="46"/>
        <v>2.3690747250619346E-3</v>
      </c>
      <c r="R321" s="49">
        <f t="shared" si="46"/>
        <v>5.3954565585331458E-4</v>
      </c>
      <c r="S321" s="49"/>
      <c r="T321" s="18">
        <f t="shared" si="46"/>
        <v>30.54383057980688</v>
      </c>
      <c r="U321" s="18">
        <f t="shared" si="46"/>
        <v>18.349884192503964</v>
      </c>
      <c r="V321" s="18">
        <f t="shared" si="46"/>
        <v>233.6679658621936</v>
      </c>
      <c r="W321" s="18">
        <f t="shared" si="46"/>
        <v>26.098256109240708</v>
      </c>
      <c r="X321" s="18">
        <f t="shared" si="46"/>
        <v>66.428955467278527</v>
      </c>
      <c r="Y321" s="18">
        <f t="shared" si="46"/>
        <v>191.1391226126936</v>
      </c>
      <c r="Z321" s="18">
        <f t="shared" si="46"/>
        <v>63.87709526543982</v>
      </c>
      <c r="AA321" s="18">
        <f t="shared" si="46"/>
        <v>5.5680237804825081</v>
      </c>
      <c r="AB321" s="18">
        <f t="shared" si="46"/>
        <v>82.65800467644678</v>
      </c>
      <c r="AC321" s="18">
        <f t="shared" si="46"/>
        <v>13.619977242271659</v>
      </c>
      <c r="AD321" s="18">
        <f t="shared" si="46"/>
        <v>6.1147477952577471</v>
      </c>
      <c r="AE321" s="18">
        <f t="shared" si="46"/>
        <v>73.495809545377782</v>
      </c>
      <c r="AF321" s="18">
        <f t="shared" si="46"/>
        <v>45.585511074854999</v>
      </c>
      <c r="AG321" s="18">
        <f t="shared" si="46"/>
        <v>0.27874235586040697</v>
      </c>
      <c r="AH321" s="49"/>
      <c r="AI321" s="49"/>
      <c r="AJ321" s="49">
        <f>AVERAGE(AJ228:AJ251,AJ252:AJ253,AJ267:AJ276,AJ289:AJ294)</f>
        <v>100.06266805171038</v>
      </c>
      <c r="AL321" s="20"/>
      <c r="AM321" s="20"/>
    </row>
    <row r="322" spans="1:39" s="11" customFormat="1">
      <c r="F322" s="11" t="s">
        <v>525</v>
      </c>
      <c r="G322" s="49">
        <f>STDEV(G228:G251,G252:G253,G267:G276,G289:G294)</f>
        <v>0.29697435103322195</v>
      </c>
      <c r="H322" s="49">
        <f t="shared" ref="H322:AG322" si="47">STDEV(H228:H251,H252:H253,H267:H276,H289:H294)</f>
        <v>1.3816902116319958E-2</v>
      </c>
      <c r="I322" s="49">
        <f t="shared" si="47"/>
        <v>0.43065180092305477</v>
      </c>
      <c r="J322" s="49">
        <f t="shared" si="47"/>
        <v>0.48765861431834862</v>
      </c>
      <c r="K322" s="49">
        <f t="shared" si="47"/>
        <v>0.40354097380065057</v>
      </c>
      <c r="L322" s="49">
        <f t="shared" si="47"/>
        <v>0.43639006902429778</v>
      </c>
      <c r="M322" s="49">
        <f t="shared" si="47"/>
        <v>0.62817047984417984</v>
      </c>
      <c r="N322" s="49">
        <f t="shared" si="47"/>
        <v>0.12795291735727277</v>
      </c>
      <c r="O322" s="49">
        <f t="shared" si="47"/>
        <v>1.7373095172563371E-2</v>
      </c>
      <c r="P322" s="49">
        <f t="shared" si="47"/>
        <v>1.2501516555152475E-2</v>
      </c>
      <c r="Q322" s="49">
        <f t="shared" si="47"/>
        <v>5.4295982850566145E-3</v>
      </c>
      <c r="R322" s="49">
        <f t="shared" si="47"/>
        <v>5.3887828831791068E-4</v>
      </c>
      <c r="S322" s="49"/>
      <c r="T322" s="18">
        <f t="shared" si="47"/>
        <v>41.048666672417632</v>
      </c>
      <c r="U322" s="18">
        <f t="shared" si="47"/>
        <v>9.413945533960753</v>
      </c>
      <c r="V322" s="18">
        <f t="shared" si="47"/>
        <v>33.263770022694771</v>
      </c>
      <c r="W322" s="18">
        <f t="shared" si="47"/>
        <v>7.6797570237449087</v>
      </c>
      <c r="X322" s="18">
        <f t="shared" si="47"/>
        <v>41.224016481975859</v>
      </c>
      <c r="Y322" s="18">
        <f t="shared" si="47"/>
        <v>37.189808242485427</v>
      </c>
      <c r="Z322" s="18">
        <f t="shared" si="47"/>
        <v>115.7249589735048</v>
      </c>
      <c r="AA322" s="18">
        <f t="shared" si="47"/>
        <v>9.5856696261441829</v>
      </c>
      <c r="AB322" s="18">
        <f t="shared" si="47"/>
        <v>33.205607951440783</v>
      </c>
      <c r="AC322" s="18">
        <f t="shared" si="47"/>
        <v>19.95128775566684</v>
      </c>
      <c r="AD322" s="18">
        <f t="shared" si="47"/>
        <v>7.8227432435943802</v>
      </c>
      <c r="AE322" s="18">
        <f t="shared" si="47"/>
        <v>72.060754875019825</v>
      </c>
      <c r="AF322" s="18">
        <f t="shared" si="47"/>
        <v>29.91059240506943</v>
      </c>
      <c r="AG322" s="18">
        <f t="shared" si="47"/>
        <v>0.7149803926105508</v>
      </c>
      <c r="AH322" s="49"/>
      <c r="AI322" s="49"/>
      <c r="AJ322" s="49">
        <f>STDEV(AJ228:AJ251,AJ252:AJ253,AJ267:AJ276,AJ289:AJ294)</f>
        <v>0.90994745699671065</v>
      </c>
      <c r="AL322" s="20"/>
      <c r="AM322" s="20"/>
    </row>
    <row r="324" spans="1:39">
      <c r="A324" s="3" t="s">
        <v>8</v>
      </c>
      <c r="B324" s="3" t="s">
        <v>48</v>
      </c>
      <c r="C324" s="45" t="s">
        <v>875</v>
      </c>
      <c r="D324" s="43">
        <v>1</v>
      </c>
      <c r="E324" s="3" t="s">
        <v>502</v>
      </c>
      <c r="F324" s="40" t="s">
        <v>846</v>
      </c>
      <c r="G324" s="47">
        <v>36.789472325084567</v>
      </c>
      <c r="H324" s="47">
        <v>4.6133395658804607E-3</v>
      </c>
      <c r="I324" s="47">
        <v>20.64485025817023</v>
      </c>
      <c r="J324" s="47">
        <v>29.876224457625142</v>
      </c>
      <c r="K324" s="47">
        <v>0.15577920512052043</v>
      </c>
      <c r="L324" s="47">
        <v>7.8908559851055493</v>
      </c>
      <c r="M324" s="47">
        <v>2.716803011067682</v>
      </c>
      <c r="N324" s="47">
        <v>0.95023916273267128</v>
      </c>
      <c r="O324" s="47">
        <v>1.3479591248860068E-5</v>
      </c>
      <c r="P324" s="47">
        <v>2.1869507344309088E-2</v>
      </c>
      <c r="Q324" s="24">
        <v>0</v>
      </c>
      <c r="R324" s="24">
        <v>0</v>
      </c>
      <c r="S324" s="47"/>
      <c r="T324" s="46"/>
      <c r="U324" s="46"/>
      <c r="V324" s="46"/>
      <c r="W324" s="46"/>
      <c r="X324" s="46">
        <v>180.40556923810843</v>
      </c>
      <c r="Y324" s="46"/>
      <c r="Z324" s="46"/>
      <c r="AA324" s="46"/>
      <c r="AB324" s="46"/>
      <c r="AC324" s="46"/>
      <c r="AD324" s="46"/>
      <c r="AE324" s="46"/>
      <c r="AF324" s="46"/>
      <c r="AG324" s="46"/>
      <c r="AH324" s="47"/>
      <c r="AI324" s="47"/>
      <c r="AJ324" s="47">
        <v>99.076853247410142</v>
      </c>
    </row>
    <row r="325" spans="1:39">
      <c r="A325" s="3" t="s">
        <v>8</v>
      </c>
      <c r="B325" s="3" t="s">
        <v>48</v>
      </c>
      <c r="C325" s="45" t="s">
        <v>876</v>
      </c>
      <c r="D325" s="43">
        <v>3</v>
      </c>
      <c r="E325" s="3" t="s">
        <v>502</v>
      </c>
      <c r="F325" s="40" t="s">
        <v>847</v>
      </c>
      <c r="G325" s="47">
        <v>36.527511728680793</v>
      </c>
      <c r="H325" s="47">
        <v>2.4753528318047925E-2</v>
      </c>
      <c r="I325" s="47">
        <v>20.655582285874285</v>
      </c>
      <c r="J325" s="47">
        <v>29.283058636583405</v>
      </c>
      <c r="K325" s="47">
        <v>0</v>
      </c>
      <c r="L325" s="47">
        <v>8.127520925718871</v>
      </c>
      <c r="M325" s="47">
        <v>2.5642563923472537</v>
      </c>
      <c r="N325" s="47">
        <v>0.99592432983182799</v>
      </c>
      <c r="O325" s="47">
        <v>3.185497003930611E-2</v>
      </c>
      <c r="P325" s="47">
        <v>4.9570481780537766E-2</v>
      </c>
      <c r="Q325" s="24">
        <v>0</v>
      </c>
      <c r="R325" s="24">
        <v>0</v>
      </c>
      <c r="S325" s="47"/>
      <c r="T325" s="46"/>
      <c r="U325" s="46"/>
      <c r="V325" s="46"/>
      <c r="W325" s="46"/>
      <c r="X325" s="46">
        <v>126.79391421119605</v>
      </c>
      <c r="Y325" s="46"/>
      <c r="Z325" s="46"/>
      <c r="AA325" s="46"/>
      <c r="AB325" s="46"/>
      <c r="AC325" s="46"/>
      <c r="AD325" s="46"/>
      <c r="AE325" s="46"/>
      <c r="AF325" s="46"/>
      <c r="AG325" s="46"/>
      <c r="AH325" s="47"/>
      <c r="AI325" s="47"/>
      <c r="AJ325" s="47">
        <v>98.27730994831694</v>
      </c>
    </row>
    <row r="326" spans="1:39">
      <c r="A326" s="3" t="s">
        <v>8</v>
      </c>
      <c r="B326" s="3" t="s">
        <v>48</v>
      </c>
      <c r="C326" s="45" t="s">
        <v>877</v>
      </c>
      <c r="D326" s="43">
        <v>5</v>
      </c>
      <c r="E326" s="3" t="s">
        <v>502</v>
      </c>
      <c r="F326" s="40" t="s">
        <v>848</v>
      </c>
      <c r="G326" s="47">
        <v>36.861417893537478</v>
      </c>
      <c r="H326" s="47">
        <v>1.0032553638205863E-2</v>
      </c>
      <c r="I326" s="47">
        <v>20.667674711456318</v>
      </c>
      <c r="J326" s="47">
        <v>30.463936877729147</v>
      </c>
      <c r="K326" s="47">
        <v>0.1680831343761596</v>
      </c>
      <c r="L326" s="47">
        <v>6.5271492846428245</v>
      </c>
      <c r="M326" s="47">
        <v>3.1572599810738535</v>
      </c>
      <c r="N326" s="47">
        <v>1.0061468599481014</v>
      </c>
      <c r="O326" s="47">
        <v>1.0377937302497366E-2</v>
      </c>
      <c r="P326" s="47">
        <v>1.5153864081047E-2</v>
      </c>
      <c r="Q326" s="24">
        <v>0</v>
      </c>
      <c r="R326" s="24">
        <v>0</v>
      </c>
      <c r="S326" s="47"/>
      <c r="T326" s="46"/>
      <c r="U326" s="46"/>
      <c r="V326" s="46"/>
      <c r="W326" s="46"/>
      <c r="X326" s="46">
        <v>186.3857538503251</v>
      </c>
      <c r="Y326" s="46"/>
      <c r="Z326" s="46"/>
      <c r="AA326" s="46"/>
      <c r="AB326" s="46"/>
      <c r="AC326" s="46"/>
      <c r="AD326" s="46"/>
      <c r="AE326" s="46"/>
      <c r="AF326" s="46"/>
      <c r="AG326" s="46"/>
      <c r="AH326" s="47"/>
      <c r="AI326" s="47"/>
      <c r="AJ326" s="47">
        <v>98.913965026161492</v>
      </c>
    </row>
    <row r="327" spans="1:39">
      <c r="A327" s="3" t="s">
        <v>8</v>
      </c>
      <c r="B327" s="3" t="s">
        <v>48</v>
      </c>
      <c r="C327" s="45" t="s">
        <v>878</v>
      </c>
      <c r="D327" s="43">
        <v>7</v>
      </c>
      <c r="E327" s="3" t="s">
        <v>502</v>
      </c>
      <c r="F327" s="40" t="s">
        <v>849</v>
      </c>
      <c r="G327" s="47">
        <v>36.783567782446141</v>
      </c>
      <c r="H327" s="47">
        <v>6.8524360206405257E-3</v>
      </c>
      <c r="I327" s="47">
        <v>20.733956319177835</v>
      </c>
      <c r="J327" s="47">
        <v>29.480830650550629</v>
      </c>
      <c r="K327" s="47">
        <v>0</v>
      </c>
      <c r="L327" s="47">
        <v>8.0657348072971065</v>
      </c>
      <c r="M327" s="47">
        <v>2.7608380952067475</v>
      </c>
      <c r="N327" s="47">
        <v>1.0121857923299566</v>
      </c>
      <c r="O327" s="47">
        <v>9.8225781430443301E-3</v>
      </c>
      <c r="P327" s="47">
        <v>2.4581061243071949E-2</v>
      </c>
      <c r="Q327" s="24">
        <v>0</v>
      </c>
      <c r="R327" s="24">
        <v>0</v>
      </c>
      <c r="S327" s="47"/>
      <c r="T327" s="46"/>
      <c r="U327" s="46"/>
      <c r="V327" s="46"/>
      <c r="W327" s="46"/>
      <c r="X327" s="46">
        <v>74.732307035276293</v>
      </c>
      <c r="Y327" s="46"/>
      <c r="Z327" s="46"/>
      <c r="AA327" s="46"/>
      <c r="AB327" s="46"/>
      <c r="AC327" s="46"/>
      <c r="AD327" s="46"/>
      <c r="AE327" s="46"/>
      <c r="AF327" s="46"/>
      <c r="AG327" s="46"/>
      <c r="AH327" s="47"/>
      <c r="AI327" s="47"/>
      <c r="AJ327" s="47">
        <v>98.888944436116603</v>
      </c>
    </row>
    <row r="328" spans="1:39">
      <c r="A328" s="3" t="s">
        <v>8</v>
      </c>
      <c r="B328" s="3" t="s">
        <v>48</v>
      </c>
      <c r="C328" s="45" t="s">
        <v>879</v>
      </c>
      <c r="D328" s="43">
        <v>9</v>
      </c>
      <c r="E328" s="3" t="s">
        <v>502</v>
      </c>
      <c r="F328" s="40" t="s">
        <v>850</v>
      </c>
      <c r="G328" s="47">
        <v>37.031087921310309</v>
      </c>
      <c r="H328" s="47">
        <v>7.7884517517287487E-3</v>
      </c>
      <c r="I328" s="47">
        <v>20.582800999402426</v>
      </c>
      <c r="J328" s="47">
        <v>29.897812835586453</v>
      </c>
      <c r="K328" s="47">
        <v>2.7473661382621684E-2</v>
      </c>
      <c r="L328" s="47">
        <v>7.8171196352154073</v>
      </c>
      <c r="M328" s="47">
        <v>2.854972518905575</v>
      </c>
      <c r="N328" s="47">
        <v>1.0357454641199662</v>
      </c>
      <c r="O328" s="47">
        <v>7.4528660014947313E-3</v>
      </c>
      <c r="P328" s="47">
        <v>6.9625861993999737E-3</v>
      </c>
      <c r="Q328" s="24">
        <v>0</v>
      </c>
      <c r="R328" s="24">
        <v>0</v>
      </c>
      <c r="S328" s="47"/>
      <c r="T328" s="46"/>
      <c r="U328" s="46"/>
      <c r="V328" s="46"/>
      <c r="W328" s="46"/>
      <c r="X328" s="46">
        <v>133.64412568171181</v>
      </c>
      <c r="Y328" s="46"/>
      <c r="Z328" s="46"/>
      <c r="AA328" s="46"/>
      <c r="AB328" s="46"/>
      <c r="AC328" s="46"/>
      <c r="AD328" s="46"/>
      <c r="AE328" s="46"/>
      <c r="AF328" s="46"/>
      <c r="AG328" s="46"/>
      <c r="AH328" s="47"/>
      <c r="AI328" s="47"/>
      <c r="AJ328" s="47">
        <v>99.28835438794961</v>
      </c>
    </row>
    <row r="329" spans="1:39">
      <c r="A329" s="3" t="s">
        <v>8</v>
      </c>
      <c r="B329" s="3" t="s">
        <v>48</v>
      </c>
      <c r="C329" s="45" t="s">
        <v>878</v>
      </c>
      <c r="D329" s="43">
        <v>11</v>
      </c>
      <c r="E329" s="3" t="s">
        <v>502</v>
      </c>
      <c r="F329" s="40" t="s">
        <v>851</v>
      </c>
      <c r="G329" s="47">
        <v>36.646971750756627</v>
      </c>
      <c r="H329" s="47">
        <v>5.9648061294837783E-3</v>
      </c>
      <c r="I329" s="47">
        <v>20.681675472950513</v>
      </c>
      <c r="J329" s="47">
        <v>29.432560633648059</v>
      </c>
      <c r="K329" s="47">
        <v>1.2082292106814477E-2</v>
      </c>
      <c r="L329" s="47">
        <v>8.0062263991195621</v>
      </c>
      <c r="M329" s="47">
        <v>2.7794089446615926</v>
      </c>
      <c r="N329" s="47">
        <v>1.0018681168471482</v>
      </c>
      <c r="O329" s="47">
        <v>1.1457652561531056E-3</v>
      </c>
      <c r="P329" s="47">
        <v>1.3558974093502785E-2</v>
      </c>
      <c r="Q329" s="24">
        <v>0</v>
      </c>
      <c r="R329" s="24">
        <v>0</v>
      </c>
      <c r="S329" s="47"/>
      <c r="T329" s="46"/>
      <c r="U329" s="46"/>
      <c r="V329" s="46"/>
      <c r="W329" s="46"/>
      <c r="X329" s="46">
        <v>128.28396020989223</v>
      </c>
      <c r="Y329" s="46"/>
      <c r="Z329" s="46"/>
      <c r="AA329" s="46"/>
      <c r="AB329" s="46"/>
      <c r="AC329" s="46"/>
      <c r="AD329" s="46"/>
      <c r="AE329" s="46"/>
      <c r="AF329" s="46"/>
      <c r="AG329" s="46"/>
      <c r="AH329" s="47"/>
      <c r="AI329" s="47"/>
      <c r="AJ329" s="47">
        <v>98.599909619593944</v>
      </c>
    </row>
    <row r="330" spans="1:39">
      <c r="A330" s="3" t="s">
        <v>8</v>
      </c>
      <c r="B330" s="3" t="s">
        <v>48</v>
      </c>
      <c r="C330" s="45" t="s">
        <v>875</v>
      </c>
      <c r="D330" s="43">
        <v>13</v>
      </c>
      <c r="E330" s="3" t="s">
        <v>502</v>
      </c>
      <c r="F330" s="40" t="s">
        <v>852</v>
      </c>
      <c r="G330" s="47">
        <v>36.940209308527685</v>
      </c>
      <c r="H330" s="47">
        <v>3.9280959638164081E-2</v>
      </c>
      <c r="I330" s="47">
        <v>20.570500735255699</v>
      </c>
      <c r="J330" s="47">
        <v>29.661968356701582</v>
      </c>
      <c r="K330" s="47">
        <v>0</v>
      </c>
      <c r="L330" s="47">
        <v>7.894250599749566</v>
      </c>
      <c r="M330" s="47">
        <v>2.7680564993211276</v>
      </c>
      <c r="N330" s="47">
        <v>1.0100366264035132</v>
      </c>
      <c r="O330" s="47">
        <v>1.7334754346034046E-3</v>
      </c>
      <c r="P330" s="47">
        <v>2.5320685451797137E-2</v>
      </c>
      <c r="Q330" s="24">
        <v>0</v>
      </c>
      <c r="R330" s="24">
        <v>0</v>
      </c>
      <c r="S330" s="47"/>
      <c r="T330" s="46"/>
      <c r="U330" s="46"/>
      <c r="V330" s="46"/>
      <c r="W330" s="46"/>
      <c r="X330" s="46">
        <v>67.422081363820794</v>
      </c>
      <c r="Y330" s="46"/>
      <c r="Z330" s="46"/>
      <c r="AA330" s="46"/>
      <c r="AB330" s="46"/>
      <c r="AC330" s="46"/>
      <c r="AD330" s="46"/>
      <c r="AE330" s="46"/>
      <c r="AF330" s="46"/>
      <c r="AG330" s="46"/>
      <c r="AH330" s="47"/>
      <c r="AI330" s="47"/>
      <c r="AJ330" s="47">
        <v>98.919220617228859</v>
      </c>
    </row>
    <row r="331" spans="1:39">
      <c r="A331" s="3" t="s">
        <v>8</v>
      </c>
      <c r="B331" s="3" t="s">
        <v>48</v>
      </c>
      <c r="C331" s="45" t="s">
        <v>880</v>
      </c>
      <c r="D331" s="43">
        <v>15</v>
      </c>
      <c r="E331" s="3" t="s">
        <v>502</v>
      </c>
      <c r="F331" s="40" t="s">
        <v>853</v>
      </c>
      <c r="G331" s="47">
        <v>36.784979738294453</v>
      </c>
      <c r="H331" s="47">
        <v>2.0759193807842562E-2</v>
      </c>
      <c r="I331" s="47">
        <v>20.536604154796066</v>
      </c>
      <c r="J331" s="47">
        <v>29.715344177623951</v>
      </c>
      <c r="K331" s="47">
        <v>0.2638438214688979</v>
      </c>
      <c r="L331" s="47">
        <v>7.3645654670440033</v>
      </c>
      <c r="M331" s="47">
        <v>2.9938235714462045</v>
      </c>
      <c r="N331" s="47">
        <v>1.0634411609611258</v>
      </c>
      <c r="O331" s="47">
        <v>2.0643993997629194E-2</v>
      </c>
      <c r="P331" s="47">
        <v>1.1564157009384037E-2</v>
      </c>
      <c r="Q331" s="24">
        <v>0</v>
      </c>
      <c r="R331" s="24">
        <v>0</v>
      </c>
      <c r="S331" s="47"/>
      <c r="T331" s="46"/>
      <c r="U331" s="46"/>
      <c r="V331" s="46"/>
      <c r="W331" s="46"/>
      <c r="X331" s="46">
        <v>34.371061057171772</v>
      </c>
      <c r="Y331" s="46"/>
      <c r="Z331" s="46"/>
      <c r="AA331" s="46"/>
      <c r="AB331" s="46"/>
      <c r="AC331" s="46"/>
      <c r="AD331" s="46"/>
      <c r="AE331" s="46"/>
      <c r="AF331" s="46"/>
      <c r="AG331" s="46"/>
      <c r="AH331" s="47"/>
      <c r="AI331" s="47"/>
      <c r="AJ331" s="47">
        <v>98.779540898555851</v>
      </c>
    </row>
    <row r="332" spans="1:39">
      <c r="A332" s="3" t="s">
        <v>8</v>
      </c>
      <c r="B332" s="3" t="s">
        <v>48</v>
      </c>
      <c r="C332" s="45" t="s">
        <v>875</v>
      </c>
      <c r="D332" s="43">
        <v>17</v>
      </c>
      <c r="E332" s="3" t="s">
        <v>502</v>
      </c>
      <c r="F332" s="40" t="s">
        <v>854</v>
      </c>
      <c r="G332" s="47">
        <v>36.988579492967773</v>
      </c>
      <c r="H332" s="47">
        <v>5.6327791589195061E-3</v>
      </c>
      <c r="I332" s="47">
        <v>20.968473797809381</v>
      </c>
      <c r="J332" s="47">
        <v>29.818387031895956</v>
      </c>
      <c r="K332" s="47">
        <v>7.5524744329267257E-2</v>
      </c>
      <c r="L332" s="47">
        <v>7.9016609053570246</v>
      </c>
      <c r="M332" s="47">
        <v>2.8308912727422348</v>
      </c>
      <c r="N332" s="47">
        <v>0.94667261068416597</v>
      </c>
      <c r="O332" s="47">
        <v>2.4625865252542459E-2</v>
      </c>
      <c r="P332" s="47">
        <v>1.3010881235245521E-2</v>
      </c>
      <c r="Q332" s="24">
        <v>0</v>
      </c>
      <c r="R332" s="24">
        <v>0</v>
      </c>
      <c r="S332" s="47"/>
      <c r="T332" s="46"/>
      <c r="U332" s="46"/>
      <c r="V332" s="46"/>
      <c r="W332" s="46"/>
      <c r="X332" s="46">
        <v>176.08543587276128</v>
      </c>
      <c r="Y332" s="46"/>
      <c r="Z332" s="46"/>
      <c r="AA332" s="46"/>
      <c r="AB332" s="46"/>
      <c r="AC332" s="46"/>
      <c r="AD332" s="46"/>
      <c r="AE332" s="46"/>
      <c r="AF332" s="46"/>
      <c r="AG332" s="46"/>
      <c r="AH332" s="47"/>
      <c r="AI332" s="47"/>
      <c r="AJ332" s="47">
        <v>99.598908854933597</v>
      </c>
    </row>
    <row r="333" spans="1:39">
      <c r="A333" s="3" t="s">
        <v>8</v>
      </c>
      <c r="B333" s="3" t="s">
        <v>48</v>
      </c>
      <c r="C333" s="45" t="s">
        <v>881</v>
      </c>
      <c r="D333" s="43">
        <v>19</v>
      </c>
      <c r="E333" s="3" t="s">
        <v>502</v>
      </c>
      <c r="F333" s="40" t="s">
        <v>855</v>
      </c>
      <c r="G333" s="47">
        <v>36.9190941506142</v>
      </c>
      <c r="H333" s="47">
        <v>1.5281583032151588E-2</v>
      </c>
      <c r="I333" s="47">
        <v>21.007471870311434</v>
      </c>
      <c r="J333" s="47">
        <v>28.929219029672097</v>
      </c>
      <c r="K333" s="47">
        <v>9.4337816912766825E-2</v>
      </c>
      <c r="L333" s="47">
        <v>9.2313581896505816</v>
      </c>
      <c r="M333" s="47">
        <v>2.4946575779469247</v>
      </c>
      <c r="N333" s="47">
        <v>0.97963348420579865</v>
      </c>
      <c r="O333" s="47">
        <v>2.1324713355696627E-2</v>
      </c>
      <c r="P333" s="47">
        <v>2.6284365202579138E-2</v>
      </c>
      <c r="Q333" s="24">
        <v>0</v>
      </c>
      <c r="R333" s="24">
        <v>0</v>
      </c>
      <c r="S333" s="47"/>
      <c r="T333" s="46"/>
      <c r="U333" s="46"/>
      <c r="V333" s="46"/>
      <c r="W333" s="46"/>
      <c r="X333" s="46">
        <v>236.90731348396835</v>
      </c>
      <c r="Y333" s="46"/>
      <c r="Z333" s="46"/>
      <c r="AA333" s="46"/>
      <c r="AB333" s="46"/>
      <c r="AC333" s="46"/>
      <c r="AD333" s="46"/>
      <c r="AE333" s="46"/>
      <c r="AF333" s="46"/>
      <c r="AG333" s="46"/>
      <c r="AH333" s="47"/>
      <c r="AI333" s="47"/>
      <c r="AJ333" s="47">
        <v>99.752512466871565</v>
      </c>
    </row>
    <row r="334" spans="1:39">
      <c r="A334" s="3" t="s">
        <v>8</v>
      </c>
      <c r="B334" s="3" t="s">
        <v>48</v>
      </c>
      <c r="C334" s="45" t="s">
        <v>881</v>
      </c>
      <c r="D334" s="43">
        <v>21</v>
      </c>
      <c r="E334" s="3" t="s">
        <v>502</v>
      </c>
      <c r="F334" s="40" t="s">
        <v>856</v>
      </c>
      <c r="G334" s="47">
        <v>37.066536570411252</v>
      </c>
      <c r="H334" s="47">
        <v>1.5076360331752565E-2</v>
      </c>
      <c r="I334" s="47">
        <v>20.827804878343393</v>
      </c>
      <c r="J334" s="47">
        <v>29.038226840719847</v>
      </c>
      <c r="K334" s="47">
        <v>0</v>
      </c>
      <c r="L334" s="47">
        <v>9.1424035331060569</v>
      </c>
      <c r="M334" s="47">
        <v>2.4686743080024689</v>
      </c>
      <c r="N334" s="47">
        <v>1.0107823981735617</v>
      </c>
      <c r="O334" s="47">
        <v>8.0473159755694596E-3</v>
      </c>
      <c r="P334" s="47">
        <v>2.8777886557727575E-2</v>
      </c>
      <c r="Q334" s="24">
        <v>0</v>
      </c>
      <c r="R334" s="24">
        <v>0</v>
      </c>
      <c r="S334" s="47"/>
      <c r="T334" s="46"/>
      <c r="U334" s="46"/>
      <c r="V334" s="46"/>
      <c r="W334" s="46"/>
      <c r="X334" s="46">
        <v>79.652458923588355</v>
      </c>
      <c r="Y334" s="46"/>
      <c r="Z334" s="46"/>
      <c r="AA334" s="46"/>
      <c r="AB334" s="46"/>
      <c r="AC334" s="46"/>
      <c r="AD334" s="46"/>
      <c r="AE334" s="46"/>
      <c r="AF334" s="46"/>
      <c r="AG334" s="46"/>
      <c r="AH334" s="47"/>
      <c r="AI334" s="47"/>
      <c r="AJ334" s="47">
        <v>99.617207379230351</v>
      </c>
    </row>
    <row r="335" spans="1:39">
      <c r="A335" s="3" t="s">
        <v>8</v>
      </c>
      <c r="B335" s="3" t="s">
        <v>48</v>
      </c>
      <c r="C335" s="45" t="s">
        <v>881</v>
      </c>
      <c r="D335" s="43">
        <v>23</v>
      </c>
      <c r="E335" s="3" t="s">
        <v>502</v>
      </c>
      <c r="F335" s="40" t="s">
        <v>857</v>
      </c>
      <c r="G335" s="47">
        <v>36.857246205803804</v>
      </c>
      <c r="H335" s="47">
        <v>1.1247205068209832E-2</v>
      </c>
      <c r="I335" s="47">
        <v>20.889759665036337</v>
      </c>
      <c r="J335" s="47">
        <v>29.088569279519135</v>
      </c>
      <c r="K335" s="47">
        <v>0.22355087781494704</v>
      </c>
      <c r="L335" s="47">
        <v>8.9716372432998899</v>
      </c>
      <c r="M335" s="47">
        <v>2.5753236170335327</v>
      </c>
      <c r="N335" s="47">
        <v>0.97214778257398071</v>
      </c>
      <c r="O335" s="47">
        <v>1.3479591248860068E-5</v>
      </c>
      <c r="P335" s="47">
        <v>2.3242750989173441E-2</v>
      </c>
      <c r="Q335" s="24">
        <v>0</v>
      </c>
      <c r="R335" s="24">
        <v>0</v>
      </c>
      <c r="S335" s="47"/>
      <c r="T335" s="46"/>
      <c r="U335" s="46"/>
      <c r="V335" s="46"/>
      <c r="W335" s="46"/>
      <c r="X335" s="46">
        <v>188.75582701603642</v>
      </c>
      <c r="Y335" s="46"/>
      <c r="Z335" s="46"/>
      <c r="AA335" s="46"/>
      <c r="AB335" s="46"/>
      <c r="AC335" s="46"/>
      <c r="AD335" s="46"/>
      <c r="AE335" s="46"/>
      <c r="AF335" s="46"/>
      <c r="AG335" s="46"/>
      <c r="AH335" s="47"/>
      <c r="AI335" s="47"/>
      <c r="AJ335" s="47">
        <v>99.639754874904469</v>
      </c>
    </row>
    <row r="336" spans="1:39">
      <c r="A336" s="3" t="s">
        <v>8</v>
      </c>
      <c r="B336" s="3" t="s">
        <v>48</v>
      </c>
      <c r="C336" s="45" t="s">
        <v>882</v>
      </c>
      <c r="D336" s="43">
        <v>25</v>
      </c>
      <c r="E336" s="3" t="s">
        <v>502</v>
      </c>
      <c r="F336" s="40" t="s">
        <v>858</v>
      </c>
      <c r="G336" s="47">
        <v>37.346168008189416</v>
      </c>
      <c r="H336" s="47">
        <v>1.6684772390164416E-5</v>
      </c>
      <c r="I336" s="47">
        <v>20.797233714918814</v>
      </c>
      <c r="J336" s="47">
        <v>31.119522241203324</v>
      </c>
      <c r="K336" s="47">
        <v>0</v>
      </c>
      <c r="L336" s="47">
        <v>6.2920221858100369</v>
      </c>
      <c r="M336" s="47">
        <v>3.1727547589384901</v>
      </c>
      <c r="N336" s="47">
        <v>1.0395148996706423</v>
      </c>
      <c r="O336" s="47">
        <v>1.3479591248860068E-5</v>
      </c>
      <c r="P336" s="47">
        <v>2.418474794556285E-2</v>
      </c>
      <c r="Q336" s="24">
        <v>0</v>
      </c>
      <c r="R336" s="24">
        <v>0</v>
      </c>
      <c r="S336" s="47"/>
      <c r="T336" s="46"/>
      <c r="U336" s="46"/>
      <c r="V336" s="46"/>
      <c r="W336" s="46"/>
      <c r="X336" s="46">
        <v>151.36467272660809</v>
      </c>
      <c r="Y336" s="46"/>
      <c r="Z336" s="46"/>
      <c r="AA336" s="46"/>
      <c r="AB336" s="46"/>
      <c r="AC336" s="46"/>
      <c r="AD336" s="46"/>
      <c r="AE336" s="46"/>
      <c r="AF336" s="46"/>
      <c r="AG336" s="46"/>
      <c r="AH336" s="47"/>
      <c r="AI336" s="47"/>
      <c r="AJ336" s="47">
        <v>99.813551822541413</v>
      </c>
    </row>
    <row r="337" spans="1:39">
      <c r="A337" s="3" t="s">
        <v>8</v>
      </c>
      <c r="B337" s="3" t="s">
        <v>48</v>
      </c>
      <c r="C337" s="45" t="s">
        <v>881</v>
      </c>
      <c r="D337" s="43">
        <v>29</v>
      </c>
      <c r="E337" s="3" t="s">
        <v>502</v>
      </c>
      <c r="F337" s="40" t="s">
        <v>859</v>
      </c>
      <c r="G337" s="47">
        <v>36.9332992821791</v>
      </c>
      <c r="H337" s="47">
        <v>5.988164810830008E-3</v>
      </c>
      <c r="I337" s="47">
        <v>20.762505780200414</v>
      </c>
      <c r="J337" s="47">
        <v>28.760319402632284</v>
      </c>
      <c r="K337" s="47">
        <v>0</v>
      </c>
      <c r="L337" s="47">
        <v>8.8469932947201393</v>
      </c>
      <c r="M337" s="47">
        <v>2.5504314819173013</v>
      </c>
      <c r="N337" s="47">
        <v>0.98268793031089385</v>
      </c>
      <c r="O337" s="47">
        <v>9.7834873284226367E-3</v>
      </c>
      <c r="P337" s="47">
        <v>2.649637474775118E-2</v>
      </c>
      <c r="Q337" s="24">
        <v>0</v>
      </c>
      <c r="R337" s="24">
        <v>0</v>
      </c>
      <c r="S337" s="47"/>
      <c r="T337" s="46"/>
      <c r="U337" s="46"/>
      <c r="V337" s="46"/>
      <c r="W337" s="46"/>
      <c r="X337" s="46">
        <v>139.93431986412702</v>
      </c>
      <c r="Y337" s="46"/>
      <c r="Z337" s="46"/>
      <c r="AA337" s="46"/>
      <c r="AB337" s="46"/>
      <c r="AC337" s="46"/>
      <c r="AD337" s="46"/>
      <c r="AE337" s="46"/>
      <c r="AF337" s="46"/>
      <c r="AG337" s="46"/>
      <c r="AH337" s="47"/>
      <c r="AI337" s="47"/>
      <c r="AJ337" s="47">
        <v>98.898653179350589</v>
      </c>
    </row>
    <row r="338" spans="1:39">
      <c r="A338" s="3" t="s">
        <v>8</v>
      </c>
      <c r="B338" s="3" t="s">
        <v>48</v>
      </c>
      <c r="C338" s="45" t="s">
        <v>878</v>
      </c>
      <c r="D338" s="43">
        <v>31</v>
      </c>
      <c r="E338" s="3" t="s">
        <v>502</v>
      </c>
      <c r="F338" s="40" t="s">
        <v>860</v>
      </c>
      <c r="G338" s="47">
        <v>37.09657272209364</v>
      </c>
      <c r="H338" s="47">
        <v>8.3757557398625351E-4</v>
      </c>
      <c r="I338" s="47">
        <v>20.723054241739032</v>
      </c>
      <c r="J338" s="47">
        <v>29.577247094063161</v>
      </c>
      <c r="K338" s="47">
        <v>0.1426082749465187</v>
      </c>
      <c r="L338" s="47">
        <v>8.4907860116352882</v>
      </c>
      <c r="M338" s="47">
        <v>2.656770696399918</v>
      </c>
      <c r="N338" s="47">
        <v>0.97677772401317431</v>
      </c>
      <c r="O338" s="47">
        <v>2.2070134751758588E-2</v>
      </c>
      <c r="P338" s="47">
        <v>3.0370367345894832E-2</v>
      </c>
      <c r="Q338" s="24">
        <v>0</v>
      </c>
      <c r="R338" s="24">
        <v>0</v>
      </c>
      <c r="S338" s="47"/>
      <c r="T338" s="46"/>
      <c r="U338" s="46"/>
      <c r="V338" s="46"/>
      <c r="W338" s="46"/>
      <c r="X338" s="46">
        <v>204.52631386129679</v>
      </c>
      <c r="Y338" s="46"/>
      <c r="Z338" s="46"/>
      <c r="AA338" s="46"/>
      <c r="AB338" s="46"/>
      <c r="AC338" s="46"/>
      <c r="AD338" s="46"/>
      <c r="AE338" s="46"/>
      <c r="AF338" s="46"/>
      <c r="AG338" s="46"/>
      <c r="AH338" s="47"/>
      <c r="AI338" s="47"/>
      <c r="AJ338" s="47">
        <v>99.746943923374161</v>
      </c>
    </row>
    <row r="339" spans="1:39">
      <c r="A339" s="3" t="s">
        <v>8</v>
      </c>
      <c r="B339" s="3" t="s">
        <v>48</v>
      </c>
      <c r="C339" s="45" t="s">
        <v>883</v>
      </c>
      <c r="D339" s="41">
        <v>27</v>
      </c>
      <c r="E339" s="3" t="s">
        <v>502</v>
      </c>
      <c r="F339" s="41" t="s">
        <v>860</v>
      </c>
      <c r="G339" s="48">
        <v>36.923287231618303</v>
      </c>
      <c r="H339" s="48">
        <v>5.9798224246349251E-2</v>
      </c>
      <c r="I339" s="48">
        <v>20.748108235991808</v>
      </c>
      <c r="J339" s="48">
        <v>28.70081926833199</v>
      </c>
      <c r="K339" s="48">
        <v>0</v>
      </c>
      <c r="L339" s="48">
        <v>9.5210483280467724</v>
      </c>
      <c r="M339" s="48">
        <v>2.1787956025509159</v>
      </c>
      <c r="N339" s="48">
        <v>0.98129293133389905</v>
      </c>
      <c r="O339" s="48">
        <v>8.081014953691611E-3</v>
      </c>
      <c r="P339" s="48">
        <v>0.15271071630735861</v>
      </c>
      <c r="Q339" s="24">
        <v>0</v>
      </c>
      <c r="R339" s="24">
        <v>0</v>
      </c>
      <c r="S339" s="48"/>
      <c r="T339" s="33"/>
      <c r="U339" s="33"/>
      <c r="V339" s="33"/>
      <c r="W339" s="33"/>
      <c r="X339" s="33">
        <v>161.66499070417191</v>
      </c>
      <c r="Y339" s="33"/>
      <c r="Z339" s="33"/>
      <c r="AA339" s="33"/>
      <c r="AB339" s="33"/>
      <c r="AC339" s="33"/>
      <c r="AD339" s="33"/>
      <c r="AE339" s="33"/>
      <c r="AF339" s="33"/>
      <c r="AG339" s="33"/>
      <c r="AH339" s="48"/>
      <c r="AI339" s="48"/>
      <c r="AJ339" s="48">
        <v>99.294538915413014</v>
      </c>
    </row>
    <row r="340" spans="1:39">
      <c r="A340" s="3" t="s">
        <v>8</v>
      </c>
      <c r="B340" s="3" t="s">
        <v>48</v>
      </c>
      <c r="C340" s="45" t="s">
        <v>878</v>
      </c>
      <c r="D340" s="43">
        <v>35</v>
      </c>
      <c r="E340" s="3" t="s">
        <v>502</v>
      </c>
      <c r="F340" s="40" t="s">
        <v>861</v>
      </c>
      <c r="G340" s="47">
        <v>36.906258188356773</v>
      </c>
      <c r="H340" s="47">
        <v>1.1956307894791816E-2</v>
      </c>
      <c r="I340" s="47">
        <v>21.12367252238878</v>
      </c>
      <c r="J340" s="47">
        <v>29.538406252049317</v>
      </c>
      <c r="K340" s="47">
        <v>0.38856734931117459</v>
      </c>
      <c r="L340" s="47">
        <v>8.2858398647573264</v>
      </c>
      <c r="M340" s="47">
        <v>2.7113208047726807</v>
      </c>
      <c r="N340" s="47">
        <v>0.9919925874794151</v>
      </c>
      <c r="O340" s="47">
        <v>1.3479591248860068E-5</v>
      </c>
      <c r="P340" s="47">
        <v>3.508396592690731E-2</v>
      </c>
      <c r="Q340" s="24">
        <v>0</v>
      </c>
      <c r="R340" s="24">
        <v>0</v>
      </c>
      <c r="S340" s="47"/>
      <c r="T340" s="46"/>
      <c r="U340" s="46"/>
      <c r="V340" s="46"/>
      <c r="W340" s="46"/>
      <c r="X340" s="46">
        <v>67.012068706461463</v>
      </c>
      <c r="Y340" s="46"/>
      <c r="Z340" s="46"/>
      <c r="AA340" s="46"/>
      <c r="AB340" s="46"/>
      <c r="AC340" s="46"/>
      <c r="AD340" s="46"/>
      <c r="AE340" s="46"/>
      <c r="AF340" s="46"/>
      <c r="AG340" s="46"/>
      <c r="AH340" s="47"/>
      <c r="AI340" s="47"/>
      <c r="AJ340" s="47">
        <v>100.00229931018147</v>
      </c>
    </row>
    <row r="341" spans="1:39">
      <c r="A341" s="3" t="s">
        <v>8</v>
      </c>
      <c r="B341" s="3" t="s">
        <v>48</v>
      </c>
      <c r="C341" s="45" t="s">
        <v>878</v>
      </c>
      <c r="D341" s="43">
        <v>37</v>
      </c>
      <c r="E341" s="3" t="s">
        <v>502</v>
      </c>
      <c r="F341" s="40" t="s">
        <v>862</v>
      </c>
      <c r="G341" s="47">
        <v>37.176198474630581</v>
      </c>
      <c r="H341" s="47">
        <v>1.6684772390164416E-5</v>
      </c>
      <c r="I341" s="47">
        <v>20.92414750028524</v>
      </c>
      <c r="J341" s="47">
        <v>29.551515598333836</v>
      </c>
      <c r="K341" s="47">
        <v>0.36364706264495844</v>
      </c>
      <c r="L341" s="47">
        <v>8.2980883678053061</v>
      </c>
      <c r="M341" s="47">
        <v>2.8161974342727838</v>
      </c>
      <c r="N341" s="47">
        <v>1.02125678367184</v>
      </c>
      <c r="O341" s="47">
        <v>1.9492836904976545E-2</v>
      </c>
      <c r="P341" s="47">
        <v>2.5829026520334641E-2</v>
      </c>
      <c r="Q341" s="24">
        <v>0</v>
      </c>
      <c r="R341" s="24">
        <v>0</v>
      </c>
      <c r="S341" s="47"/>
      <c r="T341" s="46"/>
      <c r="U341" s="46"/>
      <c r="V341" s="46"/>
      <c r="W341" s="46"/>
      <c r="X341" s="46">
        <v>185.17571649567927</v>
      </c>
      <c r="Y341" s="46"/>
      <c r="Z341" s="46"/>
      <c r="AA341" s="46"/>
      <c r="AB341" s="46"/>
      <c r="AC341" s="46"/>
      <c r="AD341" s="46"/>
      <c r="AE341" s="46"/>
      <c r="AF341" s="46"/>
      <c r="AG341" s="46"/>
      <c r="AH341" s="47"/>
      <c r="AI341" s="47"/>
      <c r="AJ341" s="47">
        <v>100.22345235539056</v>
      </c>
    </row>
    <row r="342" spans="1:39">
      <c r="A342" s="3" t="s">
        <v>8</v>
      </c>
      <c r="B342" s="3" t="s">
        <v>48</v>
      </c>
      <c r="C342" s="45" t="s">
        <v>877</v>
      </c>
      <c r="D342" s="43">
        <v>39</v>
      </c>
      <c r="E342" s="3" t="s">
        <v>502</v>
      </c>
      <c r="F342" s="40" t="s">
        <v>863</v>
      </c>
      <c r="G342" s="47">
        <v>37.307574548335403</v>
      </c>
      <c r="H342" s="47">
        <v>6.3101809179601821E-3</v>
      </c>
      <c r="I342" s="47">
        <v>21.068406358595897</v>
      </c>
      <c r="J342" s="47">
        <v>30.950835514469048</v>
      </c>
      <c r="K342" s="47">
        <v>4.8270309782631464E-2</v>
      </c>
      <c r="L342" s="47">
        <v>6.4127550321620479</v>
      </c>
      <c r="M342" s="47">
        <v>3.2320126663649456</v>
      </c>
      <c r="N342" s="47">
        <v>1.0542120604072061</v>
      </c>
      <c r="O342" s="47">
        <v>5.7153466895166691E-4</v>
      </c>
      <c r="P342" s="47">
        <v>1.834605325551239E-2</v>
      </c>
      <c r="Q342" s="24">
        <v>0</v>
      </c>
      <c r="R342" s="24">
        <v>0</v>
      </c>
      <c r="S342" s="47"/>
      <c r="T342" s="46"/>
      <c r="U342" s="46"/>
      <c r="V342" s="46"/>
      <c r="W342" s="46"/>
      <c r="X342" s="46">
        <v>43.321337358064625</v>
      </c>
      <c r="Y342" s="46"/>
      <c r="Z342" s="46"/>
      <c r="AA342" s="46"/>
      <c r="AB342" s="46"/>
      <c r="AC342" s="46"/>
      <c r="AD342" s="46"/>
      <c r="AE342" s="46"/>
      <c r="AF342" s="46"/>
      <c r="AG342" s="46"/>
      <c r="AH342" s="47"/>
      <c r="AI342" s="47"/>
      <c r="AJ342" s="47">
        <v>100.10530593551184</v>
      </c>
    </row>
    <row r="343" spans="1:39">
      <c r="A343" s="3" t="s">
        <v>8</v>
      </c>
      <c r="B343" s="3" t="s">
        <v>48</v>
      </c>
      <c r="C343" s="45" t="s">
        <v>884</v>
      </c>
      <c r="D343" s="43">
        <v>41</v>
      </c>
      <c r="E343" s="3" t="s">
        <v>502</v>
      </c>
      <c r="F343" s="40" t="s">
        <v>864</v>
      </c>
      <c r="G343" s="47">
        <v>36.864391558127117</v>
      </c>
      <c r="H343" s="47">
        <v>1.2907339921031191E-2</v>
      </c>
      <c r="I343" s="47">
        <v>20.811253370827981</v>
      </c>
      <c r="J343" s="47">
        <v>29.265871138329302</v>
      </c>
      <c r="K343" s="47">
        <v>0</v>
      </c>
      <c r="L343" s="47">
        <v>8.9431297111163257</v>
      </c>
      <c r="M343" s="47">
        <v>2.4045659911952275</v>
      </c>
      <c r="N343" s="47">
        <v>1.0395806619092769</v>
      </c>
      <c r="O343" s="47">
        <v>9.7740516145484336E-3</v>
      </c>
      <c r="P343" s="47">
        <v>2.1603290813155557E-2</v>
      </c>
      <c r="Q343" s="24">
        <v>0</v>
      </c>
      <c r="R343" s="24">
        <v>0</v>
      </c>
      <c r="S343" s="47"/>
      <c r="T343" s="46"/>
      <c r="U343" s="46"/>
      <c r="V343" s="46"/>
      <c r="W343" s="46"/>
      <c r="X343" s="46">
        <v>269.27831279792383</v>
      </c>
      <c r="Y343" s="46"/>
      <c r="Z343" s="46"/>
      <c r="AA343" s="46"/>
      <c r="AB343" s="46"/>
      <c r="AC343" s="46"/>
      <c r="AD343" s="46"/>
      <c r="AE343" s="46"/>
      <c r="AF343" s="46"/>
      <c r="AG343" s="46"/>
      <c r="AH343" s="47"/>
      <c r="AI343" s="47"/>
      <c r="AJ343" s="47">
        <v>99.411778124282861</v>
      </c>
    </row>
    <row r="344" spans="1:39">
      <c r="A344" s="3" t="s">
        <v>8</v>
      </c>
      <c r="B344" s="3" t="s">
        <v>48</v>
      </c>
      <c r="C344" s="45" t="s">
        <v>885</v>
      </c>
      <c r="D344" s="43">
        <v>43</v>
      </c>
      <c r="E344" s="3" t="s">
        <v>502</v>
      </c>
      <c r="F344" s="40" t="s">
        <v>865</v>
      </c>
      <c r="G344" s="47">
        <v>37.130630808616694</v>
      </c>
      <c r="H344" s="47">
        <v>7.4931312804228387E-3</v>
      </c>
      <c r="I344" s="47">
        <v>20.907388154205144</v>
      </c>
      <c r="J344" s="47">
        <v>30.156958014504426</v>
      </c>
      <c r="K344" s="47">
        <v>0</v>
      </c>
      <c r="L344" s="47">
        <v>7.6189252722756571</v>
      </c>
      <c r="M344" s="47">
        <v>2.8298896839333469</v>
      </c>
      <c r="N344" s="47">
        <v>1.0140425261739607</v>
      </c>
      <c r="O344" s="47">
        <v>1.1511570926526498E-3</v>
      </c>
      <c r="P344" s="47">
        <v>4.4740037029742982E-2</v>
      </c>
      <c r="Q344" s="24">
        <v>0</v>
      </c>
      <c r="R344" s="24">
        <v>0</v>
      </c>
      <c r="S344" s="47"/>
      <c r="T344" s="46"/>
      <c r="U344" s="46"/>
      <c r="V344" s="46"/>
      <c r="W344" s="46"/>
      <c r="X344" s="46">
        <v>250.37772932452995</v>
      </c>
      <c r="Y344" s="46"/>
      <c r="Z344" s="46"/>
      <c r="AA344" s="46"/>
      <c r="AB344" s="46"/>
      <c r="AC344" s="46"/>
      <c r="AD344" s="46"/>
      <c r="AE344" s="46"/>
      <c r="AF344" s="46"/>
      <c r="AG344" s="46"/>
      <c r="AH344" s="47"/>
      <c r="AI344" s="47"/>
      <c r="AJ344" s="47">
        <v>99.74743181324861</v>
      </c>
    </row>
    <row r="345" spans="1:39">
      <c r="A345" s="3" t="s">
        <v>8</v>
      </c>
      <c r="B345" s="3" t="s">
        <v>48</v>
      </c>
      <c r="C345" s="45" t="s">
        <v>875</v>
      </c>
      <c r="D345" s="43">
        <v>45</v>
      </c>
      <c r="E345" s="3" t="s">
        <v>502</v>
      </c>
      <c r="F345" s="40" t="s">
        <v>866</v>
      </c>
      <c r="G345" s="47">
        <v>36.873911563468042</v>
      </c>
      <c r="H345" s="47">
        <v>1.6684772390164416E-5</v>
      </c>
      <c r="I345" s="47">
        <v>20.77306775816972</v>
      </c>
      <c r="J345" s="47">
        <v>29.940018808239095</v>
      </c>
      <c r="K345" s="47">
        <v>0.12046772744456252</v>
      </c>
      <c r="L345" s="47">
        <v>7.9602176851615614</v>
      </c>
      <c r="M345" s="47">
        <v>2.6454298588767746</v>
      </c>
      <c r="N345" s="47">
        <v>1.0322670614551623</v>
      </c>
      <c r="O345" s="47">
        <v>1.3479591248860068E-5</v>
      </c>
      <c r="P345" s="47">
        <v>1.6928239422174363E-2</v>
      </c>
      <c r="Q345" s="24">
        <v>0</v>
      </c>
      <c r="R345" s="24">
        <v>0</v>
      </c>
      <c r="S345" s="47"/>
      <c r="T345" s="46"/>
      <c r="U345" s="46"/>
      <c r="V345" s="46"/>
      <c r="W345" s="46"/>
      <c r="X345" s="46">
        <v>140.51433776965973</v>
      </c>
      <c r="Y345" s="46"/>
      <c r="Z345" s="46"/>
      <c r="AA345" s="46"/>
      <c r="AB345" s="46"/>
      <c r="AC345" s="46"/>
      <c r="AD345" s="46"/>
      <c r="AE345" s="46"/>
      <c r="AF345" s="46"/>
      <c r="AG345" s="46"/>
      <c r="AH345" s="47"/>
      <c r="AI345" s="47"/>
      <c r="AJ345" s="47">
        <v>99.382874191648241</v>
      </c>
    </row>
    <row r="346" spans="1:39">
      <c r="A346" s="3" t="s">
        <v>8</v>
      </c>
      <c r="B346" s="3" t="s">
        <v>48</v>
      </c>
      <c r="C346" s="45" t="s">
        <v>886</v>
      </c>
      <c r="D346" s="43" t="s">
        <v>871</v>
      </c>
      <c r="E346" s="3" t="s">
        <v>503</v>
      </c>
      <c r="F346" s="40" t="s">
        <v>867</v>
      </c>
      <c r="G346" s="47">
        <v>37.308494458963864</v>
      </c>
      <c r="H346" s="47">
        <v>3.5188184970856751E-3</v>
      </c>
      <c r="I346" s="47">
        <v>21.057938852701451</v>
      </c>
      <c r="J346" s="47">
        <v>30.57249279529211</v>
      </c>
      <c r="K346" s="47">
        <v>0.35820701392007637</v>
      </c>
      <c r="L346" s="47">
        <v>6.1910436983164532</v>
      </c>
      <c r="M346" s="47">
        <v>3.504084980045258</v>
      </c>
      <c r="N346" s="47">
        <v>1.0324447594191328</v>
      </c>
      <c r="O346" s="47">
        <v>4.7759539753836101E-2</v>
      </c>
      <c r="P346" s="47">
        <v>5.0352266978359664E-3</v>
      </c>
      <c r="Q346" s="24">
        <v>1.0520884217746928E-5</v>
      </c>
      <c r="R346" s="24">
        <v>1.0000846262341327E-5</v>
      </c>
      <c r="S346" s="47"/>
      <c r="T346" s="46">
        <v>0.10000026381766117</v>
      </c>
      <c r="U346" s="46">
        <v>34.918590293368119</v>
      </c>
      <c r="V346" s="46">
        <v>69.32197981653816</v>
      </c>
      <c r="W346" s="46">
        <v>87.026569140522199</v>
      </c>
      <c r="X346" s="46">
        <v>259.33800593413895</v>
      </c>
      <c r="Y346" s="46">
        <v>194.1429177564608</v>
      </c>
      <c r="Z346" s="46">
        <v>92.986284993651168</v>
      </c>
      <c r="AA346" s="46">
        <v>0.85998436658928423</v>
      </c>
      <c r="AB346" s="46">
        <v>73.959705928460565</v>
      </c>
      <c r="AC346" s="46">
        <v>60.589898759856091</v>
      </c>
      <c r="AD346" s="46">
        <v>7.1997030459289926</v>
      </c>
      <c r="AE346" s="46">
        <v>42.956820163867</v>
      </c>
      <c r="AF346" s="46">
        <v>420.60048213830424</v>
      </c>
      <c r="AG346" s="46">
        <v>9.9997257707769363E-2</v>
      </c>
      <c r="AH346" s="47"/>
      <c r="AI346" s="47"/>
      <c r="AJ346" s="47">
        <v>100.27739312196664</v>
      </c>
    </row>
    <row r="347" spans="1:39">
      <c r="A347" s="3" t="s">
        <v>8</v>
      </c>
      <c r="B347" s="3" t="s">
        <v>48</v>
      </c>
      <c r="C347" s="45" t="s">
        <v>887</v>
      </c>
      <c r="D347" s="43" t="s">
        <v>872</v>
      </c>
      <c r="E347" s="3" t="s">
        <v>503</v>
      </c>
      <c r="F347" s="40" t="s">
        <v>868</v>
      </c>
      <c r="G347" s="47">
        <v>37.154248979170376</v>
      </c>
      <c r="H347" s="47">
        <v>9.6304506236029007E-3</v>
      </c>
      <c r="I347" s="47">
        <v>20.925677947897967</v>
      </c>
      <c r="J347" s="47">
        <v>31.147833751268312</v>
      </c>
      <c r="K347" s="47">
        <v>0.98474822898610148</v>
      </c>
      <c r="L347" s="47">
        <v>4.7715330968704315</v>
      </c>
      <c r="M347" s="47">
        <v>3.9431506702324626</v>
      </c>
      <c r="N347" s="47">
        <v>1.0394925125255752</v>
      </c>
      <c r="O347" s="47">
        <v>3.4608850531448222E-2</v>
      </c>
      <c r="P347" s="47">
        <v>1.7924443364545262E-3</v>
      </c>
      <c r="Q347" s="24">
        <v>1.0520884217746928E-5</v>
      </c>
      <c r="R347" s="24">
        <v>7.7506558533145271E-4</v>
      </c>
      <c r="S347" s="47"/>
      <c r="T347" s="46">
        <v>16.45004339800526</v>
      </c>
      <c r="U347" s="46">
        <v>32.388692428470605</v>
      </c>
      <c r="V347" s="46">
        <v>132.77463868221696</v>
      </c>
      <c r="W347" s="46">
        <v>158.36889094916324</v>
      </c>
      <c r="X347" s="46">
        <v>149.24460727879878</v>
      </c>
      <c r="Y347" s="46">
        <v>187.8628233734868</v>
      </c>
      <c r="Z347" s="46">
        <v>45.443071521956433</v>
      </c>
      <c r="AA347" s="46">
        <v>9.9998182161544699E-2</v>
      </c>
      <c r="AB347" s="46">
        <v>28.259887635726013</v>
      </c>
      <c r="AC347" s="46">
        <v>9.9999832909483582E-2</v>
      </c>
      <c r="AD347" s="46">
        <v>4.7698032679279576</v>
      </c>
      <c r="AE347" s="46">
        <v>33.44752408010595</v>
      </c>
      <c r="AF347" s="46">
        <v>498.62242658879165</v>
      </c>
      <c r="AG347" s="46">
        <v>9.9997257707769363E-2</v>
      </c>
      <c r="AH347" s="47"/>
      <c r="AI347" s="47"/>
      <c r="AJ347" s="47">
        <v>100.21000591385823</v>
      </c>
    </row>
    <row r="348" spans="1:39">
      <c r="A348" s="3" t="s">
        <v>8</v>
      </c>
      <c r="B348" s="3" t="s">
        <v>48</v>
      </c>
      <c r="C348" s="45" t="s">
        <v>888</v>
      </c>
      <c r="D348" s="43" t="s">
        <v>873</v>
      </c>
      <c r="E348" s="3" t="s">
        <v>503</v>
      </c>
      <c r="F348" s="40" t="s">
        <v>869</v>
      </c>
      <c r="G348" s="47">
        <v>37.419290206515939</v>
      </c>
      <c r="H348" s="47">
        <v>3.3169327511646859E-3</v>
      </c>
      <c r="I348" s="47">
        <v>21.324898041839795</v>
      </c>
      <c r="J348" s="47">
        <v>31.33208226289771</v>
      </c>
      <c r="K348" s="47">
        <v>0.52339011404460489</v>
      </c>
      <c r="L348" s="47">
        <v>5.0764441243589227</v>
      </c>
      <c r="M348" s="47">
        <v>3.8107883875745729</v>
      </c>
      <c r="N348" s="47">
        <v>1.0137612876640552</v>
      </c>
      <c r="O348" s="47">
        <v>5.8756190294656147E-2</v>
      </c>
      <c r="P348" s="47">
        <v>3.3355365373942086E-3</v>
      </c>
      <c r="Q348" s="24">
        <v>1.0520884217746928E-5</v>
      </c>
      <c r="R348" s="24">
        <v>8.3607074753173493E-4</v>
      </c>
      <c r="S348" s="47"/>
      <c r="T348" s="46">
        <v>0.10000026381766117</v>
      </c>
      <c r="U348" s="46">
        <v>64.49739616043081</v>
      </c>
      <c r="V348" s="46">
        <v>169.96033649524236</v>
      </c>
      <c r="W348" s="46">
        <v>63.359388708362843</v>
      </c>
      <c r="X348" s="46">
        <v>147.58455603192931</v>
      </c>
      <c r="Y348" s="46">
        <v>162.51244238488948</v>
      </c>
      <c r="Z348" s="46">
        <v>82.895602958956161</v>
      </c>
      <c r="AA348" s="46">
        <v>3.629934012464072</v>
      </c>
      <c r="AB348" s="46">
        <v>44.439823302606655</v>
      </c>
      <c r="AC348" s="46">
        <v>22.589962254252342</v>
      </c>
      <c r="AD348" s="46">
        <v>15.309368560162898</v>
      </c>
      <c r="AE348" s="46">
        <v>73.604551495862438</v>
      </c>
      <c r="AF348" s="46">
        <v>358.85894342549869</v>
      </c>
      <c r="AG348" s="46">
        <v>9.9997257707769363E-2</v>
      </c>
      <c r="AH348" s="47"/>
      <c r="AI348" s="47"/>
      <c r="AJ348" s="47">
        <v>100.75577478564369</v>
      </c>
    </row>
    <row r="349" spans="1:39">
      <c r="A349" s="3" t="s">
        <v>8</v>
      </c>
      <c r="B349" s="3" t="s">
        <v>48</v>
      </c>
      <c r="C349" s="45" t="s">
        <v>889</v>
      </c>
      <c r="D349" s="43" t="s">
        <v>874</v>
      </c>
      <c r="E349" s="3" t="s">
        <v>503</v>
      </c>
      <c r="F349" s="40" t="s">
        <v>870</v>
      </c>
      <c r="G349" s="47">
        <v>37.300857061420686</v>
      </c>
      <c r="H349" s="47">
        <v>4.3897636158522577E-3</v>
      </c>
      <c r="I349" s="47">
        <v>21.431783747335981</v>
      </c>
      <c r="J349" s="47">
        <v>30.79971045362786</v>
      </c>
      <c r="K349" s="47">
        <v>0.82624709547406094</v>
      </c>
      <c r="L349" s="47">
        <v>5.9802237963926057</v>
      </c>
      <c r="M349" s="47">
        <v>3.4120383052046908</v>
      </c>
      <c r="N349" s="47">
        <v>1.0125090067368632</v>
      </c>
      <c r="O349" s="47">
        <v>0.12416455887062473</v>
      </c>
      <c r="P349" s="47">
        <v>1.0243915750812694E-2</v>
      </c>
      <c r="Q349" s="24">
        <v>1.0520884217746928E-5</v>
      </c>
      <c r="R349" s="24">
        <v>1.0000846262341327E-5</v>
      </c>
      <c r="S349" s="47"/>
      <c r="T349" s="46">
        <v>9.9200261707119868</v>
      </c>
      <c r="U349" s="46">
        <v>118.78520449453607</v>
      </c>
      <c r="V349" s="46">
        <v>378.82617183170061</v>
      </c>
      <c r="W349" s="46">
        <v>23.310812653415024</v>
      </c>
      <c r="X349" s="46">
        <v>115.60356875790097</v>
      </c>
      <c r="Y349" s="46">
        <v>189.50284802126981</v>
      </c>
      <c r="Z349" s="46">
        <v>64.934388950718102</v>
      </c>
      <c r="AA349" s="46">
        <v>9.9998182161544699E-2</v>
      </c>
      <c r="AB349" s="46">
        <v>123.04951074225356</v>
      </c>
      <c r="AC349" s="46">
        <v>9.9999832909483582E-2</v>
      </c>
      <c r="AD349" s="46">
        <v>9.9995875637902673E-2</v>
      </c>
      <c r="AE349" s="46">
        <v>6.0795499673256854</v>
      </c>
      <c r="AF349" s="46">
        <v>378.49943290265287</v>
      </c>
      <c r="AG349" s="46">
        <v>9.9997257707769363E-2</v>
      </c>
      <c r="AH349" s="47"/>
      <c r="AI349" s="47"/>
      <c r="AJ349" s="47">
        <v>101.14158301991513</v>
      </c>
    </row>
    <row r="350" spans="1:39" s="11" customFormat="1">
      <c r="C350" s="44" t="s">
        <v>890</v>
      </c>
      <c r="E350" s="11" t="s">
        <v>503</v>
      </c>
      <c r="F350" s="11" t="s">
        <v>845</v>
      </c>
      <c r="G350" s="50">
        <f>AVERAGE(G346:G349)</f>
        <v>37.295722676517713</v>
      </c>
      <c r="H350" s="50">
        <f t="shared" ref="H350:AG350" si="48">AVERAGE(H346:H349)</f>
        <v>5.2139913719263797E-3</v>
      </c>
      <c r="I350" s="50">
        <f t="shared" si="48"/>
        <v>21.185074647443798</v>
      </c>
      <c r="J350" s="50">
        <f t="shared" si="48"/>
        <v>30.963029815771499</v>
      </c>
      <c r="K350" s="50">
        <f t="shared" si="48"/>
        <v>0.67314811310621092</v>
      </c>
      <c r="L350" s="50">
        <f t="shared" si="48"/>
        <v>5.5048111789846033</v>
      </c>
      <c r="M350" s="50">
        <f t="shared" si="48"/>
        <v>3.6675155857642463</v>
      </c>
      <c r="N350" s="50">
        <f t="shared" si="48"/>
        <v>1.0245518915864065</v>
      </c>
      <c r="O350" s="50">
        <f t="shared" si="48"/>
        <v>6.6322284862641301E-2</v>
      </c>
      <c r="P350" s="50">
        <f t="shared" si="48"/>
        <v>5.101780830624349E-3</v>
      </c>
      <c r="Q350" s="50">
        <f t="shared" si="48"/>
        <v>1.0520884217746928E-5</v>
      </c>
      <c r="R350" s="50">
        <f t="shared" si="48"/>
        <v>4.0778450634696757E-4</v>
      </c>
      <c r="S350" s="50"/>
      <c r="T350" s="51">
        <f t="shared" si="48"/>
        <v>6.6425175240881433</v>
      </c>
      <c r="U350" s="51">
        <f t="shared" si="48"/>
        <v>62.647470844201408</v>
      </c>
      <c r="V350" s="51">
        <f t="shared" si="48"/>
        <v>187.72078170642453</v>
      </c>
      <c r="W350" s="51">
        <f t="shared" si="48"/>
        <v>83.016415362865843</v>
      </c>
      <c r="X350" s="51">
        <f t="shared" si="48"/>
        <v>167.942684500692</v>
      </c>
      <c r="Y350" s="51">
        <f t="shared" si="48"/>
        <v>183.50525788402672</v>
      </c>
      <c r="Z350" s="51">
        <f t="shared" si="48"/>
        <v>71.564837106320454</v>
      </c>
      <c r="AA350" s="51">
        <f t="shared" si="48"/>
        <v>1.1724786858441114</v>
      </c>
      <c r="AB350" s="51">
        <f t="shared" si="48"/>
        <v>67.427231902261695</v>
      </c>
      <c r="AC350" s="51">
        <f t="shared" si="48"/>
        <v>20.844965169981851</v>
      </c>
      <c r="AD350" s="51">
        <f t="shared" si="48"/>
        <v>6.8447176874144375</v>
      </c>
      <c r="AE350" s="51">
        <f t="shared" si="48"/>
        <v>39.022111426790268</v>
      </c>
      <c r="AF350" s="51">
        <f t="shared" si="48"/>
        <v>414.14532126381187</v>
      </c>
      <c r="AG350" s="51">
        <f t="shared" si="48"/>
        <v>9.9997257707769363E-2</v>
      </c>
      <c r="AH350" s="50"/>
      <c r="AI350" s="50"/>
      <c r="AJ350" s="50">
        <f>AVERAGE(AJ346:AJ349)</f>
        <v>100.59618921034591</v>
      </c>
      <c r="AL350" s="20"/>
      <c r="AM350" s="20"/>
    </row>
    <row r="351" spans="1:39" s="11" customFormat="1">
      <c r="C351" s="52"/>
      <c r="F351" s="11" t="s">
        <v>844</v>
      </c>
      <c r="G351" s="50">
        <f>STDEV(G346:G349)</f>
        <v>0.10874009050050194</v>
      </c>
      <c r="H351" s="50">
        <f t="shared" ref="H351:AG351" si="49">STDEV(H346:H349)</f>
        <v>2.9808782934902531E-3</v>
      </c>
      <c r="I351" s="50">
        <f t="shared" si="49"/>
        <v>0.23371358513507376</v>
      </c>
      <c r="J351" s="50">
        <f t="shared" si="49"/>
        <v>0.34134273183067249</v>
      </c>
      <c r="K351" s="50">
        <f t="shared" si="49"/>
        <v>0.28410636790818283</v>
      </c>
      <c r="L351" s="50">
        <f t="shared" si="49"/>
        <v>0.68753843688358673</v>
      </c>
      <c r="M351" s="50">
        <f t="shared" si="49"/>
        <v>0.25065248140015361</v>
      </c>
      <c r="N351" s="50">
        <f t="shared" si="49"/>
        <v>1.3502934559831009E-2</v>
      </c>
      <c r="O351" s="50">
        <f t="shared" si="49"/>
        <v>3.980490703619214E-2</v>
      </c>
      <c r="P351" s="50">
        <f t="shared" si="49"/>
        <v>3.6750196337354837E-3</v>
      </c>
      <c r="Q351" s="50">
        <f t="shared" si="49"/>
        <v>0</v>
      </c>
      <c r="R351" s="50">
        <f t="shared" si="49"/>
        <v>4.5999571586006002E-4</v>
      </c>
      <c r="S351" s="50"/>
      <c r="T351" s="51">
        <f t="shared" si="49"/>
        <v>8.0112148662176921</v>
      </c>
      <c r="U351" s="51">
        <f t="shared" si="49"/>
        <v>40.163631355104577</v>
      </c>
      <c r="V351" s="51">
        <f t="shared" si="49"/>
        <v>134.00753520011551</v>
      </c>
      <c r="W351" s="51">
        <f t="shared" si="49"/>
        <v>56.701659593873771</v>
      </c>
      <c r="X351" s="51">
        <f t="shared" si="49"/>
        <v>62.866417381637831</v>
      </c>
      <c r="Y351" s="51">
        <f t="shared" si="49"/>
        <v>14.245672730010565</v>
      </c>
      <c r="Z351" s="51">
        <f t="shared" si="49"/>
        <v>20.925058059540973</v>
      </c>
      <c r="AA351" s="51">
        <f t="shared" si="49"/>
        <v>1.677018012570505</v>
      </c>
      <c r="AB351" s="51">
        <f t="shared" si="49"/>
        <v>41.62936836448354</v>
      </c>
      <c r="AC351" s="51">
        <f t="shared" si="49"/>
        <v>28.538932090276806</v>
      </c>
      <c r="AD351" s="51">
        <f t="shared" si="49"/>
        <v>6.3658691778559202</v>
      </c>
      <c r="AE351" s="51">
        <f t="shared" si="49"/>
        <v>27.85507418510441</v>
      </c>
      <c r="AF351" s="51">
        <f t="shared" si="49"/>
        <v>61.928085598109263</v>
      </c>
      <c r="AG351" s="51">
        <f t="shared" si="49"/>
        <v>0</v>
      </c>
      <c r="AH351" s="50"/>
      <c r="AI351" s="50"/>
      <c r="AJ351" s="50">
        <f>STDEV(AJ346:AJ349)</f>
        <v>0.43729869571097962</v>
      </c>
      <c r="AL351" s="20"/>
      <c r="AM351" s="20"/>
    </row>
    <row r="352" spans="1:39" s="11" customFormat="1">
      <c r="C352" s="44" t="s">
        <v>878</v>
      </c>
      <c r="E352" s="11" t="s">
        <v>502</v>
      </c>
      <c r="F352" s="11" t="s">
        <v>524</v>
      </c>
      <c r="G352" s="49">
        <f>AVERAGE(G324:G345)</f>
        <v>36.943407602456837</v>
      </c>
      <c r="H352" s="49">
        <f t="shared" ref="H352:X352" si="50">AVERAGE(H324:H345)</f>
        <v>1.2392007973798615E-2</v>
      </c>
      <c r="I352" s="49">
        <f t="shared" si="50"/>
        <v>20.791181490268489</v>
      </c>
      <c r="J352" s="49">
        <f t="shared" si="50"/>
        <v>29.64762055181869</v>
      </c>
      <c r="K352" s="49">
        <f t="shared" si="50"/>
        <v>9.4738012620083675E-2</v>
      </c>
      <c r="L352" s="49">
        <f t="shared" si="50"/>
        <v>8.0731949422180396</v>
      </c>
      <c r="M352" s="49">
        <f t="shared" si="50"/>
        <v>2.7346879440444352</v>
      </c>
      <c r="N352" s="49">
        <f t="shared" si="50"/>
        <v>1.0053840434198766</v>
      </c>
      <c r="O352" s="49">
        <f t="shared" si="50"/>
        <v>9.4555043649901475E-3</v>
      </c>
      <c r="P352" s="49">
        <f t="shared" si="50"/>
        <v>2.9826819113735005E-2</v>
      </c>
      <c r="Q352" s="49">
        <f t="shared" si="50"/>
        <v>0</v>
      </c>
      <c r="R352" s="49">
        <f t="shared" si="50"/>
        <v>0</v>
      </c>
      <c r="S352" s="49"/>
      <c r="T352" s="18"/>
      <c r="U352" s="18"/>
      <c r="V352" s="18"/>
      <c r="W352" s="18"/>
      <c r="X352" s="18">
        <f t="shared" si="50"/>
        <v>146.66407307056269</v>
      </c>
      <c r="Y352" s="18"/>
      <c r="Z352" s="18"/>
      <c r="AA352" s="18"/>
      <c r="AB352" s="18"/>
      <c r="AC352" s="18"/>
      <c r="AD352" s="18"/>
      <c r="AE352" s="18"/>
      <c r="AF352" s="18"/>
      <c r="AG352" s="18"/>
      <c r="AH352" s="49"/>
      <c r="AI352" s="49"/>
      <c r="AJ352" s="49">
        <f>AVERAGE(AJ324:AJ345)</f>
        <v>99.362695969464369</v>
      </c>
      <c r="AL352" s="20"/>
      <c r="AM352" s="20"/>
    </row>
    <row r="353" spans="1:39" s="11" customFormat="1">
      <c r="F353" s="11" t="s">
        <v>525</v>
      </c>
      <c r="G353" s="49">
        <f>STDEV(G324:G345)</f>
        <v>0.19460850483441</v>
      </c>
      <c r="H353" s="49">
        <f t="shared" ref="H353:X353" si="51">STDEV(H324:H345)</f>
        <v>1.3990475343882073E-2</v>
      </c>
      <c r="I353" s="49">
        <f t="shared" si="51"/>
        <v>0.1608311231602802</v>
      </c>
      <c r="J353" s="49">
        <f t="shared" si="51"/>
        <v>0.6282070776955947</v>
      </c>
      <c r="K353" s="49">
        <f t="shared" si="51"/>
        <v>0.12160808186233618</v>
      </c>
      <c r="L353" s="49">
        <f t="shared" si="51"/>
        <v>0.87892489310355359</v>
      </c>
      <c r="M353" s="49">
        <f t="shared" si="51"/>
        <v>0.25614855009314763</v>
      </c>
      <c r="N353" s="49">
        <f t="shared" si="51"/>
        <v>3.1326935516751545E-2</v>
      </c>
      <c r="O353" s="49">
        <f t="shared" si="51"/>
        <v>9.7326609700665052E-3</v>
      </c>
      <c r="P353" s="49">
        <f t="shared" si="51"/>
        <v>2.9238322695076046E-2</v>
      </c>
      <c r="Q353" s="49">
        <f t="shared" si="51"/>
        <v>0</v>
      </c>
      <c r="R353" s="49">
        <f t="shared" si="51"/>
        <v>0</v>
      </c>
      <c r="S353" s="49"/>
      <c r="T353" s="18"/>
      <c r="U353" s="18"/>
      <c r="V353" s="18"/>
      <c r="W353" s="18"/>
      <c r="X353" s="18">
        <f t="shared" si="51"/>
        <v>65.802645022354582</v>
      </c>
      <c r="Y353" s="18"/>
      <c r="Z353" s="18"/>
      <c r="AA353" s="18"/>
      <c r="AB353" s="18"/>
      <c r="AC353" s="18"/>
      <c r="AD353" s="18"/>
      <c r="AE353" s="18"/>
      <c r="AF353" s="18"/>
      <c r="AG353" s="18"/>
      <c r="AH353" s="49"/>
      <c r="AI353" s="49"/>
      <c r="AJ353" s="49">
        <f>STDEV(AJ324:AJ345)</f>
        <v>0.51557503314044351</v>
      </c>
      <c r="AL353" s="20"/>
      <c r="AM353" s="20"/>
    </row>
    <row r="355" spans="1:39">
      <c r="A355" s="3" t="s">
        <v>11</v>
      </c>
      <c r="B355" s="3" t="s">
        <v>48</v>
      </c>
      <c r="C355" s="3" t="s">
        <v>931</v>
      </c>
      <c r="D355" s="3">
        <v>1</v>
      </c>
      <c r="E355" s="3" t="s">
        <v>502</v>
      </c>
      <c r="F355" s="3" t="s">
        <v>891</v>
      </c>
      <c r="G355" s="24">
        <v>37.493974113583761</v>
      </c>
      <c r="H355" s="24">
        <v>6.5971590030710096E-3</v>
      </c>
      <c r="I355" s="24">
        <v>21.539444123846017</v>
      </c>
      <c r="J355" s="24">
        <v>33.019406205443417</v>
      </c>
      <c r="K355" s="24">
        <v>0.22870422882824731</v>
      </c>
      <c r="L355" s="24">
        <v>4.2174258487685519</v>
      </c>
      <c r="M355" s="24">
        <v>3.5997864590824933</v>
      </c>
      <c r="N355" s="24">
        <v>0.92146608453515644</v>
      </c>
      <c r="O355" s="24">
        <v>1.7811931876243695E-2</v>
      </c>
      <c r="P355" s="24">
        <v>3.489725297519329E-3</v>
      </c>
      <c r="Q355" s="24">
        <v>1.0520884217746928E-5</v>
      </c>
      <c r="R355" s="24">
        <v>1.4501227080394925E-4</v>
      </c>
      <c r="T355" s="25">
        <v>0.10000026381766117</v>
      </c>
      <c r="U355" s="25">
        <v>8.169670180321237</v>
      </c>
      <c r="V355" s="25">
        <v>306.14458070427878</v>
      </c>
      <c r="W355" s="25">
        <v>42.585156347031834</v>
      </c>
      <c r="X355" s="25">
        <v>135.50418310290297</v>
      </c>
      <c r="Y355" s="25">
        <v>283.984267974038</v>
      </c>
      <c r="Z355" s="25">
        <v>11.720792214729959</v>
      </c>
      <c r="AA355" s="25">
        <v>9.9998182161544699E-2</v>
      </c>
      <c r="AB355" s="25">
        <v>47.949809346534401</v>
      </c>
      <c r="AC355" s="25">
        <v>9.9999832909483582E-2</v>
      </c>
      <c r="AD355" s="25">
        <v>9.9995875637902673E-2</v>
      </c>
      <c r="AE355" s="25">
        <v>9.9992598146804029E-2</v>
      </c>
      <c r="AF355" s="25">
        <v>214.91535608631438</v>
      </c>
      <c r="AG355" s="25">
        <v>9.9997257707769363E-2</v>
      </c>
      <c r="AJ355" s="24">
        <v>101.225951469357</v>
      </c>
    </row>
    <row r="356" spans="1:39">
      <c r="A356" s="3" t="s">
        <v>11</v>
      </c>
      <c r="B356" s="3" t="s">
        <v>48</v>
      </c>
      <c r="C356" s="3" t="s">
        <v>932</v>
      </c>
      <c r="D356" s="3">
        <v>3</v>
      </c>
      <c r="E356" s="3" t="s">
        <v>502</v>
      </c>
      <c r="F356" s="3" t="s">
        <v>892</v>
      </c>
      <c r="G356" s="24">
        <v>37.241041477301046</v>
      </c>
      <c r="H356" s="24">
        <v>4.3730788434620926E-3</v>
      </c>
      <c r="I356" s="24">
        <v>21.381959175055012</v>
      </c>
      <c r="J356" s="24">
        <v>32.133946783898445</v>
      </c>
      <c r="K356" s="24">
        <v>1.1265568291795514</v>
      </c>
      <c r="L356" s="24">
        <v>4.5536114906704004</v>
      </c>
      <c r="M356" s="24">
        <v>3.7065103897963381</v>
      </c>
      <c r="N356" s="24">
        <v>0.94214201220120752</v>
      </c>
      <c r="O356" s="24">
        <v>2.604526621104742E-2</v>
      </c>
      <c r="P356" s="24">
        <v>8.9501756853878551E-4</v>
      </c>
      <c r="Q356" s="24">
        <v>1.0520884217746928E-5</v>
      </c>
      <c r="R356" s="24">
        <v>1.0000846262341327E-5</v>
      </c>
      <c r="T356" s="25">
        <v>40.640107215497494</v>
      </c>
      <c r="U356" s="25">
        <v>3.1298736431340841</v>
      </c>
      <c r="V356" s="25">
        <v>336.60105705234957</v>
      </c>
      <c r="W356" s="25">
        <v>51.489916335004835</v>
      </c>
      <c r="X356" s="25">
        <v>132.5840929578072</v>
      </c>
      <c r="Y356" s="25">
        <v>306.28460312377052</v>
      </c>
      <c r="Z356" s="25">
        <v>0.10000675951134777</v>
      </c>
      <c r="AA356" s="25">
        <v>9.9998182161544699E-2</v>
      </c>
      <c r="AB356" s="25">
        <v>68.119729148820099</v>
      </c>
      <c r="AC356" s="25">
        <v>28.259952780220058</v>
      </c>
      <c r="AD356" s="25">
        <v>17.169291847027889</v>
      </c>
      <c r="AE356" s="25">
        <v>27.077995578154528</v>
      </c>
      <c r="AF356" s="25">
        <v>249.33621391745734</v>
      </c>
      <c r="AG356" s="25">
        <v>9.9997257707769363E-2</v>
      </c>
      <c r="AJ356" s="24">
        <v>101.32421085645173</v>
      </c>
    </row>
    <row r="357" spans="1:39">
      <c r="A357" s="3" t="s">
        <v>11</v>
      </c>
      <c r="B357" s="3" t="s">
        <v>48</v>
      </c>
      <c r="C357" s="3" t="s">
        <v>933</v>
      </c>
      <c r="D357" s="3">
        <v>5</v>
      </c>
      <c r="E357" s="3" t="s">
        <v>502</v>
      </c>
      <c r="F357" s="3" t="s">
        <v>893</v>
      </c>
      <c r="G357" s="24">
        <v>36.808469549225563</v>
      </c>
      <c r="H357" s="24">
        <v>3.5905630183633817E-3</v>
      </c>
      <c r="I357" s="24">
        <v>21.126298846069879</v>
      </c>
      <c r="J357" s="24">
        <v>32.486701313494379</v>
      </c>
      <c r="K357" s="24">
        <v>1.2613245211813591</v>
      </c>
      <c r="L357" s="24">
        <v>5.1765794458720817</v>
      </c>
      <c r="M357" s="24">
        <v>2.8294519033943635</v>
      </c>
      <c r="N357" s="24">
        <v>0.97123690560906228</v>
      </c>
      <c r="O357" s="24">
        <v>6.9325537792887318E-3</v>
      </c>
      <c r="P357" s="24">
        <v>1.5726048933073816E-2</v>
      </c>
      <c r="Q357" s="24">
        <v>1.0520884217746928E-5</v>
      </c>
      <c r="R357" s="24">
        <v>1.0000846262341327E-5</v>
      </c>
      <c r="T357" s="25">
        <v>0.10000026381766117</v>
      </c>
      <c r="U357" s="25">
        <v>5.3797828115212054</v>
      </c>
      <c r="V357" s="25">
        <v>199.17695628810614</v>
      </c>
      <c r="W357" s="25">
        <v>43.932961565536068</v>
      </c>
      <c r="X357" s="25">
        <v>115.32356011385069</v>
      </c>
      <c r="Y357" s="25">
        <v>439.01659794099032</v>
      </c>
      <c r="Z357" s="25">
        <v>23.121562799023607</v>
      </c>
      <c r="AA357" s="25">
        <v>9.9998182161544699E-2</v>
      </c>
      <c r="AB357" s="25">
        <v>40.419839286484262</v>
      </c>
      <c r="AC357" s="25">
        <v>9.9999832909483582E-2</v>
      </c>
      <c r="AD357" s="25">
        <v>9.9995875637902673E-2</v>
      </c>
      <c r="AE357" s="25">
        <v>83.113847579623481</v>
      </c>
      <c r="AF357" s="25">
        <v>37.880944062861616</v>
      </c>
      <c r="AG357" s="25">
        <v>9.9997257707769363E-2</v>
      </c>
      <c r="AJ357" s="24">
        <v>100.84829512615133</v>
      </c>
    </row>
    <row r="358" spans="1:39">
      <c r="A358" s="3" t="s">
        <v>11</v>
      </c>
      <c r="B358" s="3" t="s">
        <v>48</v>
      </c>
      <c r="C358" s="3" t="s">
        <v>934</v>
      </c>
      <c r="D358" s="3">
        <v>7</v>
      </c>
      <c r="E358" s="3" t="s">
        <v>502</v>
      </c>
      <c r="F358" s="3" t="s">
        <v>894</v>
      </c>
      <c r="G358" s="24">
        <v>36.898364071568452</v>
      </c>
      <c r="H358" s="24">
        <v>1.8416651764263478E-2</v>
      </c>
      <c r="I358" s="24">
        <v>21.666471275702271</v>
      </c>
      <c r="J358" s="24">
        <v>31.875377310285568</v>
      </c>
      <c r="K358" s="24">
        <v>1.6200129965678143</v>
      </c>
      <c r="L358" s="24">
        <v>4.9695531452506758</v>
      </c>
      <c r="M358" s="24">
        <v>3.2880386257971614</v>
      </c>
      <c r="N358" s="24">
        <v>1.0093846008034335</v>
      </c>
      <c r="O358" s="24">
        <v>2.3389786735021987E-2</v>
      </c>
      <c r="P358" s="24">
        <v>1.865322617607415E-2</v>
      </c>
      <c r="Q358" s="24">
        <v>1.0520884217746928E-5</v>
      </c>
      <c r="R358" s="24">
        <v>1.3531144992947814E-3</v>
      </c>
      <c r="T358" s="25">
        <v>98.82026070461275</v>
      </c>
      <c r="U358" s="25">
        <v>11.109551493680408</v>
      </c>
      <c r="V358" s="25">
        <v>228.91351592670196</v>
      </c>
      <c r="W358" s="25">
        <v>59.296072726856522</v>
      </c>
      <c r="X358" s="25">
        <v>162.56501848861924</v>
      </c>
      <c r="Y358" s="25">
        <v>238.52358474951595</v>
      </c>
      <c r="Z358" s="25">
        <v>4.7003176970333449</v>
      </c>
      <c r="AA358" s="25">
        <v>9.9998182161544699E-2</v>
      </c>
      <c r="AB358" s="25">
        <v>138.46944943096179</v>
      </c>
      <c r="AC358" s="25">
        <v>6.0499898910237571</v>
      </c>
      <c r="AD358" s="25">
        <v>40.168343243745497</v>
      </c>
      <c r="AE358" s="25">
        <v>85.463673636073395</v>
      </c>
      <c r="AF358" s="25">
        <v>435.79086071050233</v>
      </c>
      <c r="AG358" s="25">
        <v>11.209692589040944</v>
      </c>
      <c r="AJ358" s="24">
        <v>101.61661291099054</v>
      </c>
    </row>
    <row r="359" spans="1:39">
      <c r="A359" s="3" t="s">
        <v>11</v>
      </c>
      <c r="B359" s="3" t="s">
        <v>48</v>
      </c>
      <c r="C359" s="3" t="s">
        <v>935</v>
      </c>
      <c r="D359" s="3">
        <v>9</v>
      </c>
      <c r="E359" s="3" t="s">
        <v>502</v>
      </c>
      <c r="F359" s="3" t="s">
        <v>895</v>
      </c>
      <c r="G359" s="24">
        <v>37.341204769449888</v>
      </c>
      <c r="H359" s="24">
        <v>2.8646085716673281E-2</v>
      </c>
      <c r="I359" s="24">
        <v>21.55639241407583</v>
      </c>
      <c r="J359" s="24">
        <v>30.639461790095996</v>
      </c>
      <c r="K359" s="24">
        <v>1.2882553076423588</v>
      </c>
      <c r="L359" s="24">
        <v>4.9647678877874863</v>
      </c>
      <c r="M359" s="24">
        <v>4.275424441061511</v>
      </c>
      <c r="N359" s="24">
        <v>1.0660338721992115</v>
      </c>
      <c r="O359" s="24">
        <v>1.9023747129516214E-2</v>
      </c>
      <c r="P359" s="24">
        <v>2.2692248931539222E-2</v>
      </c>
      <c r="Q359" s="24">
        <v>1.0520884217746928E-5</v>
      </c>
      <c r="R359" s="24">
        <v>1.0000846262341327E-5</v>
      </c>
      <c r="T359" s="25">
        <v>0.10000026381766117</v>
      </c>
      <c r="U359" s="25">
        <v>3.4898591100760235</v>
      </c>
      <c r="V359" s="25">
        <v>303.76485602573621</v>
      </c>
      <c r="W359" s="25">
        <v>85.25918626422002</v>
      </c>
      <c r="X359" s="25">
        <v>157.42485980855338</v>
      </c>
      <c r="Y359" s="25">
        <v>161.17242224584726</v>
      </c>
      <c r="Z359" s="25">
        <v>23.441584429459919</v>
      </c>
      <c r="AA359" s="25">
        <v>9.9998182161544699E-2</v>
      </c>
      <c r="AB359" s="25">
        <v>34.409863182778913</v>
      </c>
      <c r="AC359" s="25">
        <v>9.9999832909483582E-2</v>
      </c>
      <c r="AD359" s="25">
        <v>22.079089340848906</v>
      </c>
      <c r="AE359" s="25">
        <v>29.08784680090529</v>
      </c>
      <c r="AF359" s="25">
        <v>372.33927938028677</v>
      </c>
      <c r="AG359" s="25">
        <v>9.9997257707769363E-2</v>
      </c>
      <c r="AJ359" s="24">
        <v>101.39616453004633</v>
      </c>
    </row>
    <row r="360" spans="1:39">
      <c r="A360" s="3" t="s">
        <v>11</v>
      </c>
      <c r="B360" s="3" t="s">
        <v>48</v>
      </c>
      <c r="C360" s="3" t="s">
        <v>936</v>
      </c>
      <c r="D360" s="3">
        <v>11</v>
      </c>
      <c r="E360" s="3" t="s">
        <v>502</v>
      </c>
      <c r="F360" s="3" t="s">
        <v>896</v>
      </c>
      <c r="G360" s="24">
        <v>37.509591200996972</v>
      </c>
      <c r="H360" s="24">
        <v>4.1459990912319548E-2</v>
      </c>
      <c r="I360" s="24">
        <v>21.740046127602952</v>
      </c>
      <c r="J360" s="24">
        <v>31.964669448557945</v>
      </c>
      <c r="K360" s="24">
        <v>1.0990213302408005</v>
      </c>
      <c r="L360" s="24">
        <v>4.2071735702316602</v>
      </c>
      <c r="M360" s="24">
        <v>4.1007566390454642</v>
      </c>
      <c r="N360" s="24">
        <v>0.98557027523828544</v>
      </c>
      <c r="O360" s="24">
        <v>2.5875423361311788E-2</v>
      </c>
      <c r="P360" s="24">
        <v>2.153583323060082E-2</v>
      </c>
      <c r="Q360" s="24">
        <v>1.0520884217746928E-5</v>
      </c>
      <c r="R360" s="24">
        <v>1.0000846262341327E-5</v>
      </c>
      <c r="T360" s="25">
        <v>20.730054689401161</v>
      </c>
      <c r="U360" s="25">
        <v>9.9995963039427621E-2</v>
      </c>
      <c r="V360" s="25">
        <v>227.50367903731322</v>
      </c>
      <c r="W360" s="25">
        <v>61.301023141549116</v>
      </c>
      <c r="X360" s="25">
        <v>145.99450694607239</v>
      </c>
      <c r="Y360" s="25">
        <v>165.00247980743814</v>
      </c>
      <c r="Z360" s="25">
        <v>44.272992435673665</v>
      </c>
      <c r="AA360" s="25">
        <v>9.9998182161544699E-2</v>
      </c>
      <c r="AB360" s="25">
        <v>55.839777975192526</v>
      </c>
      <c r="AC360" s="25">
        <v>6.1399897406422923</v>
      </c>
      <c r="AD360" s="25">
        <v>38.878396448016552</v>
      </c>
      <c r="AE360" s="25">
        <v>21.058441169716922</v>
      </c>
      <c r="AF360" s="25">
        <v>278.65694464404402</v>
      </c>
      <c r="AG360" s="25">
        <v>9.9997257707769363E-2</v>
      </c>
      <c r="AJ360" s="24">
        <v>101.86381613364956</v>
      </c>
    </row>
    <row r="361" spans="1:39">
      <c r="A361" s="3" t="s">
        <v>11</v>
      </c>
      <c r="B361" s="3" t="s">
        <v>48</v>
      </c>
      <c r="C361" s="3" t="s">
        <v>937</v>
      </c>
      <c r="D361" s="3">
        <v>13</v>
      </c>
      <c r="E361" s="3" t="s">
        <v>502</v>
      </c>
      <c r="F361" s="3" t="s">
        <v>897</v>
      </c>
      <c r="G361" s="24">
        <v>36.72550644650169</v>
      </c>
      <c r="H361" s="24">
        <v>1.6684772390164416E-5</v>
      </c>
      <c r="I361" s="24">
        <v>21.746300178958659</v>
      </c>
      <c r="J361" s="24">
        <v>31.70152670588687</v>
      </c>
      <c r="K361" s="24">
        <v>1.5519800565857265</v>
      </c>
      <c r="L361" s="24">
        <v>4.7712645233268951</v>
      </c>
      <c r="M361" s="24">
        <v>3.3749065558527058</v>
      </c>
      <c r="N361" s="24">
        <v>0.98761869901192667</v>
      </c>
      <c r="O361" s="24">
        <v>3.8441098323499144E-2</v>
      </c>
      <c r="P361" s="24">
        <v>1.1611136397234661E-2</v>
      </c>
      <c r="Q361" s="24">
        <v>1.0520884217746928E-5</v>
      </c>
      <c r="R361" s="24">
        <v>1.0000846262341327E-5</v>
      </c>
      <c r="T361" s="25">
        <v>0.10000026381766117</v>
      </c>
      <c r="U361" s="25">
        <v>4.1398328698323033</v>
      </c>
      <c r="V361" s="25">
        <v>249.98107852203523</v>
      </c>
      <c r="W361" s="25">
        <v>39.93710740930031</v>
      </c>
      <c r="X361" s="25">
        <v>129.14398675947521</v>
      </c>
      <c r="Y361" s="25">
        <v>280.83422063225964</v>
      </c>
      <c r="Z361" s="25">
        <v>24.991689201885809</v>
      </c>
      <c r="AA361" s="25">
        <v>9.9998182161544699E-2</v>
      </c>
      <c r="AB361" s="25">
        <v>31.269875667698248</v>
      </c>
      <c r="AC361" s="25">
        <v>9.9999832909483582E-2</v>
      </c>
      <c r="AD361" s="25">
        <v>19.85918090168747</v>
      </c>
      <c r="AE361" s="25">
        <v>9.9992598146804029E-2</v>
      </c>
      <c r="AF361" s="25">
        <v>152.53380142313307</v>
      </c>
      <c r="AG361" s="25">
        <v>9.9997257707769363E-2</v>
      </c>
      <c r="AJ361" s="24">
        <v>101.06542342268806</v>
      </c>
    </row>
    <row r="362" spans="1:39">
      <c r="A362" s="3" t="s">
        <v>11</v>
      </c>
      <c r="B362" s="3" t="s">
        <v>48</v>
      </c>
      <c r="C362" s="3" t="s">
        <v>938</v>
      </c>
      <c r="D362" s="3">
        <v>15</v>
      </c>
      <c r="E362" s="3" t="s">
        <v>502</v>
      </c>
      <c r="F362" s="3" t="s">
        <v>898</v>
      </c>
      <c r="G362" s="24">
        <v>36.800190353569519</v>
      </c>
      <c r="H362" s="24">
        <v>3.2885686381014059E-3</v>
      </c>
      <c r="I362" s="24">
        <v>21.939967932420902</v>
      </c>
      <c r="J362" s="24">
        <v>31.930198951921913</v>
      </c>
      <c r="K362" s="24">
        <v>1.9401256475928137</v>
      </c>
      <c r="L362" s="24">
        <v>4.3098603404084068</v>
      </c>
      <c r="M362" s="24">
        <v>3.5528875605842423</v>
      </c>
      <c r="N362" s="24">
        <v>0.96761018810818911</v>
      </c>
      <c r="O362" s="24">
        <v>4.8030479537938188E-2</v>
      </c>
      <c r="P362" s="24">
        <v>7.1950739392761314E-3</v>
      </c>
      <c r="Q362" s="24">
        <v>1.0520884217746928E-5</v>
      </c>
      <c r="R362" s="24">
        <v>1.0000846262341327E-5</v>
      </c>
      <c r="T362" s="25">
        <v>0.10000026381766117</v>
      </c>
      <c r="U362" s="25">
        <v>1.879924105141239</v>
      </c>
      <c r="V362" s="25">
        <v>271.28861335386028</v>
      </c>
      <c r="W362" s="25">
        <v>27.01846684881038</v>
      </c>
      <c r="X362" s="25">
        <v>149.42461283568829</v>
      </c>
      <c r="Y362" s="25">
        <v>246.5137048323125</v>
      </c>
      <c r="Z362" s="25">
        <v>0.10000675951134777</v>
      </c>
      <c r="AA362" s="25">
        <v>9.9998182161544699E-2</v>
      </c>
      <c r="AB362" s="25">
        <v>72.389712170920248</v>
      </c>
      <c r="AC362" s="25">
        <v>57.009904741696587</v>
      </c>
      <c r="AD362" s="25">
        <v>9.0296275701026119</v>
      </c>
      <c r="AE362" s="25">
        <v>142.47945309938106</v>
      </c>
      <c r="AF362" s="25">
        <v>210.74525215964772</v>
      </c>
      <c r="AG362" s="25">
        <v>9.9997257707769363E-2</v>
      </c>
      <c r="AJ362" s="24">
        <v>101.68840456310501</v>
      </c>
    </row>
    <row r="363" spans="1:39">
      <c r="A363" s="3" t="s">
        <v>11</v>
      </c>
      <c r="B363" s="3" t="s">
        <v>48</v>
      </c>
      <c r="C363" s="3" t="s">
        <v>939</v>
      </c>
      <c r="D363" s="3">
        <v>20</v>
      </c>
      <c r="E363" s="3" t="s">
        <v>502</v>
      </c>
      <c r="F363" s="3" t="s">
        <v>899</v>
      </c>
      <c r="G363" s="24">
        <v>37.358447745415702</v>
      </c>
      <c r="H363" s="24">
        <v>6.4486645287985464E-3</v>
      </c>
      <c r="I363" s="24">
        <v>21.759582952683925</v>
      </c>
      <c r="J363" s="24">
        <v>32.082336971734406</v>
      </c>
      <c r="K363" s="24">
        <v>0.85475977615623655</v>
      </c>
      <c r="L363" s="24">
        <v>4.0320429603430368</v>
      </c>
      <c r="M363" s="24">
        <v>4.1406477324007405</v>
      </c>
      <c r="N363" s="24">
        <v>0.96702112635361059</v>
      </c>
      <c r="O363" s="24">
        <v>1.3479591248860068E-5</v>
      </c>
      <c r="P363" s="24">
        <v>1.2045996884775042E-5</v>
      </c>
      <c r="Q363" s="24">
        <v>1.0520884217746928E-5</v>
      </c>
      <c r="R363" s="24">
        <v>8.6807345557122703E-4</v>
      </c>
      <c r="T363" s="25">
        <v>0.10000026381766117</v>
      </c>
      <c r="U363" s="25">
        <v>9.9995963039427621E-2</v>
      </c>
      <c r="V363" s="25">
        <v>243.34184664576506</v>
      </c>
      <c r="W363" s="25">
        <v>31.774527659938123</v>
      </c>
      <c r="X363" s="25">
        <v>161.71499224775232</v>
      </c>
      <c r="Y363" s="25">
        <v>237.01356205552059</v>
      </c>
      <c r="Z363" s="25">
        <v>0.10000675951134777</v>
      </c>
      <c r="AA363" s="25">
        <v>9.9998182161544699E-2</v>
      </c>
      <c r="AB363" s="25">
        <v>49.799801990769829</v>
      </c>
      <c r="AC363" s="25">
        <v>9.9999832909483582E-2</v>
      </c>
      <c r="AD363" s="25">
        <v>9.9995875637902673E-2</v>
      </c>
      <c r="AE363" s="25">
        <v>9.9992598146804029E-2</v>
      </c>
      <c r="AF363" s="25">
        <v>190.99475994102269</v>
      </c>
      <c r="AG363" s="25">
        <v>9.9997257707769363E-2</v>
      </c>
      <c r="AJ363" s="24">
        <v>101.35387386002547</v>
      </c>
    </row>
    <row r="364" spans="1:39">
      <c r="A364" s="3" t="s">
        <v>11</v>
      </c>
      <c r="B364" s="3" t="s">
        <v>48</v>
      </c>
      <c r="C364" s="3" t="s">
        <v>940</v>
      </c>
      <c r="D364" s="3">
        <v>22</v>
      </c>
      <c r="E364" s="3" t="s">
        <v>502</v>
      </c>
      <c r="F364" s="3" t="s">
        <v>900</v>
      </c>
      <c r="G364" s="24">
        <v>37.303638186576464</v>
      </c>
      <c r="H364" s="24">
        <v>1.8546792988906761E-2</v>
      </c>
      <c r="I364" s="24">
        <v>21.461410190011957</v>
      </c>
      <c r="J364" s="24">
        <v>32.582905822356075</v>
      </c>
      <c r="K364" s="24">
        <v>0.94795447941531819</v>
      </c>
      <c r="L364" s="24">
        <v>4.6983674657603034</v>
      </c>
      <c r="M364" s="24">
        <v>3.4062625869574163</v>
      </c>
      <c r="N364" s="24">
        <v>0.98109704381456153</v>
      </c>
      <c r="O364" s="24">
        <v>1.3479591248860068E-5</v>
      </c>
      <c r="P364" s="24">
        <v>9.0381114626467141E-3</v>
      </c>
      <c r="Q364" s="24">
        <v>1.0520884217746928E-5</v>
      </c>
      <c r="R364" s="24">
        <v>1.5511312552891397E-3</v>
      </c>
      <c r="T364" s="25">
        <v>231.00060941879721</v>
      </c>
      <c r="U364" s="25">
        <v>4.3298251996072157</v>
      </c>
      <c r="V364" s="25">
        <v>205.38623790732871</v>
      </c>
      <c r="W364" s="25">
        <v>39.193446614830357</v>
      </c>
      <c r="X364" s="25">
        <v>133.92413432576211</v>
      </c>
      <c r="Y364" s="25">
        <v>174.86262799471896</v>
      </c>
      <c r="Z364" s="25">
        <v>0.10000675951134777</v>
      </c>
      <c r="AA364" s="25">
        <v>9.9998182161544699E-2</v>
      </c>
      <c r="AB364" s="25">
        <v>85.239661078177122</v>
      </c>
      <c r="AC364" s="25">
        <v>9.9999832909483582E-2</v>
      </c>
      <c r="AD364" s="25">
        <v>9.9995875637902673E-2</v>
      </c>
      <c r="AE364" s="25">
        <v>33.677507055843591</v>
      </c>
      <c r="AF364" s="25">
        <v>292.05727860503515</v>
      </c>
      <c r="AG364" s="25">
        <v>9.9997257707769363E-2</v>
      </c>
      <c r="AJ364" s="24">
        <v>101.58955089746684</v>
      </c>
    </row>
    <row r="365" spans="1:39">
      <c r="A365" s="3" t="s">
        <v>11</v>
      </c>
      <c r="B365" s="3" t="s">
        <v>48</v>
      </c>
      <c r="C365" s="3" t="s">
        <v>934</v>
      </c>
      <c r="D365" s="3">
        <v>24</v>
      </c>
      <c r="E365" s="3" t="s">
        <v>502</v>
      </c>
      <c r="F365" s="3" t="s">
        <v>901</v>
      </c>
      <c r="G365" s="24">
        <v>37.104916097560974</v>
      </c>
      <c r="H365" s="24">
        <v>1.6684772390164416E-5</v>
      </c>
      <c r="I365" s="24">
        <v>21.628852495493167</v>
      </c>
      <c r="J365" s="24">
        <v>32.168552537238916</v>
      </c>
      <c r="K365" s="24">
        <v>1.3766039249656019</v>
      </c>
      <c r="L365" s="24">
        <v>4.9860045660111965</v>
      </c>
      <c r="M365" s="24">
        <v>3.3297372221353636</v>
      </c>
      <c r="N365" s="24">
        <v>0.98268653111432702</v>
      </c>
      <c r="O365" s="24">
        <v>1.3479591248860068E-5</v>
      </c>
      <c r="P365" s="24">
        <v>1.502858571344534E-2</v>
      </c>
      <c r="Q365" s="24">
        <v>1.0520884217746928E-5</v>
      </c>
      <c r="R365" s="24">
        <v>1.0000846262341327E-5</v>
      </c>
      <c r="T365" s="25">
        <v>37.700099459258247</v>
      </c>
      <c r="U365" s="25">
        <v>18.149267291656113</v>
      </c>
      <c r="V365" s="25">
        <v>195.63736579985365</v>
      </c>
      <c r="W365" s="25">
        <v>43.084989412290881</v>
      </c>
      <c r="X365" s="25">
        <v>137.09423218875989</v>
      </c>
      <c r="Y365" s="25">
        <v>205.39308683424065</v>
      </c>
      <c r="Z365" s="25">
        <v>0.10000675951134777</v>
      </c>
      <c r="AA365" s="25">
        <v>9.9998182161544699E-2</v>
      </c>
      <c r="AB365" s="25">
        <v>129.57948477839267</v>
      </c>
      <c r="AC365" s="25">
        <v>78.149869418761426</v>
      </c>
      <c r="AD365" s="25">
        <v>4.309822239993605</v>
      </c>
      <c r="AE365" s="25">
        <v>11.329161370032894</v>
      </c>
      <c r="AF365" s="25">
        <v>288.17718190588249</v>
      </c>
      <c r="AG365" s="25">
        <v>15.309580155059489</v>
      </c>
      <c r="AJ365" s="24">
        <v>101.77171288561205</v>
      </c>
    </row>
    <row r="366" spans="1:39">
      <c r="A366" s="3" t="s">
        <v>11</v>
      </c>
      <c r="B366" s="3" t="s">
        <v>48</v>
      </c>
      <c r="C366" s="3" t="s">
        <v>941</v>
      </c>
      <c r="D366" s="3">
        <v>26</v>
      </c>
      <c r="E366" s="3" t="s">
        <v>843</v>
      </c>
      <c r="F366" s="3" t="s">
        <v>902</v>
      </c>
      <c r="G366" s="24">
        <v>36.941813803809858</v>
      </c>
      <c r="H366" s="24">
        <v>4.0026768964004436E-3</v>
      </c>
      <c r="I366" s="24">
        <v>21.726045366108753</v>
      </c>
      <c r="J366" s="24">
        <v>32.504153564516457</v>
      </c>
      <c r="K366" s="24">
        <v>0.87770428376592124</v>
      </c>
      <c r="L366" s="24">
        <v>5.1019327866156283</v>
      </c>
      <c r="M366" s="24">
        <v>2.9399417416992391</v>
      </c>
      <c r="N366" s="24">
        <v>1.0013700028694046</v>
      </c>
      <c r="O366" s="24">
        <v>2.2048567405760413E-2</v>
      </c>
      <c r="P366" s="24">
        <v>5.730280718087487E-3</v>
      </c>
      <c r="Q366" s="24">
        <v>1.0520884217746928E-5</v>
      </c>
      <c r="R366" s="24">
        <v>1.2501057827926658E-3</v>
      </c>
      <c r="T366" s="25">
        <v>167.83044276518069</v>
      </c>
      <c r="U366" s="25">
        <v>9.9995963039427621E-2</v>
      </c>
      <c r="V366" s="25">
        <v>331.01170371073067</v>
      </c>
      <c r="W366" s="25">
        <v>39.234255712698456</v>
      </c>
      <c r="X366" s="25">
        <v>105.24324892804064</v>
      </c>
      <c r="Y366" s="25">
        <v>336.98506451824539</v>
      </c>
      <c r="Z366" s="25">
        <v>22.341510074835092</v>
      </c>
      <c r="AA366" s="25">
        <v>9.9998182161544699E-2</v>
      </c>
      <c r="AB366" s="25">
        <v>9.9999602391104087E-2</v>
      </c>
      <c r="AC366" s="25">
        <v>32.559945595327854</v>
      </c>
      <c r="AD366" s="25">
        <v>19.909178839506421</v>
      </c>
      <c r="AE366" s="25">
        <v>69.704840168137082</v>
      </c>
      <c r="AF366" s="25">
        <v>478.89193486861592</v>
      </c>
      <c r="AG366" s="25">
        <v>28.949206106399227</v>
      </c>
      <c r="AJ366" s="24">
        <v>101.37786743156319</v>
      </c>
    </row>
    <row r="367" spans="1:39">
      <c r="A367" s="3" t="s">
        <v>11</v>
      </c>
      <c r="B367" s="3" t="s">
        <v>48</v>
      </c>
      <c r="C367" s="3" t="s">
        <v>942</v>
      </c>
      <c r="D367" s="3">
        <v>27</v>
      </c>
      <c r="E367" s="3" t="s">
        <v>843</v>
      </c>
      <c r="F367" s="3" t="s">
        <v>903</v>
      </c>
      <c r="G367" s="24">
        <v>37.14838722307281</v>
      </c>
      <c r="H367" s="24">
        <v>7.7951256606848141E-3</v>
      </c>
      <c r="I367" s="24">
        <v>21.844003198778491</v>
      </c>
      <c r="J367" s="24">
        <v>31.332244466477494</v>
      </c>
      <c r="K367" s="24">
        <v>1.1968290641831794</v>
      </c>
      <c r="L367" s="24">
        <v>4.2709791551057767</v>
      </c>
      <c r="M367" s="24">
        <v>4.207057713556881</v>
      </c>
      <c r="N367" s="24">
        <v>1.0554699381206649</v>
      </c>
      <c r="O367" s="24">
        <v>3.8430314650500052E-3</v>
      </c>
      <c r="P367" s="24">
        <v>3.468042503126734E-3</v>
      </c>
      <c r="Q367" s="24">
        <v>1.0520884217746928E-5</v>
      </c>
      <c r="R367" s="24">
        <v>2.4052035260930887E-3</v>
      </c>
      <c r="T367" s="25">
        <v>85.710226118117376</v>
      </c>
      <c r="U367" s="25">
        <v>5.0997941150108081</v>
      </c>
      <c r="V367" s="25">
        <v>269.87877646447151</v>
      </c>
      <c r="W367" s="25">
        <v>55.611270666966242</v>
      </c>
      <c r="X367" s="25">
        <v>155.09478787770641</v>
      </c>
      <c r="Y367" s="25">
        <v>208.71313673097211</v>
      </c>
      <c r="Z367" s="25">
        <v>31.522130597976819</v>
      </c>
      <c r="AA367" s="25">
        <v>9.9998182161544699E-2</v>
      </c>
      <c r="AB367" s="25">
        <v>22.529910418715748</v>
      </c>
      <c r="AC367" s="25">
        <v>16.669972146010917</v>
      </c>
      <c r="AD367" s="25">
        <v>54.597748098294844</v>
      </c>
      <c r="AE367" s="25">
        <v>100.37257001976188</v>
      </c>
      <c r="AF367" s="25">
        <v>458.92143716704919</v>
      </c>
      <c r="AG367" s="25">
        <v>9.9997257707769363E-2</v>
      </c>
      <c r="AJ367" s="24">
        <v>101.29643553858062</v>
      </c>
    </row>
    <row r="368" spans="1:39">
      <c r="A368" s="3" t="s">
        <v>11</v>
      </c>
      <c r="B368" s="3" t="s">
        <v>48</v>
      </c>
      <c r="C368" s="3" t="s">
        <v>943</v>
      </c>
      <c r="D368" s="3">
        <v>28</v>
      </c>
      <c r="E368" s="3" t="s">
        <v>843</v>
      </c>
      <c r="F368" s="3" t="s">
        <v>904</v>
      </c>
      <c r="G368" s="24">
        <v>37.055561822681142</v>
      </c>
      <c r="H368" s="24">
        <v>9.7255538262268366E-3</v>
      </c>
      <c r="I368" s="24">
        <v>21.641455070279441</v>
      </c>
      <c r="J368" s="24">
        <v>30.052165940770983</v>
      </c>
      <c r="K368" s="24">
        <v>1.648720507359015</v>
      </c>
      <c r="L368" s="24">
        <v>4.9381468265034698</v>
      </c>
      <c r="M368" s="24">
        <v>4.5068030637317431</v>
      </c>
      <c r="N368" s="24">
        <v>1.065821194321074</v>
      </c>
      <c r="O368" s="24">
        <v>1.3479591248860068E-5</v>
      </c>
      <c r="P368" s="24">
        <v>6.0290214408299072E-3</v>
      </c>
      <c r="Q368" s="24">
        <v>1.0520884217746928E-5</v>
      </c>
      <c r="R368" s="24">
        <v>2.2801929478138226E-4</v>
      </c>
      <c r="T368" s="25">
        <v>76.020200554186005</v>
      </c>
      <c r="U368" s="25">
        <v>1.8199265273175829</v>
      </c>
      <c r="V368" s="25">
        <v>358.68850165277269</v>
      </c>
      <c r="W368" s="25">
        <v>69.838618096987119</v>
      </c>
      <c r="X368" s="25">
        <v>128.73397410211587</v>
      </c>
      <c r="Y368" s="25">
        <v>167.16251227037185</v>
      </c>
      <c r="Z368" s="25">
        <v>0.10000675951134777</v>
      </c>
      <c r="AA368" s="25">
        <v>9.9998182161544699E-2</v>
      </c>
      <c r="AB368" s="25">
        <v>126.97949511622396</v>
      </c>
      <c r="AC368" s="25">
        <v>62.469895618554382</v>
      </c>
      <c r="AD368" s="25">
        <v>9.9995875637902673E-2</v>
      </c>
      <c r="AE368" s="25">
        <v>9.9992598146804029E-2</v>
      </c>
      <c r="AF368" s="25">
        <v>465.02158919406759</v>
      </c>
      <c r="AG368" s="25">
        <v>9.9997257707769363E-2</v>
      </c>
      <c r="AJ368" s="24">
        <v>101.15527263260373</v>
      </c>
    </row>
    <row r="369" spans="1:36">
      <c r="A369" s="3" t="s">
        <v>11</v>
      </c>
      <c r="B369" s="3" t="s">
        <v>48</v>
      </c>
      <c r="C369" s="3" t="s">
        <v>944</v>
      </c>
      <c r="D369" s="3">
        <v>29</v>
      </c>
      <c r="E369" s="3" t="s">
        <v>843</v>
      </c>
      <c r="F369" s="3" t="s">
        <v>905</v>
      </c>
      <c r="G369" s="24">
        <v>37.127678537297484</v>
      </c>
      <c r="H369" s="24">
        <v>1.6566310506194247E-2</v>
      </c>
      <c r="I369" s="24">
        <v>21.547795455263607</v>
      </c>
      <c r="J369" s="24">
        <v>29.570554469418965</v>
      </c>
      <c r="K369" s="24">
        <v>1.3699524036990998</v>
      </c>
      <c r="L369" s="24">
        <v>5.3183385017574354</v>
      </c>
      <c r="M369" s="24">
        <v>4.5802357743674147</v>
      </c>
      <c r="N369" s="24">
        <v>1.0665515749288887</v>
      </c>
      <c r="O369" s="24">
        <v>1.0775585244338736E-2</v>
      </c>
      <c r="P369" s="24">
        <v>1.2045996884775042E-5</v>
      </c>
      <c r="Q369" s="24">
        <v>1.0520884217746928E-5</v>
      </c>
      <c r="R369" s="24">
        <v>1.0000846262341327E-5</v>
      </c>
      <c r="T369" s="25">
        <v>103.78027378996875</v>
      </c>
      <c r="U369" s="25">
        <v>4.2798272180875019</v>
      </c>
      <c r="V369" s="25">
        <v>331.60163545877265</v>
      </c>
      <c r="W369" s="25">
        <v>50.872047791678682</v>
      </c>
      <c r="X369" s="25">
        <v>143.07441680097659</v>
      </c>
      <c r="Y369" s="25">
        <v>174.55262333568677</v>
      </c>
      <c r="Z369" s="25">
        <v>19.151294446423105</v>
      </c>
      <c r="AA369" s="25">
        <v>9.9998182161544699E-2</v>
      </c>
      <c r="AB369" s="25">
        <v>114.24954573183642</v>
      </c>
      <c r="AC369" s="25">
        <v>3.1999946531034746</v>
      </c>
      <c r="AD369" s="25">
        <v>9.9995875637902673E-2</v>
      </c>
      <c r="AE369" s="25">
        <v>108.5219667687264</v>
      </c>
      <c r="AF369" s="25">
        <v>602.89502525390731</v>
      </c>
      <c r="AG369" s="25">
        <v>9.9997257707769363E-2</v>
      </c>
      <c r="AJ369" s="24">
        <v>100.86037939070152</v>
      </c>
    </row>
    <row r="370" spans="1:36">
      <c r="A370" s="3" t="s">
        <v>11</v>
      </c>
      <c r="B370" s="3" t="s">
        <v>48</v>
      </c>
      <c r="C370" s="3" t="s">
        <v>945</v>
      </c>
      <c r="D370" s="3">
        <v>30</v>
      </c>
      <c r="E370" s="3" t="s">
        <v>843</v>
      </c>
      <c r="F370" s="3" t="s">
        <v>906</v>
      </c>
      <c r="G370" s="24">
        <v>37.086303952287693</v>
      </c>
      <c r="H370" s="24">
        <v>2.2152372302421293E-2</v>
      </c>
      <c r="I370" s="24">
        <v>21.552046698632292</v>
      </c>
      <c r="J370" s="24">
        <v>29.202175780784401</v>
      </c>
      <c r="K370" s="24">
        <v>1.8884942704017127</v>
      </c>
      <c r="L370" s="24">
        <v>5.525530078405632</v>
      </c>
      <c r="M370" s="24">
        <v>4.5640859839539187</v>
      </c>
      <c r="N370" s="24">
        <v>1.085846495583612</v>
      </c>
      <c r="O370" s="24">
        <v>3.1085285378996203E-2</v>
      </c>
      <c r="P370" s="24">
        <v>3.8149672134082553E-3</v>
      </c>
      <c r="Q370" s="24">
        <v>1.0520884217746928E-5</v>
      </c>
      <c r="R370" s="24">
        <v>2.5402149506346971E-4</v>
      </c>
      <c r="T370" s="25">
        <v>144.91038229817278</v>
      </c>
      <c r="U370" s="25">
        <v>9.9995963039427621E-2</v>
      </c>
      <c r="V370" s="25">
        <v>282.19735127104519</v>
      </c>
      <c r="W370" s="25">
        <v>51.462034385031203</v>
      </c>
      <c r="X370" s="25">
        <v>132.71409697111625</v>
      </c>
      <c r="Y370" s="25">
        <v>169.81255209758217</v>
      </c>
      <c r="Z370" s="25">
        <v>0.10000675951134777</v>
      </c>
      <c r="AA370" s="25">
        <v>9.9998182161544699E-2</v>
      </c>
      <c r="AB370" s="25">
        <v>64.629743025370573</v>
      </c>
      <c r="AC370" s="25">
        <v>112.87981138822506</v>
      </c>
      <c r="AD370" s="25">
        <v>9.9995875637902673E-2</v>
      </c>
      <c r="AE370" s="25">
        <v>25.738094762987352</v>
      </c>
      <c r="AF370" s="25">
        <v>626.06560270735247</v>
      </c>
      <c r="AG370" s="25">
        <v>9.9997257707769363E-2</v>
      </c>
      <c r="AJ370" s="24">
        <v>101.20287801472342</v>
      </c>
    </row>
    <row r="371" spans="1:36">
      <c r="A371" s="3" t="s">
        <v>11</v>
      </c>
      <c r="B371" s="3" t="s">
        <v>48</v>
      </c>
      <c r="C371" s="3" t="s">
        <v>946</v>
      </c>
      <c r="D371" s="3">
        <v>31</v>
      </c>
      <c r="E371" s="3" t="s">
        <v>843</v>
      </c>
      <c r="F371" s="3" t="s">
        <v>907</v>
      </c>
      <c r="G371" s="24">
        <v>37.287721593377242</v>
      </c>
      <c r="H371" s="24">
        <v>2.5254071489752856E-2</v>
      </c>
      <c r="I371" s="24">
        <v>21.620123275776141</v>
      </c>
      <c r="J371" s="24">
        <v>29.815341864008538</v>
      </c>
      <c r="K371" s="24">
        <v>1.0917469011478864</v>
      </c>
      <c r="L371" s="24">
        <v>5.557818299702042</v>
      </c>
      <c r="M371" s="24">
        <v>4.3653170366591239</v>
      </c>
      <c r="N371" s="24">
        <v>1.112769835919956</v>
      </c>
      <c r="O371" s="24">
        <v>1.2178810693345071E-2</v>
      </c>
      <c r="P371" s="24">
        <v>8.5394071916170267E-3</v>
      </c>
      <c r="Q371" s="24">
        <v>1.0520884217746928E-5</v>
      </c>
      <c r="R371" s="24">
        <v>3.212271819464034E-3</v>
      </c>
      <c r="T371" s="25">
        <v>142.93037707458308</v>
      </c>
      <c r="U371" s="25">
        <v>10.119591459590076</v>
      </c>
      <c r="V371" s="25">
        <v>308.93425795349475</v>
      </c>
      <c r="W371" s="25">
        <v>53.243358197241086</v>
      </c>
      <c r="X371" s="25">
        <v>111.00342674850354</v>
      </c>
      <c r="Y371" s="25">
        <v>187.52281826358058</v>
      </c>
      <c r="Z371" s="25">
        <v>10.400702989180166</v>
      </c>
      <c r="AA371" s="25">
        <v>9.9998182161544699E-2</v>
      </c>
      <c r="AB371" s="25">
        <v>48.429807438011707</v>
      </c>
      <c r="AC371" s="25">
        <v>5.5699906930582364</v>
      </c>
      <c r="AD371" s="25">
        <v>9.9995875637902673E-2</v>
      </c>
      <c r="AE371" s="25">
        <v>118.12125619081958</v>
      </c>
      <c r="AF371" s="25">
        <v>700.28745245248422</v>
      </c>
      <c r="AG371" s="25">
        <v>9.9997257707769363E-2</v>
      </c>
      <c r="AJ371" s="24">
        <v>101.15527658125586</v>
      </c>
    </row>
    <row r="372" spans="1:36">
      <c r="A372" s="3" t="s">
        <v>11</v>
      </c>
      <c r="B372" s="3" t="s">
        <v>48</v>
      </c>
      <c r="C372" s="3" t="s">
        <v>945</v>
      </c>
      <c r="D372" s="3">
        <v>32</v>
      </c>
      <c r="E372" s="3" t="s">
        <v>843</v>
      </c>
      <c r="F372" s="3" t="s">
        <v>908</v>
      </c>
      <c r="G372" s="24">
        <v>37.154612664767662</v>
      </c>
      <c r="H372" s="24">
        <v>2.5455957235673846E-2</v>
      </c>
      <c r="I372" s="24">
        <v>21.872722709535818</v>
      </c>
      <c r="J372" s="24">
        <v>29.413832715143677</v>
      </c>
      <c r="K372" s="24">
        <v>1.8167746968426703</v>
      </c>
      <c r="L372" s="24">
        <v>5.5154869773401476</v>
      </c>
      <c r="M372" s="24">
        <v>4.5443825431804159</v>
      </c>
      <c r="N372" s="24">
        <v>1.0738679737761365</v>
      </c>
      <c r="O372" s="24">
        <v>2.8377235497100216E-2</v>
      </c>
      <c r="P372" s="24">
        <v>1.2045996884775042E-5</v>
      </c>
      <c r="Q372" s="24">
        <v>1.0520884217746928E-5</v>
      </c>
      <c r="R372" s="24">
        <v>1.5861342172073343E-3</v>
      </c>
      <c r="T372" s="25">
        <v>0.10000026381766117</v>
      </c>
      <c r="U372" s="25">
        <v>29.498809096631149</v>
      </c>
      <c r="V372" s="25">
        <v>324.24248687302742</v>
      </c>
      <c r="W372" s="25">
        <v>50.06289578714059</v>
      </c>
      <c r="X372" s="25">
        <v>114.77354313446621</v>
      </c>
      <c r="Y372" s="25">
        <v>188.87283855291417</v>
      </c>
      <c r="Z372" s="25">
        <v>17.101155876440469</v>
      </c>
      <c r="AA372" s="25">
        <v>9.9998182161544699E-2</v>
      </c>
      <c r="AB372" s="25">
        <v>59.259764376968278</v>
      </c>
      <c r="AC372" s="25">
        <v>7.6199872677026494</v>
      </c>
      <c r="AD372" s="25">
        <v>9.9995875637902673E-2</v>
      </c>
      <c r="AE372" s="25">
        <v>53.046073316879529</v>
      </c>
      <c r="AF372" s="25">
        <v>590.03470475104564</v>
      </c>
      <c r="AG372" s="25">
        <v>9.9997257707769363E-2</v>
      </c>
      <c r="AJ372" s="24">
        <v>101.6752629485554</v>
      </c>
    </row>
    <row r="373" spans="1:36">
      <c r="A373" s="3" t="s">
        <v>11</v>
      </c>
      <c r="B373" s="3" t="s">
        <v>48</v>
      </c>
      <c r="C373" s="3" t="s">
        <v>947</v>
      </c>
      <c r="D373" s="3">
        <v>33</v>
      </c>
      <c r="E373" s="3" t="s">
        <v>843</v>
      </c>
      <c r="F373" s="3" t="s">
        <v>909</v>
      </c>
      <c r="G373" s="24">
        <v>37.413171731173222</v>
      </c>
      <c r="H373" s="24">
        <v>1.4132002214469258E-2</v>
      </c>
      <c r="I373" s="24">
        <v>21.752780963294033</v>
      </c>
      <c r="J373" s="24">
        <v>30.45593763753142</v>
      </c>
      <c r="K373" s="24">
        <v>0.91044093645265634</v>
      </c>
      <c r="L373" s="24">
        <v>5.1920611611941627</v>
      </c>
      <c r="M373" s="24">
        <v>4.3375129976548044</v>
      </c>
      <c r="N373" s="24">
        <v>1.1124704078546834</v>
      </c>
      <c r="O373" s="24">
        <v>1.3479591248860068E-5</v>
      </c>
      <c r="P373" s="24">
        <v>2.5947077289805438E-3</v>
      </c>
      <c r="Q373" s="24">
        <v>1.0520884217746928E-5</v>
      </c>
      <c r="R373" s="24">
        <v>1.0000846262341327E-5</v>
      </c>
      <c r="T373" s="25">
        <v>42.520112175269517</v>
      </c>
      <c r="U373" s="25">
        <v>5.6597715080316027</v>
      </c>
      <c r="V373" s="25">
        <v>330.42177196268858</v>
      </c>
      <c r="W373" s="25">
        <v>48.217332011011742</v>
      </c>
      <c r="X373" s="25">
        <v>118.87366970805961</v>
      </c>
      <c r="Y373" s="25">
        <v>178.51268285106531</v>
      </c>
      <c r="Z373" s="25">
        <v>23.841611467505306</v>
      </c>
      <c r="AA373" s="25">
        <v>9.9998182161544699E-2</v>
      </c>
      <c r="AB373" s="25">
        <v>79.149685292558885</v>
      </c>
      <c r="AC373" s="25">
        <v>9.9999832909483582E-2</v>
      </c>
      <c r="AD373" s="25">
        <v>29.488783725617491</v>
      </c>
      <c r="AE373" s="25">
        <v>156.03844940808767</v>
      </c>
      <c r="AF373" s="25">
        <v>584.32456244378739</v>
      </c>
      <c r="AG373" s="25">
        <v>9.9997257707769363E-2</v>
      </c>
      <c r="AJ373" s="24">
        <v>101.43618283814938</v>
      </c>
    </row>
    <row r="374" spans="1:36">
      <c r="A374" s="3" t="s">
        <v>11</v>
      </c>
      <c r="B374" s="3" t="s">
        <v>48</v>
      </c>
      <c r="C374" s="3" t="s">
        <v>943</v>
      </c>
      <c r="D374" s="3">
        <v>34</v>
      </c>
      <c r="E374" s="3" t="s">
        <v>843</v>
      </c>
      <c r="F374" s="3" t="s">
        <v>910</v>
      </c>
      <c r="G374" s="24">
        <v>37.189697628271311</v>
      </c>
      <c r="H374" s="24">
        <v>3.0025916393339881E-2</v>
      </c>
      <c r="I374" s="24">
        <v>21.681190024965403</v>
      </c>
      <c r="J374" s="24">
        <v>30.102453559090744</v>
      </c>
      <c r="K374" s="24">
        <v>1.3450320816206376</v>
      </c>
      <c r="L374" s="24">
        <v>5.031007420399896</v>
      </c>
      <c r="M374" s="24">
        <v>4.4301665955153267</v>
      </c>
      <c r="N374" s="24">
        <v>1.1269590883028096</v>
      </c>
      <c r="O374" s="24">
        <v>4.0587049250317662E-3</v>
      </c>
      <c r="P374" s="24">
        <v>8.6707085576610745E-3</v>
      </c>
      <c r="Q374" s="24">
        <v>1.0520884217746928E-5</v>
      </c>
      <c r="R374" s="24">
        <v>1.3611151763046545E-3</v>
      </c>
      <c r="T374" s="25">
        <v>0.10000026381766117</v>
      </c>
      <c r="U374" s="25">
        <v>9.9995963039427621E-2</v>
      </c>
      <c r="V374" s="25">
        <v>222.81422158253804</v>
      </c>
      <c r="W374" s="25">
        <v>24.925937195782737</v>
      </c>
      <c r="X374" s="25">
        <v>131.37405560316134</v>
      </c>
      <c r="Y374" s="25">
        <v>207.05311178260646</v>
      </c>
      <c r="Z374" s="25">
        <v>10.180688118255203</v>
      </c>
      <c r="AA374" s="25">
        <v>9.9998182161544699E-2</v>
      </c>
      <c r="AB374" s="25">
        <v>47.039812964775351</v>
      </c>
      <c r="AC374" s="25">
        <v>19.879966782405337</v>
      </c>
      <c r="AD374" s="25">
        <v>9.9995875637902673E-2</v>
      </c>
      <c r="AE374" s="25">
        <v>99.10266402329745</v>
      </c>
      <c r="AF374" s="25">
        <v>240.24598737227754</v>
      </c>
      <c r="AG374" s="25">
        <v>9.9997257707769363E-2</v>
      </c>
      <c r="AJ374" s="24">
        <v>101.10955225136966</v>
      </c>
    </row>
    <row r="375" spans="1:36">
      <c r="A375" s="3" t="s">
        <v>11</v>
      </c>
      <c r="B375" s="3" t="s">
        <v>48</v>
      </c>
      <c r="C375" s="3" t="s">
        <v>887</v>
      </c>
      <c r="D375" s="3">
        <v>35</v>
      </c>
      <c r="E375" s="3" t="s">
        <v>843</v>
      </c>
      <c r="F375" s="3" t="s">
        <v>911</v>
      </c>
      <c r="G375" s="24">
        <v>37.216931261527506</v>
      </c>
      <c r="H375" s="24">
        <v>2.7451456013537507E-2</v>
      </c>
      <c r="I375" s="24">
        <v>21.400097813428061</v>
      </c>
      <c r="J375" s="24">
        <v>31.23899097223515</v>
      </c>
      <c r="K375" s="24">
        <v>1.6080303039027615</v>
      </c>
      <c r="L375" s="24">
        <v>4.8839233775263642</v>
      </c>
      <c r="M375" s="24">
        <v>3.8689916418843864</v>
      </c>
      <c r="N375" s="24">
        <v>1.0838792252108389</v>
      </c>
      <c r="O375" s="24">
        <v>3.9692004391393351E-2</v>
      </c>
      <c r="P375" s="24">
        <v>1.2045996884775042E-5</v>
      </c>
      <c r="Q375" s="24">
        <v>1.0520884217746928E-5</v>
      </c>
      <c r="R375" s="24">
        <v>1.4621237235543018E-3</v>
      </c>
      <c r="T375" s="25">
        <v>0.10000026381766117</v>
      </c>
      <c r="U375" s="25">
        <v>9.9995963039427621E-2</v>
      </c>
      <c r="V375" s="25">
        <v>314.51361245192663</v>
      </c>
      <c r="W375" s="25">
        <v>54.852849557019589</v>
      </c>
      <c r="X375" s="25">
        <v>160.79496384587284</v>
      </c>
      <c r="Y375" s="25">
        <v>201.08302205866457</v>
      </c>
      <c r="Z375" s="25">
        <v>35.112373264434204</v>
      </c>
      <c r="AA375" s="25">
        <v>9.9998182161544699E-2</v>
      </c>
      <c r="AB375" s="25">
        <v>35.379859325972618</v>
      </c>
      <c r="AC375" s="25">
        <v>32.509945678873116</v>
      </c>
      <c r="AD375" s="25">
        <v>3.9298379125695742</v>
      </c>
      <c r="AE375" s="25">
        <v>99.722618131807636</v>
      </c>
      <c r="AF375" s="25">
        <v>235.90587920879236</v>
      </c>
      <c r="AG375" s="25">
        <v>9.9997257707769363E-2</v>
      </c>
      <c r="AJ375" s="24">
        <v>101.56163582305334</v>
      </c>
    </row>
    <row r="376" spans="1:36">
      <c r="A376" s="3" t="s">
        <v>11</v>
      </c>
      <c r="B376" s="3" t="s">
        <v>48</v>
      </c>
      <c r="C376" s="3" t="s">
        <v>943</v>
      </c>
      <c r="D376" s="3">
        <v>36</v>
      </c>
      <c r="E376" s="3" t="s">
        <v>843</v>
      </c>
      <c r="F376" s="3" t="s">
        <v>912</v>
      </c>
      <c r="G376" s="24">
        <v>37.061273825885692</v>
      </c>
      <c r="H376" s="24">
        <v>2.2264160277435392E-2</v>
      </c>
      <c r="I376" s="24">
        <v>21.554106189864228</v>
      </c>
      <c r="J376" s="24">
        <v>30.347839902729007</v>
      </c>
      <c r="K376" s="24">
        <v>1.4298138044156123</v>
      </c>
      <c r="L376" s="24">
        <v>4.6549683053190618</v>
      </c>
      <c r="M376" s="24">
        <v>4.4641692089693485</v>
      </c>
      <c r="N376" s="24">
        <v>1.041263895379011</v>
      </c>
      <c r="O376" s="24">
        <v>2.707510698246033E-2</v>
      </c>
      <c r="P376" s="24">
        <v>1.2045996884775042E-5</v>
      </c>
      <c r="Q376" s="24">
        <v>1.0520884217746928E-5</v>
      </c>
      <c r="R376" s="24">
        <v>2.4002031029619179E-4</v>
      </c>
      <c r="T376" s="25">
        <v>0.10000026381766117</v>
      </c>
      <c r="U376" s="25">
        <v>0.15999354086308415</v>
      </c>
      <c r="V376" s="25">
        <v>336.38108250223218</v>
      </c>
      <c r="W376" s="25">
        <v>55.534088526220074</v>
      </c>
      <c r="X376" s="25">
        <v>123.87382406610028</v>
      </c>
      <c r="Y376" s="25">
        <v>182.11273695595489</v>
      </c>
      <c r="Z376" s="25">
        <v>0.10000675951134777</v>
      </c>
      <c r="AA376" s="25">
        <v>9.9998182161544699E-2</v>
      </c>
      <c r="AB376" s="25">
        <v>31.459874912241347</v>
      </c>
      <c r="AC376" s="25">
        <v>9.9999832909483582E-2</v>
      </c>
      <c r="AD376" s="25">
        <v>34.518576270204001</v>
      </c>
      <c r="AE376" s="25">
        <v>109.25191273519808</v>
      </c>
      <c r="AF376" s="25">
        <v>581.50449216244442</v>
      </c>
      <c r="AG376" s="25">
        <v>9.9997257707769363E-2</v>
      </c>
      <c r="AJ376" s="24">
        <v>100.83172399800469</v>
      </c>
    </row>
    <row r="377" spans="1:36">
      <c r="A377" s="3" t="s">
        <v>11</v>
      </c>
      <c r="B377" s="3" t="s">
        <v>48</v>
      </c>
      <c r="C377" s="3" t="s">
        <v>943</v>
      </c>
      <c r="D377" s="3">
        <v>37</v>
      </c>
      <c r="E377" s="3" t="s">
        <v>843</v>
      </c>
      <c r="F377" s="3" t="s">
        <v>913</v>
      </c>
      <c r="G377" s="24">
        <v>37.165544625956912</v>
      </c>
      <c r="H377" s="24">
        <v>1.6684772390164416E-5</v>
      </c>
      <c r="I377" s="24">
        <v>21.656570602256984</v>
      </c>
      <c r="J377" s="24">
        <v>30.411954946496021</v>
      </c>
      <c r="K377" s="24">
        <v>1.4271584859066029</v>
      </c>
      <c r="L377" s="24">
        <v>4.6606548336158466</v>
      </c>
      <c r="M377" s="24">
        <v>4.4785015468422138</v>
      </c>
      <c r="N377" s="24">
        <v>1.0409224914167374</v>
      </c>
      <c r="O377" s="24">
        <v>2.0308352175532576E-2</v>
      </c>
      <c r="P377" s="24">
        <v>4.8208079532869718E-3</v>
      </c>
      <c r="Q377" s="24">
        <v>1.0520884217746928E-5</v>
      </c>
      <c r="R377" s="24">
        <v>1.0000846262341327E-5</v>
      </c>
      <c r="T377" s="25">
        <v>188.15049637292944</v>
      </c>
      <c r="U377" s="25">
        <v>9.9995963039427621E-2</v>
      </c>
      <c r="V377" s="25">
        <v>314.52361129511382</v>
      </c>
      <c r="W377" s="25">
        <v>60.282973025488026</v>
      </c>
      <c r="X377" s="25">
        <v>106.86329894004584</v>
      </c>
      <c r="Y377" s="25">
        <v>208.00312606028558</v>
      </c>
      <c r="Z377" s="25">
        <v>14.590986212705641</v>
      </c>
      <c r="AA377" s="25">
        <v>9.9998182161544699E-2</v>
      </c>
      <c r="AB377" s="25">
        <v>145.4494216778609</v>
      </c>
      <c r="AC377" s="25">
        <v>16.319972730827722</v>
      </c>
      <c r="AD377" s="25">
        <v>29.618778363946767</v>
      </c>
      <c r="AE377" s="25">
        <v>63.315313146556292</v>
      </c>
      <c r="AF377" s="25">
        <v>655.47633567696062</v>
      </c>
      <c r="AG377" s="25">
        <v>9.9997257707769363E-2</v>
      </c>
      <c r="AJ377" s="24">
        <v>101.13402374564434</v>
      </c>
    </row>
    <row r="378" spans="1:36">
      <c r="A378" s="3" t="s">
        <v>11</v>
      </c>
      <c r="B378" s="3" t="s">
        <v>48</v>
      </c>
      <c r="C378" s="3" t="s">
        <v>948</v>
      </c>
      <c r="D378" s="3">
        <v>38</v>
      </c>
      <c r="E378" s="3" t="s">
        <v>843</v>
      </c>
      <c r="F378" s="3" t="s">
        <v>914</v>
      </c>
      <c r="G378" s="24">
        <v>37.159361970802919</v>
      </c>
      <c r="H378" s="24">
        <v>1.6684772390164416E-5</v>
      </c>
      <c r="I378" s="24">
        <v>21.565650677412076</v>
      </c>
      <c r="J378" s="24">
        <v>30.717082401427319</v>
      </c>
      <c r="K378" s="24">
        <v>1.1618021719836551</v>
      </c>
      <c r="L378" s="24">
        <v>4.5106487622374036</v>
      </c>
      <c r="M378" s="24">
        <v>4.4253659339230609</v>
      </c>
      <c r="N378" s="24">
        <v>1.0303165814411896</v>
      </c>
      <c r="O378" s="24">
        <v>1.760973800751079E-2</v>
      </c>
      <c r="P378" s="24">
        <v>1.2045996884775042E-5</v>
      </c>
      <c r="Q378" s="24">
        <v>1.0520884217746928E-5</v>
      </c>
      <c r="R378" s="24">
        <v>1.0000846262341327E-5</v>
      </c>
      <c r="T378" s="25">
        <v>59.810157789343137</v>
      </c>
      <c r="U378" s="25">
        <v>4.3198256033032729</v>
      </c>
      <c r="V378" s="25">
        <v>320.58291026652915</v>
      </c>
      <c r="W378" s="25">
        <v>44.782538345840763</v>
      </c>
      <c r="X378" s="25">
        <v>106.87329924876192</v>
      </c>
      <c r="Y378" s="25">
        <v>182.032735753624</v>
      </c>
      <c r="Z378" s="25">
        <v>0.10000675951134777</v>
      </c>
      <c r="AA378" s="25">
        <v>9.9998182161544699E-2</v>
      </c>
      <c r="AB378" s="25">
        <v>80.849678533207651</v>
      </c>
      <c r="AC378" s="25">
        <v>10.279982823094914</v>
      </c>
      <c r="AD378" s="25">
        <v>9.9995875637902673E-2</v>
      </c>
      <c r="AE378" s="25">
        <v>26.098068116315844</v>
      </c>
      <c r="AF378" s="25">
        <v>547.08363433130148</v>
      </c>
      <c r="AG378" s="25">
        <v>42.908823282403823</v>
      </c>
      <c r="AJ378" s="24">
        <v>100.81014332933061</v>
      </c>
    </row>
    <row r="379" spans="1:36">
      <c r="A379" s="3" t="s">
        <v>11</v>
      </c>
      <c r="B379" s="3" t="s">
        <v>48</v>
      </c>
      <c r="C379" s="3" t="s">
        <v>942</v>
      </c>
      <c r="D379" s="3">
        <v>39</v>
      </c>
      <c r="E379" s="3" t="s">
        <v>843</v>
      </c>
      <c r="F379" s="3" t="s">
        <v>915</v>
      </c>
      <c r="G379" s="24">
        <v>37.323341388641623</v>
      </c>
      <c r="H379" s="24">
        <v>1.901229813859235E-2</v>
      </c>
      <c r="I379" s="24">
        <v>21.594993703863476</v>
      </c>
      <c r="J379" s="24">
        <v>31.207805739432118</v>
      </c>
      <c r="K379" s="24">
        <v>1.33538082507708</v>
      </c>
      <c r="L379" s="24">
        <v>4.4817215838920657</v>
      </c>
      <c r="M379" s="24">
        <v>4.2721493783172182</v>
      </c>
      <c r="N379" s="24">
        <v>1.0244413550576377</v>
      </c>
      <c r="O379" s="24">
        <v>2.4478937707929881E-2</v>
      </c>
      <c r="P379" s="24">
        <v>1.2045996884775042E-5</v>
      </c>
      <c r="Q379" s="24">
        <v>1.0520884217746928E-5</v>
      </c>
      <c r="R379" s="24">
        <v>6.1705221438645974E-4</v>
      </c>
      <c r="T379" s="25">
        <v>0.10000026381766117</v>
      </c>
      <c r="U379" s="25">
        <v>6.0797545527971995</v>
      </c>
      <c r="V379" s="25">
        <v>330.57175461049587</v>
      </c>
      <c r="W379" s="25">
        <v>52.353293490867998</v>
      </c>
      <c r="X379" s="25">
        <v>95.512948547293462</v>
      </c>
      <c r="Y379" s="25">
        <v>189.05284125815862</v>
      </c>
      <c r="Z379" s="25">
        <v>0.10000675951134777</v>
      </c>
      <c r="AA379" s="25">
        <v>9.9998182161544699E-2</v>
      </c>
      <c r="AB379" s="25">
        <v>89.77964302673324</v>
      </c>
      <c r="AC379" s="25">
        <v>9.9999832909483582E-2</v>
      </c>
      <c r="AD379" s="25">
        <v>9.9995875637902673E-2</v>
      </c>
      <c r="AE379" s="25">
        <v>74.964450830658976</v>
      </c>
      <c r="AF379" s="25">
        <v>591.96475285139741</v>
      </c>
      <c r="AG379" s="25">
        <v>9.9997257707769363E-2</v>
      </c>
      <c r="AJ379" s="24">
        <v>101.50873791112333</v>
      </c>
    </row>
    <row r="380" spans="1:36">
      <c r="A380" s="3" t="s">
        <v>11</v>
      </c>
      <c r="B380" s="3" t="s">
        <v>48</v>
      </c>
      <c r="C380" s="3" t="s">
        <v>936</v>
      </c>
      <c r="D380" s="3">
        <v>40</v>
      </c>
      <c r="E380" s="3" t="s">
        <v>843</v>
      </c>
      <c r="F380" s="3" t="s">
        <v>916</v>
      </c>
      <c r="G380" s="24">
        <v>37.214898900836744</v>
      </c>
      <c r="H380" s="24">
        <v>1.1035308458854743E-2</v>
      </c>
      <c r="I380" s="24">
        <v>21.607237284765286</v>
      </c>
      <c r="J380" s="24">
        <v>31.567581935380868</v>
      </c>
      <c r="K380" s="24">
        <v>1.1772417463989606</v>
      </c>
      <c r="L380" s="24">
        <v>4.305790418248673</v>
      </c>
      <c r="M380" s="24">
        <v>4.0555707227319484</v>
      </c>
      <c r="N380" s="24">
        <v>1.0268857514596537</v>
      </c>
      <c r="O380" s="24">
        <v>3.2694748574110095E-2</v>
      </c>
      <c r="P380" s="24">
        <v>1.1129296521843661E-2</v>
      </c>
      <c r="Q380" s="24">
        <v>1.0520884217746928E-5</v>
      </c>
      <c r="R380" s="24">
        <v>1.2261037517630467E-3</v>
      </c>
      <c r="T380" s="25">
        <v>0.10000026381766117</v>
      </c>
      <c r="U380" s="25">
        <v>9.9995963039427621E-2</v>
      </c>
      <c r="V380" s="25">
        <v>335.83114612693885</v>
      </c>
      <c r="W380" s="25">
        <v>40.740382084903302</v>
      </c>
      <c r="X380" s="25">
        <v>108.46334833461887</v>
      </c>
      <c r="Y380" s="25">
        <v>195.71294135220433</v>
      </c>
      <c r="Z380" s="25">
        <v>14.390972693682945</v>
      </c>
      <c r="AA380" s="25">
        <v>9.9998182161544699E-2</v>
      </c>
      <c r="AB380" s="25">
        <v>67.179732886343729</v>
      </c>
      <c r="AC380" s="25">
        <v>65.999889720259176</v>
      </c>
      <c r="AD380" s="25">
        <v>9.9995875637902673E-2</v>
      </c>
      <c r="AE380" s="25">
        <v>9.9992598146804029E-2</v>
      </c>
      <c r="AF380" s="25">
        <v>626.03560195967873</v>
      </c>
      <c r="AG380" s="25">
        <v>9.8797290615276108</v>
      </c>
      <c r="AJ380" s="24">
        <v>101.24096158567514</v>
      </c>
    </row>
    <row r="381" spans="1:36">
      <c r="A381" s="3" t="s">
        <v>11</v>
      </c>
      <c r="B381" s="3" t="s">
        <v>48</v>
      </c>
      <c r="C381" s="3" t="s">
        <v>936</v>
      </c>
      <c r="D381" s="3">
        <v>41</v>
      </c>
      <c r="E381" s="3" t="s">
        <v>843</v>
      </c>
      <c r="F381" s="3" t="s">
        <v>917</v>
      </c>
      <c r="G381" s="24">
        <v>36.922880759480151</v>
      </c>
      <c r="H381" s="24">
        <v>2.1414905362776022E-2</v>
      </c>
      <c r="I381" s="24">
        <v>21.458122561806842</v>
      </c>
      <c r="J381" s="24">
        <v>31.605481805632863</v>
      </c>
      <c r="K381" s="24">
        <v>1.537177421522361</v>
      </c>
      <c r="L381" s="24">
        <v>4.3276533376676456</v>
      </c>
      <c r="M381" s="24">
        <v>3.9126818080230406</v>
      </c>
      <c r="N381" s="24">
        <v>1.0509617267827736</v>
      </c>
      <c r="O381" s="24">
        <v>1.3479591248860068E-5</v>
      </c>
      <c r="P381" s="24">
        <v>1.2045996884775042E-5</v>
      </c>
      <c r="Q381" s="24">
        <v>1.0520884217746928E-5</v>
      </c>
      <c r="R381" s="24">
        <v>2.0941772073342735E-3</v>
      </c>
      <c r="T381" s="25">
        <v>0.10000026381766117</v>
      </c>
      <c r="U381" s="25">
        <v>9.9995963039427621E-2</v>
      </c>
      <c r="V381" s="25">
        <v>332.89148622991564</v>
      </c>
      <c r="W381" s="25">
        <v>32.306109722395824</v>
      </c>
      <c r="X381" s="25">
        <v>110.21340235993308</v>
      </c>
      <c r="Y381" s="25">
        <v>179.4826974293272</v>
      </c>
      <c r="Z381" s="25">
        <v>22.541523593857786</v>
      </c>
      <c r="AA381" s="25">
        <v>9.9998182161544699E-2</v>
      </c>
      <c r="AB381" s="25">
        <v>108.61956811721726</v>
      </c>
      <c r="AC381" s="25">
        <v>15.69997376678892</v>
      </c>
      <c r="AD381" s="25">
        <v>9.9995875637902673E-2</v>
      </c>
      <c r="AE381" s="25">
        <v>26.468040729459023</v>
      </c>
      <c r="AF381" s="25">
        <v>570.53421876303605</v>
      </c>
      <c r="AG381" s="25">
        <v>9.9997257707769363E-2</v>
      </c>
      <c r="AJ381" s="24">
        <v>101.05784008006029</v>
      </c>
    </row>
    <row r="382" spans="1:36">
      <c r="A382" s="3" t="s">
        <v>11</v>
      </c>
      <c r="B382" s="3" t="s">
        <v>48</v>
      </c>
      <c r="C382" s="3" t="s">
        <v>949</v>
      </c>
      <c r="D382" s="3">
        <v>42</v>
      </c>
      <c r="E382" s="3" t="s">
        <v>843</v>
      </c>
      <c r="F382" s="3" t="s">
        <v>918</v>
      </c>
      <c r="G382" s="24">
        <v>36.377373756809689</v>
      </c>
      <c r="H382" s="24">
        <v>1.1699362399983287E-2</v>
      </c>
      <c r="I382" s="24">
        <v>21.308252062249526</v>
      </c>
      <c r="J382" s="24">
        <v>31.984340160780501</v>
      </c>
      <c r="K382" s="24">
        <v>1.7200260085671781</v>
      </c>
      <c r="L382" s="24">
        <v>5.5545424772022836</v>
      </c>
      <c r="M382" s="24">
        <v>2.6092250766508949</v>
      </c>
      <c r="N382" s="24">
        <v>0.99716121959678627</v>
      </c>
      <c r="O382" s="24">
        <v>4.1678896141475333E-3</v>
      </c>
      <c r="P382" s="24">
        <v>2.6175951230616161E-2</v>
      </c>
      <c r="Q382" s="24">
        <v>1.0520884217746928E-5</v>
      </c>
      <c r="R382" s="24">
        <v>1.0000846262341327E-5</v>
      </c>
      <c r="T382" s="25">
        <v>304.84080422175822</v>
      </c>
      <c r="U382" s="25">
        <v>2.509898672289633</v>
      </c>
      <c r="V382" s="25">
        <v>343.09030628081263</v>
      </c>
      <c r="W382" s="25">
        <v>41.244105567042944</v>
      </c>
      <c r="X382" s="25">
        <v>84.852619455950688</v>
      </c>
      <c r="Y382" s="25">
        <v>443.56666632355905</v>
      </c>
      <c r="Z382" s="25">
        <v>16.731130866248485</v>
      </c>
      <c r="AA382" s="25">
        <v>9.9998182161544699E-2</v>
      </c>
      <c r="AB382" s="25">
        <v>138.54944911287467</v>
      </c>
      <c r="AC382" s="25">
        <v>23.169961285127343</v>
      </c>
      <c r="AD382" s="25">
        <v>24.948970971656713</v>
      </c>
      <c r="AE382" s="25">
        <v>35.857345695443925</v>
      </c>
      <c r="AF382" s="25">
        <v>440.52097859374794</v>
      </c>
      <c r="AG382" s="25">
        <v>9.9997257707769363E-2</v>
      </c>
      <c r="AJ382" s="24">
        <v>100.87929509811477</v>
      </c>
    </row>
    <row r="383" spans="1:36">
      <c r="A383" s="3" t="s">
        <v>11</v>
      </c>
      <c r="B383" s="3" t="s">
        <v>48</v>
      </c>
      <c r="C383" s="3" t="s">
        <v>938</v>
      </c>
      <c r="D383" s="3">
        <v>43</v>
      </c>
      <c r="E383" s="3" t="s">
        <v>843</v>
      </c>
      <c r="F383" s="3" t="s">
        <v>919</v>
      </c>
      <c r="G383" s="24">
        <v>37.357099969378666</v>
      </c>
      <c r="H383" s="24">
        <v>1.2158193640712809E-2</v>
      </c>
      <c r="I383" s="24">
        <v>21.68205916805411</v>
      </c>
      <c r="J383" s="24">
        <v>32.752011673621205</v>
      </c>
      <c r="K383" s="24">
        <v>0.38387072641915704</v>
      </c>
      <c r="L383" s="24">
        <v>4.4145123458412172</v>
      </c>
      <c r="M383" s="24">
        <v>3.5074346644723313</v>
      </c>
      <c r="N383" s="24">
        <v>1.0102297155297171</v>
      </c>
      <c r="O383" s="24">
        <v>5.4700181287874149E-3</v>
      </c>
      <c r="P383" s="24">
        <v>1.2045996884775042E-5</v>
      </c>
      <c r="Q383" s="24">
        <v>1.0520884217746928E-5</v>
      </c>
      <c r="R383" s="24">
        <v>1.7001438645980252E-5</v>
      </c>
      <c r="T383" s="25">
        <v>0.10000026381766117</v>
      </c>
      <c r="U383" s="25">
        <v>9.6496104333047654</v>
      </c>
      <c r="V383" s="25">
        <v>290.54638533231866</v>
      </c>
      <c r="W383" s="25">
        <v>44.269996295380665</v>
      </c>
      <c r="X383" s="25">
        <v>108.48334895205102</v>
      </c>
      <c r="Y383" s="25">
        <v>203.70306143500085</v>
      </c>
      <c r="Z383" s="25">
        <v>17.111156552391606</v>
      </c>
      <c r="AA383" s="25">
        <v>9.9998182161544699E-2</v>
      </c>
      <c r="AB383" s="25">
        <v>157.23937479977204</v>
      </c>
      <c r="AC383" s="25">
        <v>41.479930690853784</v>
      </c>
      <c r="AD383" s="25">
        <v>8.6296440675510002</v>
      </c>
      <c r="AE383" s="25">
        <v>113.97156336772723</v>
      </c>
      <c r="AF383" s="25">
        <v>484.77208141269256</v>
      </c>
      <c r="AG383" s="25">
        <v>9.9997257707769363E-2</v>
      </c>
      <c r="AJ383" s="24">
        <v>101.35210889982058</v>
      </c>
    </row>
    <row r="384" spans="1:36">
      <c r="A384" s="3" t="s">
        <v>11</v>
      </c>
      <c r="B384" s="3" t="s">
        <v>48</v>
      </c>
      <c r="C384" s="3" t="s">
        <v>942</v>
      </c>
      <c r="D384" s="3">
        <v>44</v>
      </c>
      <c r="E384" s="3" t="s">
        <v>843</v>
      </c>
      <c r="F384" s="3" t="s">
        <v>920</v>
      </c>
      <c r="G384" s="24">
        <v>37.488903908492077</v>
      </c>
      <c r="H384" s="24">
        <v>1.4158697850293523E-2</v>
      </c>
      <c r="I384" s="24">
        <v>21.933827247555026</v>
      </c>
      <c r="J384" s="24">
        <v>31.272621549259885</v>
      </c>
      <c r="K384" s="24">
        <v>1.1179870075370655</v>
      </c>
      <c r="L384" s="24">
        <v>4.5983922553980987</v>
      </c>
      <c r="M384" s="24">
        <v>4.2789631670849628</v>
      </c>
      <c r="N384" s="24">
        <v>1.0214946470881781</v>
      </c>
      <c r="O384" s="24">
        <v>2.2885650022314623E-2</v>
      </c>
      <c r="P384" s="24">
        <v>7.2914419143543328E-3</v>
      </c>
      <c r="Q384" s="24">
        <v>1.0520884217746928E-5</v>
      </c>
      <c r="R384" s="24">
        <v>1.0000846262341327E-5</v>
      </c>
      <c r="T384" s="25">
        <v>0.10000026381766117</v>
      </c>
      <c r="U384" s="25">
        <v>9.9995963039427621E-2</v>
      </c>
      <c r="V384" s="25">
        <v>347.73976836283924</v>
      </c>
      <c r="W384" s="25">
        <v>62.95206091761392</v>
      </c>
      <c r="X384" s="25">
        <v>133.83413154731738</v>
      </c>
      <c r="Y384" s="25">
        <v>175.44263671161781</v>
      </c>
      <c r="Z384" s="25">
        <v>0.10000675951134777</v>
      </c>
      <c r="AA384" s="25">
        <v>9.9998182161544699E-2</v>
      </c>
      <c r="AB384" s="25">
        <v>113.90954708370666</v>
      </c>
      <c r="AC384" s="25">
        <v>9.9999832909483582E-2</v>
      </c>
      <c r="AD384" s="25">
        <v>42.258257044577668</v>
      </c>
      <c r="AE384" s="25">
        <v>1.7398712077543899</v>
      </c>
      <c r="AF384" s="25">
        <v>436.47087765777667</v>
      </c>
      <c r="AG384" s="25">
        <v>9.9997257707769363E-2</v>
      </c>
      <c r="AJ384" s="24">
        <v>101.96851018464187</v>
      </c>
    </row>
    <row r="385" spans="1:36">
      <c r="A385" s="3" t="s">
        <v>11</v>
      </c>
      <c r="B385" s="3" t="s">
        <v>48</v>
      </c>
      <c r="C385" s="3" t="s">
        <v>950</v>
      </c>
      <c r="D385" s="3">
        <v>45</v>
      </c>
      <c r="E385" s="3" t="s">
        <v>843</v>
      </c>
      <c r="F385" s="3" t="s">
        <v>921</v>
      </c>
      <c r="G385" s="24">
        <v>37.551136932170188</v>
      </c>
      <c r="H385" s="24">
        <v>1.2682095493763972E-2</v>
      </c>
      <c r="I385" s="24">
        <v>21.643892449810821</v>
      </c>
      <c r="J385" s="24">
        <v>30.409437317193351</v>
      </c>
      <c r="K385" s="24">
        <v>1.0378232740821909</v>
      </c>
      <c r="L385" s="24">
        <v>5.1308638386178442</v>
      </c>
      <c r="M385" s="24">
        <v>4.452902993128987</v>
      </c>
      <c r="N385" s="24">
        <v>1.0554783333000648</v>
      </c>
      <c r="O385" s="24">
        <v>4.0577613536443458E-2</v>
      </c>
      <c r="P385" s="24">
        <v>1.2045996884775042E-5</v>
      </c>
      <c r="Q385" s="24">
        <v>1.0520884217746928E-5</v>
      </c>
      <c r="R385" s="24">
        <v>1.0000846262341327E-5</v>
      </c>
      <c r="T385" s="25">
        <v>0.10000026381766117</v>
      </c>
      <c r="U385" s="25">
        <v>9.9995963039427621E-2</v>
      </c>
      <c r="V385" s="25">
        <v>380.34599599614813</v>
      </c>
      <c r="W385" s="25">
        <v>49.090334122938117</v>
      </c>
      <c r="X385" s="25">
        <v>80.772493499789476</v>
      </c>
      <c r="Y385" s="25">
        <v>181.44272688643375</v>
      </c>
      <c r="Z385" s="25">
        <v>0.10000675951134777</v>
      </c>
      <c r="AA385" s="25">
        <v>9.9998182161544699E-2</v>
      </c>
      <c r="AB385" s="25">
        <v>9.9999602391104087E-2</v>
      </c>
      <c r="AC385" s="25">
        <v>9.9999832909483582E-2</v>
      </c>
      <c r="AD385" s="25">
        <v>10.919549619658971</v>
      </c>
      <c r="AE385" s="25">
        <v>67.395011150945905</v>
      </c>
      <c r="AF385" s="25">
        <v>438.42092625657756</v>
      </c>
      <c r="AG385" s="25">
        <v>13.819621015213723</v>
      </c>
      <c r="AJ385" s="24">
        <v>101.53779004474664</v>
      </c>
    </row>
    <row r="386" spans="1:36">
      <c r="A386" s="3" t="s">
        <v>11</v>
      </c>
      <c r="B386" s="3" t="s">
        <v>48</v>
      </c>
      <c r="C386" s="3" t="s">
        <v>951</v>
      </c>
      <c r="D386" s="3">
        <v>46</v>
      </c>
      <c r="E386" s="3" t="s">
        <v>843</v>
      </c>
      <c r="F386" s="3" t="s">
        <v>922</v>
      </c>
      <c r="G386" s="24">
        <v>37.547992121417124</v>
      </c>
      <c r="H386" s="24">
        <v>3.1407415547245493E-2</v>
      </c>
      <c r="I386" s="24">
        <v>21.846742888949418</v>
      </c>
      <c r="J386" s="24">
        <v>30.049487176148858</v>
      </c>
      <c r="K386" s="24">
        <v>1.3277912830890934</v>
      </c>
      <c r="L386" s="24">
        <v>5.3283222067507898</v>
      </c>
      <c r="M386" s="24">
        <v>4.5400627768771864</v>
      </c>
      <c r="N386" s="24">
        <v>1.0784391489595289</v>
      </c>
      <c r="O386" s="24">
        <v>3.4204462793982426E-2</v>
      </c>
      <c r="P386" s="24">
        <v>5.8386946900504623E-3</v>
      </c>
      <c r="Q386" s="24">
        <v>1.0520884217746928E-5</v>
      </c>
      <c r="R386" s="24">
        <v>9.670818335684062E-4</v>
      </c>
      <c r="T386" s="25">
        <v>18.310048305013751</v>
      </c>
      <c r="U386" s="25">
        <v>28.508849062540815</v>
      </c>
      <c r="V386" s="25">
        <v>353.79906733425446</v>
      </c>
      <c r="W386" s="25">
        <v>41.179689258183352</v>
      </c>
      <c r="X386" s="25">
        <v>112.41347027747099</v>
      </c>
      <c r="Y386" s="25">
        <v>137.49206635590707</v>
      </c>
      <c r="Z386" s="25">
        <v>3.1202108967540507</v>
      </c>
      <c r="AA386" s="25">
        <v>9.9998182161544699E-2</v>
      </c>
      <c r="AB386" s="25">
        <v>97.799611138499785</v>
      </c>
      <c r="AC386" s="25">
        <v>96.399838924742184</v>
      </c>
      <c r="AD386" s="25">
        <v>9.9995875637902673E-2</v>
      </c>
      <c r="AE386" s="25">
        <v>34.677433037311637</v>
      </c>
      <c r="AF386" s="25">
        <v>796.90986046076523</v>
      </c>
      <c r="AG386" s="25">
        <v>8.3297715670571861</v>
      </c>
      <c r="AJ386" s="24">
        <v>102.05796279986863</v>
      </c>
    </row>
    <row r="387" spans="1:36">
      <c r="A387" s="3" t="s">
        <v>11</v>
      </c>
      <c r="B387" s="3" t="s">
        <v>48</v>
      </c>
      <c r="C387" s="3" t="s">
        <v>951</v>
      </c>
      <c r="D387" s="3">
        <v>47</v>
      </c>
      <c r="E387" s="3" t="s">
        <v>843</v>
      </c>
      <c r="F387" s="3" t="s">
        <v>923</v>
      </c>
      <c r="G387" s="24">
        <v>37.277859295709447</v>
      </c>
      <c r="H387" s="24">
        <v>2.5888092840579104E-2</v>
      </c>
      <c r="I387" s="24">
        <v>21.56589630480671</v>
      </c>
      <c r="J387" s="24">
        <v>29.982894325029722</v>
      </c>
      <c r="K387" s="24">
        <v>1.210085899343218</v>
      </c>
      <c r="L387" s="24">
        <v>5.3351191833525773</v>
      </c>
      <c r="M387" s="24">
        <v>4.3945703945690191</v>
      </c>
      <c r="N387" s="24">
        <v>1.0639280813663354</v>
      </c>
      <c r="O387" s="24">
        <v>2.8420370189096562E-2</v>
      </c>
      <c r="P387" s="24">
        <v>9.1489346339866436E-3</v>
      </c>
      <c r="Q387" s="24">
        <v>1.0520884217746928E-5</v>
      </c>
      <c r="R387" s="24">
        <v>5.600473906911142E-5</v>
      </c>
      <c r="T387" s="25">
        <v>0.10000026381766117</v>
      </c>
      <c r="U387" s="25">
        <v>9.9995963039427621E-2</v>
      </c>
      <c r="V387" s="25">
        <v>335.39119702670411</v>
      </c>
      <c r="W387" s="25">
        <v>53.285895801072229</v>
      </c>
      <c r="X387" s="25">
        <v>115.32356011385069</v>
      </c>
      <c r="Y387" s="25">
        <v>141.45212587128555</v>
      </c>
      <c r="Z387" s="25">
        <v>40.082709212148195</v>
      </c>
      <c r="AA387" s="25">
        <v>9.9998182161544699E-2</v>
      </c>
      <c r="AB387" s="25">
        <v>9.9999602391104087E-2</v>
      </c>
      <c r="AC387" s="25">
        <v>9.9999832909483582E-2</v>
      </c>
      <c r="AD387" s="25">
        <v>9.9995875637902673E-2</v>
      </c>
      <c r="AE387" s="25">
        <v>99.702619612178282</v>
      </c>
      <c r="AF387" s="25">
        <v>831.72072801166837</v>
      </c>
      <c r="AG387" s="25">
        <v>58.528394936357401</v>
      </c>
      <c r="AJ387" s="24">
        <v>101.14992326954165</v>
      </c>
    </row>
    <row r="388" spans="1:36">
      <c r="A388" s="3" t="s">
        <v>11</v>
      </c>
      <c r="B388" s="3" t="s">
        <v>48</v>
      </c>
      <c r="C388" s="3" t="s">
        <v>943</v>
      </c>
      <c r="D388" s="3">
        <v>48</v>
      </c>
      <c r="E388" s="3" t="s">
        <v>843</v>
      </c>
      <c r="F388" s="3" t="s">
        <v>924</v>
      </c>
      <c r="G388" s="24">
        <v>37.425729580915082</v>
      </c>
      <c r="H388" s="24">
        <v>1.0334548018467837E-2</v>
      </c>
      <c r="I388" s="24">
        <v>21.820781962777993</v>
      </c>
      <c r="J388" s="24">
        <v>30.467869731422347</v>
      </c>
      <c r="K388" s="24">
        <v>1.0913810394367578</v>
      </c>
      <c r="L388" s="24">
        <v>5.0884847411544536</v>
      </c>
      <c r="M388" s="24">
        <v>4.4040954378111508</v>
      </c>
      <c r="N388" s="24">
        <v>1.0627527562503121</v>
      </c>
      <c r="O388" s="24">
        <v>1.7584126784137954E-2</v>
      </c>
      <c r="P388" s="24">
        <v>1.2045996884775042E-5</v>
      </c>
      <c r="Q388" s="24">
        <v>1.0520884217746928E-5</v>
      </c>
      <c r="R388" s="24">
        <v>1.0820915655853315E-3</v>
      </c>
      <c r="T388" s="25">
        <v>0.10000026381766117</v>
      </c>
      <c r="U388" s="25">
        <v>9.9995963039427621E-2</v>
      </c>
      <c r="V388" s="25">
        <v>342.26040229627881</v>
      </c>
      <c r="W388" s="25">
        <v>69.533916515177523</v>
      </c>
      <c r="X388" s="25">
        <v>113.80351318900632</v>
      </c>
      <c r="Y388" s="25">
        <v>208.09312741290782</v>
      </c>
      <c r="Z388" s="25">
        <v>20.54138840363083</v>
      </c>
      <c r="AA388" s="25">
        <v>9.9998182161544699E-2</v>
      </c>
      <c r="AB388" s="25">
        <v>60.059761196097121</v>
      </c>
      <c r="AC388" s="25">
        <v>9.9999832909483582E-2</v>
      </c>
      <c r="AD388" s="25">
        <v>9.9995875637902673E-2</v>
      </c>
      <c r="AE388" s="25">
        <v>9.9992598146804029E-2</v>
      </c>
      <c r="AF388" s="25">
        <v>156.81390809127058</v>
      </c>
      <c r="AG388" s="25">
        <v>34.519053360721976</v>
      </c>
      <c r="AJ388" s="24">
        <v>101.56389450519164</v>
      </c>
    </row>
    <row r="389" spans="1:36">
      <c r="A389" s="3" t="s">
        <v>11</v>
      </c>
      <c r="B389" s="3" t="s">
        <v>48</v>
      </c>
      <c r="C389" s="3" t="s">
        <v>948</v>
      </c>
      <c r="D389" s="3">
        <v>49</v>
      </c>
      <c r="E389" s="3" t="s">
        <v>843</v>
      </c>
      <c r="F389" s="3" t="s">
        <v>925</v>
      </c>
      <c r="G389" s="24">
        <v>37.267569132633078</v>
      </c>
      <c r="H389" s="24">
        <v>2.3784143042179372E-2</v>
      </c>
      <c r="I389" s="24">
        <v>21.87126783958298</v>
      </c>
      <c r="J389" s="24">
        <v>30.857571921636097</v>
      </c>
      <c r="K389" s="24">
        <v>1.54914030838275</v>
      </c>
      <c r="L389" s="24">
        <v>4.4699637440486235</v>
      </c>
      <c r="M389" s="24">
        <v>4.4325461980662411</v>
      </c>
      <c r="N389" s="24">
        <v>1.0469880085333598</v>
      </c>
      <c r="O389" s="24">
        <v>2.4404799956061148E-2</v>
      </c>
      <c r="P389" s="24">
        <v>1.2045996884775042E-5</v>
      </c>
      <c r="Q389" s="24">
        <v>1.0520884217746928E-5</v>
      </c>
      <c r="R389" s="24">
        <v>1.1460969816643161E-3</v>
      </c>
      <c r="T389" s="25">
        <v>0.10000026381766117</v>
      </c>
      <c r="U389" s="25">
        <v>9.9995963039427621E-2</v>
      </c>
      <c r="V389" s="25">
        <v>344.64012697482138</v>
      </c>
      <c r="W389" s="25">
        <v>51.410909175102475</v>
      </c>
      <c r="X389" s="25">
        <v>116.06358295884073</v>
      </c>
      <c r="Y389" s="25">
        <v>170.28255916127617</v>
      </c>
      <c r="Z389" s="25">
        <v>9.1606191712394587</v>
      </c>
      <c r="AA389" s="25">
        <v>9.9998182161544699E-2</v>
      </c>
      <c r="AB389" s="25">
        <v>39.519842864964332</v>
      </c>
      <c r="AC389" s="25">
        <v>57.489903939662106</v>
      </c>
      <c r="AD389" s="25">
        <v>9.9995875637902673E-2</v>
      </c>
      <c r="AE389" s="25">
        <v>34.667433777496953</v>
      </c>
      <c r="AF389" s="25">
        <v>463.58155330572231</v>
      </c>
      <c r="AG389" s="25">
        <v>60.608337896679004</v>
      </c>
      <c r="AJ389" s="24">
        <v>101.76064224077609</v>
      </c>
    </row>
    <row r="390" spans="1:36">
      <c r="A390" s="3" t="s">
        <v>11</v>
      </c>
      <c r="B390" s="3" t="s">
        <v>48</v>
      </c>
      <c r="C390" s="3" t="s">
        <v>952</v>
      </c>
      <c r="D390" s="3">
        <v>50</v>
      </c>
      <c r="E390" s="3" t="s">
        <v>843</v>
      </c>
      <c r="F390" s="3" t="s">
        <v>926</v>
      </c>
      <c r="G390" s="24">
        <v>36.758537656044147</v>
      </c>
      <c r="H390" s="24">
        <v>1.4148686986859421E-2</v>
      </c>
      <c r="I390" s="24">
        <v>21.480758070943214</v>
      </c>
      <c r="J390" s="24">
        <v>31.543923540315561</v>
      </c>
      <c r="K390" s="24">
        <v>1.9125967176033176</v>
      </c>
      <c r="L390" s="24">
        <v>4.2140234868107793</v>
      </c>
      <c r="M390" s="24">
        <v>3.8953049054926967</v>
      </c>
      <c r="N390" s="24">
        <v>0.98050518366684958</v>
      </c>
      <c r="O390" s="24">
        <v>6.8476323544209147E-3</v>
      </c>
      <c r="P390" s="24">
        <v>2.2116450280446971E-3</v>
      </c>
      <c r="Q390" s="24">
        <v>1.0520884217746928E-5</v>
      </c>
      <c r="R390" s="24">
        <v>1.0000846262341327E-5</v>
      </c>
      <c r="T390" s="25">
        <v>0.10000026381766117</v>
      </c>
      <c r="U390" s="25">
        <v>9.9995963039427621E-2</v>
      </c>
      <c r="V390" s="25">
        <v>190.77792801089683</v>
      </c>
      <c r="W390" s="25">
        <v>44.792776855557193</v>
      </c>
      <c r="X390" s="25">
        <v>72.082225225514719</v>
      </c>
      <c r="Y390" s="25">
        <v>218.3432814615517</v>
      </c>
      <c r="Z390" s="25">
        <v>26.321779103386735</v>
      </c>
      <c r="AA390" s="25">
        <v>9.9998182161544699E-2</v>
      </c>
      <c r="AB390" s="25">
        <v>37.359851453316487</v>
      </c>
      <c r="AC390" s="25">
        <v>9.9999832909483582E-2</v>
      </c>
      <c r="AD390" s="25">
        <v>20.27916357936666</v>
      </c>
      <c r="AE390" s="25">
        <v>9.9992598146804029E-2</v>
      </c>
      <c r="AF390" s="25">
        <v>49.881243132405942</v>
      </c>
      <c r="AG390" s="25">
        <v>9.9997257707769363E-2</v>
      </c>
      <c r="AJ390" s="24">
        <v>100.92138236478401</v>
      </c>
    </row>
    <row r="391" spans="1:36">
      <c r="A391" s="3" t="s">
        <v>11</v>
      </c>
      <c r="B391" s="3" t="s">
        <v>48</v>
      </c>
      <c r="C391" s="3" t="s">
        <v>933</v>
      </c>
      <c r="D391" s="3">
        <v>51</v>
      </c>
      <c r="E391" s="3" t="s">
        <v>843</v>
      </c>
      <c r="F391" s="3" t="s">
        <v>927</v>
      </c>
      <c r="G391" s="24">
        <v>36.839810690404128</v>
      </c>
      <c r="H391" s="24">
        <v>2.0542291766770426E-2</v>
      </c>
      <c r="I391" s="24">
        <v>21.45188740486611</v>
      </c>
      <c r="J391" s="24">
        <v>32.642157560334937</v>
      </c>
      <c r="K391" s="24">
        <v>1.0222621644710468</v>
      </c>
      <c r="L391" s="24">
        <v>5.3425462748065078</v>
      </c>
      <c r="M391" s="24">
        <v>2.7011888385105949</v>
      </c>
      <c r="N391" s="24">
        <v>0.99207514007685005</v>
      </c>
      <c r="O391" s="24">
        <v>1.1070788292688774E-2</v>
      </c>
      <c r="P391" s="24">
        <v>1.2045996884775042E-5</v>
      </c>
      <c r="Q391" s="24">
        <v>1.0520884217746928E-5</v>
      </c>
      <c r="R391" s="24">
        <v>1.0000846262341327E-5</v>
      </c>
      <c r="T391" s="25">
        <v>0.10000026381766117</v>
      </c>
      <c r="U391" s="25">
        <v>9.4896168924416813</v>
      </c>
      <c r="V391" s="25">
        <v>275.01818186266865</v>
      </c>
      <c r="W391" s="25">
        <v>39.484071657921795</v>
      </c>
      <c r="X391" s="25">
        <v>124.91385617257276</v>
      </c>
      <c r="Y391" s="25">
        <v>307.31461860378062</v>
      </c>
      <c r="Z391" s="25">
        <v>6.8804650543807266</v>
      </c>
      <c r="AA391" s="25">
        <v>9.9998182161544699E-2</v>
      </c>
      <c r="AB391" s="25">
        <v>123.86950748186061</v>
      </c>
      <c r="AC391" s="25">
        <v>43.24992773335164</v>
      </c>
      <c r="AD391" s="25">
        <v>9.9995875637902673E-2</v>
      </c>
      <c r="AE391" s="25">
        <v>21.548404900636267</v>
      </c>
      <c r="AF391" s="25">
        <v>186.08463757173413</v>
      </c>
      <c r="AG391" s="25">
        <v>3.4899042940011511</v>
      </c>
      <c r="AJ391" s="24">
        <v>101.20956663522932</v>
      </c>
    </row>
    <row r="392" spans="1:36">
      <c r="A392" s="3" t="s">
        <v>11</v>
      </c>
      <c r="B392" s="3" t="s">
        <v>48</v>
      </c>
      <c r="C392" s="3" t="s">
        <v>936</v>
      </c>
      <c r="D392" s="3" t="s">
        <v>434</v>
      </c>
      <c r="E392" s="3" t="s">
        <v>503</v>
      </c>
      <c r="F392" s="3" t="s">
        <v>928</v>
      </c>
      <c r="G392" s="24">
        <v>36.949365628271323</v>
      </c>
      <c r="H392" s="24">
        <v>1.5118072262727975E-2</v>
      </c>
      <c r="I392" s="24">
        <v>21.594559132319119</v>
      </c>
      <c r="J392" s="24">
        <v>31.231050001224535</v>
      </c>
      <c r="K392" s="24">
        <v>1.5827849023711413</v>
      </c>
      <c r="L392" s="24">
        <v>4.2834833195076989</v>
      </c>
      <c r="M392" s="24">
        <v>4.0707670138654599</v>
      </c>
      <c r="N392" s="24">
        <v>1.0666621114576575</v>
      </c>
      <c r="O392" s="24">
        <v>2.4239000983700174E-2</v>
      </c>
      <c r="P392" s="24">
        <v>5.7531681121685595E-3</v>
      </c>
      <c r="Q392" s="24">
        <v>0</v>
      </c>
      <c r="R392" s="24">
        <v>0</v>
      </c>
      <c r="T392" s="25">
        <v>0</v>
      </c>
      <c r="U392" s="25">
        <v>0</v>
      </c>
      <c r="V392" s="25">
        <v>0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J392" s="24">
        <v>101.04652000451534</v>
      </c>
    </row>
    <row r="393" spans="1:36">
      <c r="A393" s="3" t="s">
        <v>11</v>
      </c>
      <c r="B393" s="3" t="s">
        <v>48</v>
      </c>
      <c r="C393" s="3" t="s">
        <v>943</v>
      </c>
      <c r="D393" s="3" t="s">
        <v>441</v>
      </c>
      <c r="E393" s="3" t="s">
        <v>503</v>
      </c>
      <c r="F393" s="3" t="s">
        <v>929</v>
      </c>
      <c r="G393" s="24">
        <v>37.070472932170198</v>
      </c>
      <c r="H393" s="24">
        <v>1.3613105793135145E-2</v>
      </c>
      <c r="I393" s="24">
        <v>21.209358694286465</v>
      </c>
      <c r="J393" s="24">
        <v>30.103789447566434</v>
      </c>
      <c r="K393" s="24">
        <v>1.5362041160978031</v>
      </c>
      <c r="L393" s="24">
        <v>5.0267528539289827</v>
      </c>
      <c r="M393" s="24">
        <v>4.3811285421106767</v>
      </c>
      <c r="N393" s="24">
        <v>1.1229895676430959</v>
      </c>
      <c r="O393" s="24">
        <v>2.5382070321603506E-3</v>
      </c>
      <c r="P393" s="24">
        <v>1.2045996884775042E-5</v>
      </c>
      <c r="Q393" s="24">
        <v>0</v>
      </c>
      <c r="R393" s="24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J393" s="24">
        <v>100.67666136753614</v>
      </c>
    </row>
    <row r="394" spans="1:36">
      <c r="A394" s="3" t="s">
        <v>11</v>
      </c>
      <c r="B394" s="3" t="s">
        <v>48</v>
      </c>
      <c r="C394" s="3" t="s">
        <v>953</v>
      </c>
      <c r="D394" s="3" t="s">
        <v>957</v>
      </c>
      <c r="E394" s="3" t="s">
        <v>843</v>
      </c>
      <c r="F394" s="3" t="s">
        <v>930</v>
      </c>
      <c r="G394" s="24">
        <v>36.892652068363901</v>
      </c>
      <c r="H394" s="24">
        <v>1.184785687425575E-2</v>
      </c>
      <c r="I394" s="24">
        <v>21.412530338479588</v>
      </c>
      <c r="J394" s="24">
        <v>30.418943072580099</v>
      </c>
      <c r="K394" s="24">
        <v>1.9556283300989041</v>
      </c>
      <c r="L394" s="24">
        <v>4.5366564945157499</v>
      </c>
      <c r="M394" s="24">
        <v>4.3177747334293359</v>
      </c>
      <c r="N394" s="24">
        <v>1.0500018779380207</v>
      </c>
      <c r="O394" s="24">
        <v>3.1745785350190341E-2</v>
      </c>
      <c r="P394" s="24">
        <v>2.7729884828752139E-3</v>
      </c>
      <c r="Q394" s="24">
        <v>3.5971955228898518E-2</v>
      </c>
      <c r="R394" s="24">
        <v>3.7003131170662898E-5</v>
      </c>
      <c r="T394" s="25">
        <v>0.10000026381766117</v>
      </c>
      <c r="U394" s="25">
        <v>10.159589844805847</v>
      </c>
      <c r="V394" s="25">
        <v>233.23301618355239</v>
      </c>
      <c r="W394" s="25">
        <v>41.762313778390016</v>
      </c>
      <c r="X394" s="25">
        <v>126.97391976808551</v>
      </c>
      <c r="Y394" s="25">
        <v>207.903124557372</v>
      </c>
      <c r="Z394" s="25">
        <v>40.072708536197055</v>
      </c>
      <c r="AA394" s="25">
        <v>9.9998182161544699E-2</v>
      </c>
      <c r="AB394" s="25">
        <v>59.379763899837592</v>
      </c>
      <c r="AC394" s="25">
        <v>118.20980248230055</v>
      </c>
      <c r="AD394" s="25">
        <v>9.9995875637902673E-2</v>
      </c>
      <c r="AE394" s="25">
        <v>172.99719405378562</v>
      </c>
      <c r="AF394" s="25">
        <v>417.6204078693674</v>
      </c>
      <c r="AG394" s="25">
        <v>9.9997257707769363E-2</v>
      </c>
      <c r="AJ394" s="24">
        <v>100.88307771701717</v>
      </c>
    </row>
    <row r="395" spans="1:36">
      <c r="A395" s="3" t="s">
        <v>11</v>
      </c>
      <c r="B395" s="3" t="s">
        <v>48</v>
      </c>
      <c r="C395" s="3" t="s">
        <v>935</v>
      </c>
      <c r="D395" s="3" t="s">
        <v>958</v>
      </c>
      <c r="E395" s="3" t="s">
        <v>843</v>
      </c>
      <c r="F395" s="3" t="s">
        <v>930</v>
      </c>
      <c r="G395" s="24">
        <v>36.961623972227166</v>
      </c>
      <c r="H395" s="24">
        <v>7.3813433054087359E-3</v>
      </c>
      <c r="I395" s="24">
        <v>21.591517131508642</v>
      </c>
      <c r="J395" s="24">
        <v>30.575756781952489</v>
      </c>
      <c r="K395" s="24">
        <v>1.5524251114117649</v>
      </c>
      <c r="L395" s="24">
        <v>4.7068804723590087</v>
      </c>
      <c r="M395" s="24">
        <v>4.2069068119317015</v>
      </c>
      <c r="N395" s="24">
        <v>1.0342875012974699</v>
      </c>
      <c r="O395" s="24">
        <v>3.5569945387491947E-2</v>
      </c>
      <c r="P395" s="24">
        <v>1.2045996884775042E-5</v>
      </c>
      <c r="Q395" s="24">
        <v>1.0520884217746928E-5</v>
      </c>
      <c r="R395" s="24">
        <v>2.4102039492242596E-3</v>
      </c>
      <c r="T395" s="25">
        <v>0.10000026381766117</v>
      </c>
      <c r="U395" s="25">
        <v>7.6696903651240982</v>
      </c>
      <c r="V395" s="25">
        <v>312.99378828747928</v>
      </c>
      <c r="W395" s="25">
        <v>61.480605180115155</v>
      </c>
      <c r="X395" s="25">
        <v>142.75440692206197</v>
      </c>
      <c r="Y395" s="25">
        <v>194.5129233172411</v>
      </c>
      <c r="Z395" s="25">
        <v>83.635652979340151</v>
      </c>
      <c r="AA395" s="25">
        <v>9.9998182161544699E-2</v>
      </c>
      <c r="AB395" s="25">
        <v>97.209613484392278</v>
      </c>
      <c r="AC395" s="25">
        <v>9.9999832909483582E-2</v>
      </c>
      <c r="AD395" s="25">
        <v>9.9995875637902673E-2</v>
      </c>
      <c r="AE395" s="25">
        <v>42.956820163867</v>
      </c>
      <c r="AF395" s="25">
        <v>393.79981421632181</v>
      </c>
      <c r="AG395" s="25">
        <v>14.29960785221102</v>
      </c>
      <c r="AJ395" s="24">
        <v>100.88957239759472</v>
      </c>
    </row>
    <row r="396" spans="1:36">
      <c r="A396" s="3" t="s">
        <v>11</v>
      </c>
      <c r="B396" s="3" t="s">
        <v>48</v>
      </c>
      <c r="C396" s="3" t="s">
        <v>935</v>
      </c>
      <c r="D396" s="3" t="s">
        <v>959</v>
      </c>
      <c r="E396" s="3" t="s">
        <v>843</v>
      </c>
      <c r="F396" s="3" t="s">
        <v>930</v>
      </c>
      <c r="G396" s="24">
        <v>37.026980413387932</v>
      </c>
      <c r="H396" s="24">
        <v>2.0385454906302881E-2</v>
      </c>
      <c r="I396" s="24">
        <v>21.50898632691127</v>
      </c>
      <c r="J396" s="24">
        <v>30.705528019490416</v>
      </c>
      <c r="K396" s="24">
        <v>1.5124463537341586</v>
      </c>
      <c r="L396" s="24">
        <v>4.6063487466253434</v>
      </c>
      <c r="M396" s="24">
        <v>4.2761209101008024</v>
      </c>
      <c r="N396" s="24">
        <v>1.0385858331503568</v>
      </c>
      <c r="O396" s="24">
        <v>2.4519376481676465E-2</v>
      </c>
      <c r="P396" s="24">
        <v>1.2045996884775042E-5</v>
      </c>
      <c r="Q396" s="24">
        <v>1.0520884217746928E-5</v>
      </c>
      <c r="R396" s="24">
        <v>9.2707844851904093E-4</v>
      </c>
      <c r="T396" s="25">
        <v>0.10000026381766117</v>
      </c>
      <c r="U396" s="25">
        <v>2.7298897909763742</v>
      </c>
      <c r="V396" s="25">
        <v>333.41142607564757</v>
      </c>
      <c r="W396" s="25">
        <v>53.677575212044459</v>
      </c>
      <c r="X396" s="25">
        <v>140.34433252148636</v>
      </c>
      <c r="Y396" s="25">
        <v>204.76307736588498</v>
      </c>
      <c r="Z396" s="25">
        <v>26.461788566702623</v>
      </c>
      <c r="AA396" s="25">
        <v>9.9998182161544699E-2</v>
      </c>
      <c r="AB396" s="25">
        <v>118.00953078174193</v>
      </c>
      <c r="AC396" s="25">
        <v>9.9999832909483582E-2</v>
      </c>
      <c r="AD396" s="25">
        <v>11.94950713872937</v>
      </c>
      <c r="AE396" s="25">
        <v>9.9992598146804029E-2</v>
      </c>
      <c r="AF396" s="25">
        <v>395.79986406124596</v>
      </c>
      <c r="AG396" s="25">
        <v>9.9997257707769363E-2</v>
      </c>
      <c r="AJ396" s="24">
        <v>100.9286038366801</v>
      </c>
    </row>
    <row r="397" spans="1:36">
      <c r="A397" s="3" t="s">
        <v>11</v>
      </c>
      <c r="B397" s="3" t="s">
        <v>48</v>
      </c>
      <c r="C397" s="3" t="s">
        <v>953</v>
      </c>
      <c r="D397" s="3" t="s">
        <v>960</v>
      </c>
      <c r="E397" s="3" t="s">
        <v>843</v>
      </c>
      <c r="F397" s="3" t="s">
        <v>930</v>
      </c>
      <c r="G397" s="24">
        <v>37.029419246216847</v>
      </c>
      <c r="H397" s="24">
        <v>7.6249409823051376E-3</v>
      </c>
      <c r="I397" s="24">
        <v>21.622031611688303</v>
      </c>
      <c r="J397" s="24">
        <v>30.810516781667843</v>
      </c>
      <c r="K397" s="24">
        <v>1.3245096274377384</v>
      </c>
      <c r="L397" s="24">
        <v>4.5311804349093316</v>
      </c>
      <c r="M397" s="24">
        <v>4.2861616720839333</v>
      </c>
      <c r="N397" s="24">
        <v>1.0427946164229753</v>
      </c>
      <c r="O397" s="24">
        <v>7.6159690556059376E-3</v>
      </c>
      <c r="P397" s="24">
        <v>3.5704334766473219E-3</v>
      </c>
      <c r="Q397" s="24">
        <v>1.288492690147466E-2</v>
      </c>
      <c r="R397" s="24">
        <v>5.0204248236953447E-4</v>
      </c>
      <c r="T397" s="25">
        <v>37.470098852477633</v>
      </c>
      <c r="U397" s="25">
        <v>19.939195030061871</v>
      </c>
      <c r="V397" s="25">
        <v>323.42258173168079</v>
      </c>
      <c r="W397" s="25">
        <v>56.079841795779394</v>
      </c>
      <c r="X397" s="25">
        <v>138.41427293928263</v>
      </c>
      <c r="Y397" s="25">
        <v>196.25294946793773</v>
      </c>
      <c r="Z397" s="25">
        <v>2.6401784510995814</v>
      </c>
      <c r="AA397" s="25">
        <v>9.9998182161544699E-2</v>
      </c>
      <c r="AB397" s="25">
        <v>177.25929519847108</v>
      </c>
      <c r="AC397" s="25">
        <v>19.269967801657483</v>
      </c>
      <c r="AD397" s="25">
        <v>9.9995875637902673E-2</v>
      </c>
      <c r="AE397" s="25">
        <v>83.163843878696881</v>
      </c>
      <c r="AF397" s="25">
        <v>313.60781568409192</v>
      </c>
      <c r="AG397" s="25">
        <v>9.9997257707769363E-2</v>
      </c>
      <c r="AJ397" s="24">
        <v>100.89653759691618</v>
      </c>
    </row>
    <row r="398" spans="1:36">
      <c r="A398" s="3" t="s">
        <v>11</v>
      </c>
      <c r="B398" s="3" t="s">
        <v>48</v>
      </c>
      <c r="C398" s="3" t="s">
        <v>942</v>
      </c>
      <c r="D398" s="3" t="s">
        <v>961</v>
      </c>
      <c r="E398" s="3" t="s">
        <v>843</v>
      </c>
      <c r="F398" s="3" t="s">
        <v>930</v>
      </c>
      <c r="G398" s="24">
        <v>37.080634735623995</v>
      </c>
      <c r="H398" s="24">
        <v>9.6688256001002774E-3</v>
      </c>
      <c r="I398" s="24">
        <v>21.569467349236401</v>
      </c>
      <c r="J398" s="24">
        <v>31.025703055744909</v>
      </c>
      <c r="K398" s="24">
        <v>0.85656300266809471</v>
      </c>
      <c r="L398" s="24">
        <v>4.5228753145630733</v>
      </c>
      <c r="M398" s="24">
        <v>4.2136592450936021</v>
      </c>
      <c r="N398" s="24">
        <v>1.0319606374070565</v>
      </c>
      <c r="O398" s="24">
        <v>1.2643856591430744E-3</v>
      </c>
      <c r="P398" s="24">
        <v>6.9216298099917389E-3</v>
      </c>
      <c r="Q398" s="24">
        <v>1.0520884217746928E-5</v>
      </c>
      <c r="R398" s="24">
        <v>6.0005077574047953E-4</v>
      </c>
      <c r="T398" s="25">
        <v>63.920168632249009</v>
      </c>
      <c r="U398" s="25">
        <v>29.478809904023265</v>
      </c>
      <c r="V398" s="25">
        <v>294.53592376399314</v>
      </c>
      <c r="W398" s="25">
        <v>49.492372809801289</v>
      </c>
      <c r="X398" s="25">
        <v>151.74468445781915</v>
      </c>
      <c r="Y398" s="25">
        <v>202.89304926140071</v>
      </c>
      <c r="Z398" s="25">
        <v>92.316239704925124</v>
      </c>
      <c r="AA398" s="25">
        <v>9.9998182161544699E-2</v>
      </c>
      <c r="AB398" s="25">
        <v>150.0894032288081</v>
      </c>
      <c r="AC398" s="25">
        <v>9.9999832909483582E-2</v>
      </c>
      <c r="AD398" s="25">
        <v>9.9995875637902673E-2</v>
      </c>
      <c r="AE398" s="25">
        <v>97.082813540732019</v>
      </c>
      <c r="AF398" s="25">
        <v>350.66873931053465</v>
      </c>
      <c r="AG398" s="25">
        <v>9.9997257707769363E-2</v>
      </c>
      <c r="AJ398" s="24">
        <v>100.54962080653156</v>
      </c>
    </row>
    <row r="399" spans="1:36">
      <c r="A399" s="3" t="s">
        <v>11</v>
      </c>
      <c r="B399" s="3" t="s">
        <v>48</v>
      </c>
      <c r="C399" s="3" t="s">
        <v>942</v>
      </c>
      <c r="D399" s="3" t="s">
        <v>962</v>
      </c>
      <c r="E399" s="3" t="s">
        <v>843</v>
      </c>
      <c r="F399" s="3" t="s">
        <v>930</v>
      </c>
      <c r="G399" s="24">
        <v>37.165245120170908</v>
      </c>
      <c r="H399" s="24">
        <v>1.4083616374537783E-2</v>
      </c>
      <c r="I399" s="24">
        <v>21.67860149011425</v>
      </c>
      <c r="J399" s="24">
        <v>31.287336103527142</v>
      </c>
      <c r="K399" s="24">
        <v>1.0744262154719519</v>
      </c>
      <c r="L399" s="24">
        <v>4.4359000966831665</v>
      </c>
      <c r="M399" s="24">
        <v>4.1231945499279989</v>
      </c>
      <c r="N399" s="24">
        <v>1.0307405380008985</v>
      </c>
      <c r="O399" s="24">
        <v>2.281825206607032E-2</v>
      </c>
      <c r="P399" s="24">
        <v>1.2045996884775042E-5</v>
      </c>
      <c r="Q399" s="24">
        <v>1.0520884217746928E-5</v>
      </c>
      <c r="R399" s="24">
        <v>4.5103816643159378E-4</v>
      </c>
      <c r="T399" s="25">
        <v>82.800218441023432</v>
      </c>
      <c r="U399" s="25">
        <v>18.61924831794142</v>
      </c>
      <c r="V399" s="25">
        <v>289.30652877711157</v>
      </c>
      <c r="W399" s="25">
        <v>65.231276468558775</v>
      </c>
      <c r="X399" s="25">
        <v>137.67425009429263</v>
      </c>
      <c r="Y399" s="25">
        <v>209.13314304320929</v>
      </c>
      <c r="Z399" s="25">
        <v>89.006015965099522</v>
      </c>
      <c r="AA399" s="25">
        <v>41.979236871416468</v>
      </c>
      <c r="AB399" s="25">
        <v>135.89945964951045</v>
      </c>
      <c r="AC399" s="25">
        <v>9.9999832909483582E-2</v>
      </c>
      <c r="AD399" s="25">
        <v>21.359119036256011</v>
      </c>
      <c r="AE399" s="25">
        <v>120.70106522300713</v>
      </c>
      <c r="AF399" s="25">
        <v>273.53681704103843</v>
      </c>
      <c r="AG399" s="25">
        <v>9.9997257707769363E-2</v>
      </c>
      <c r="AJ399" s="24">
        <v>101.06208949315722</v>
      </c>
    </row>
    <row r="400" spans="1:36">
      <c r="A400" s="3" t="s">
        <v>11</v>
      </c>
      <c r="B400" s="3" t="s">
        <v>48</v>
      </c>
      <c r="C400" s="3" t="s">
        <v>936</v>
      </c>
      <c r="D400" s="3" t="s">
        <v>963</v>
      </c>
      <c r="E400" s="3" t="s">
        <v>843</v>
      </c>
      <c r="F400" s="3" t="s">
        <v>930</v>
      </c>
      <c r="G400" s="24">
        <v>37.175321350542994</v>
      </c>
      <c r="H400" s="24">
        <v>1.2622030313159378E-2</v>
      </c>
      <c r="I400" s="24">
        <v>21.676428632392479</v>
      </c>
      <c r="J400" s="24">
        <v>31.67300061355354</v>
      </c>
      <c r="K400" s="24">
        <v>0.74002490938844678</v>
      </c>
      <c r="L400" s="24">
        <v>4.4520984385276625</v>
      </c>
      <c r="M400" s="24">
        <v>3.970273164534047</v>
      </c>
      <c r="N400" s="24">
        <v>1.0231303078746443</v>
      </c>
      <c r="O400" s="24">
        <v>1.3479591248860068E-5</v>
      </c>
      <c r="P400" s="24">
        <v>4.529294828675415E-4</v>
      </c>
      <c r="Q400" s="24">
        <v>1.0520884217746928E-5</v>
      </c>
      <c r="R400" s="24">
        <v>4.8804129760225662E-4</v>
      </c>
      <c r="T400" s="25">
        <v>2.0700054610255858</v>
      </c>
      <c r="U400" s="25">
        <v>9.9995963039427621E-2</v>
      </c>
      <c r="V400" s="25">
        <v>304.62475653983142</v>
      </c>
      <c r="W400" s="25">
        <v>56.894682369376085</v>
      </c>
      <c r="X400" s="25">
        <v>138.81428528792591</v>
      </c>
      <c r="Y400" s="25">
        <v>200.95302010487688</v>
      </c>
      <c r="Z400" s="25">
        <v>62.31421185152081</v>
      </c>
      <c r="AA400" s="25">
        <v>29.169469736522583</v>
      </c>
      <c r="AB400" s="25">
        <v>44.059824813520464</v>
      </c>
      <c r="AC400" s="25">
        <v>9.699983792219907</v>
      </c>
      <c r="AD400" s="25">
        <v>9.9995875637902673E-2</v>
      </c>
      <c r="AE400" s="25">
        <v>169.38746126068602</v>
      </c>
      <c r="AF400" s="25">
        <v>323.64806590561068</v>
      </c>
      <c r="AG400" s="25">
        <v>9.9997257707769363E-2</v>
      </c>
      <c r="AJ400" s="24">
        <v>100.93555942582022</v>
      </c>
    </row>
    <row r="401" spans="1:36">
      <c r="A401" s="3" t="s">
        <v>11</v>
      </c>
      <c r="B401" s="3" t="s">
        <v>48</v>
      </c>
      <c r="C401" s="3" t="s">
        <v>942</v>
      </c>
      <c r="D401" s="3" t="s">
        <v>964</v>
      </c>
      <c r="E401" s="3" t="s">
        <v>843</v>
      </c>
      <c r="F401" s="3" t="s">
        <v>930</v>
      </c>
      <c r="G401" s="24">
        <v>37.229553291080649</v>
      </c>
      <c r="H401" s="24">
        <v>1.2999106169177096E-2</v>
      </c>
      <c r="I401" s="24">
        <v>21.481853947011583</v>
      </c>
      <c r="J401" s="24">
        <v>31.291028189799345</v>
      </c>
      <c r="K401" s="24">
        <v>1.2911454618136609</v>
      </c>
      <c r="L401" s="24">
        <v>4.5357306905219268</v>
      </c>
      <c r="M401" s="24">
        <v>4.1475477506685872</v>
      </c>
      <c r="N401" s="24">
        <v>1.0237823334747242</v>
      </c>
      <c r="O401" s="24">
        <v>1.0977779113071639E-2</v>
      </c>
      <c r="P401" s="24">
        <v>5.268919037400603E-3</v>
      </c>
      <c r="Q401" s="24">
        <v>1.0520884217746928E-5</v>
      </c>
      <c r="R401" s="24">
        <v>1.0000846262341327E-5</v>
      </c>
      <c r="T401" s="25">
        <v>0.10000026381766117</v>
      </c>
      <c r="U401" s="25">
        <v>9.2796253700588842</v>
      </c>
      <c r="V401" s="25">
        <v>314.26364137224778</v>
      </c>
      <c r="W401" s="25">
        <v>61.23754105941029</v>
      </c>
      <c r="X401" s="25">
        <v>144.12444921616515</v>
      </c>
      <c r="Y401" s="25">
        <v>212.17318873178266</v>
      </c>
      <c r="Z401" s="25">
        <v>80.425435999025893</v>
      </c>
      <c r="AA401" s="25">
        <v>32.259413565314311</v>
      </c>
      <c r="AB401" s="25">
        <v>132.25947412247424</v>
      </c>
      <c r="AC401" s="25">
        <v>112.66981173911513</v>
      </c>
      <c r="AD401" s="25">
        <v>6.4597335662085111</v>
      </c>
      <c r="AE401" s="25">
        <v>9.9992598146804029E-2</v>
      </c>
      <c r="AF401" s="25">
        <v>325.25810603077451</v>
      </c>
      <c r="AG401" s="25">
        <v>9.9997257707769363E-2</v>
      </c>
      <c r="AJ401" s="24">
        <v>101.25606476936085</v>
      </c>
    </row>
    <row r="402" spans="1:36">
      <c r="A402" s="3" t="s">
        <v>11</v>
      </c>
      <c r="B402" s="3" t="s">
        <v>48</v>
      </c>
      <c r="C402" s="3" t="s">
        <v>936</v>
      </c>
      <c r="D402" s="3" t="s">
        <v>965</v>
      </c>
      <c r="E402" s="3" t="s">
        <v>843</v>
      </c>
      <c r="F402" s="3" t="s">
        <v>930</v>
      </c>
      <c r="G402" s="24">
        <v>37.041698983443112</v>
      </c>
      <c r="H402" s="24">
        <v>6.7356426139093739E-3</v>
      </c>
      <c r="I402" s="24">
        <v>21.619707598646755</v>
      </c>
      <c r="J402" s="24">
        <v>31.202669984686015</v>
      </c>
      <c r="K402" s="24">
        <v>1.0349394628571449</v>
      </c>
      <c r="L402" s="24">
        <v>4.3726949286251253</v>
      </c>
      <c r="M402" s="24">
        <v>4.0782043082493322</v>
      </c>
      <c r="N402" s="24">
        <v>1.0528114646439444</v>
      </c>
      <c r="O402" s="24">
        <v>3.1658168007072753E-2</v>
      </c>
      <c r="P402" s="24">
        <v>8.7140741464462636E-3</v>
      </c>
      <c r="Q402" s="24">
        <v>1.0520884217746928E-5</v>
      </c>
      <c r="R402" s="24">
        <v>3.4602928067700988E-4</v>
      </c>
      <c r="T402" s="25">
        <v>0.10000026381766117</v>
      </c>
      <c r="U402" s="25">
        <v>9.9995963039427621E-2</v>
      </c>
      <c r="V402" s="25">
        <v>304.51476926477272</v>
      </c>
      <c r="W402" s="25">
        <v>69.063871711011956</v>
      </c>
      <c r="X402" s="25">
        <v>135.96419730384272</v>
      </c>
      <c r="Y402" s="25">
        <v>214.18321894034599</v>
      </c>
      <c r="Z402" s="25">
        <v>21.241435720210269</v>
      </c>
      <c r="AA402" s="25">
        <v>9.9998182161544699E-2</v>
      </c>
      <c r="AB402" s="25">
        <v>17.769929344899197</v>
      </c>
      <c r="AC402" s="25">
        <v>9.9999832909483582E-2</v>
      </c>
      <c r="AD402" s="25">
        <v>9.9995875637902673E-2</v>
      </c>
      <c r="AE402" s="25">
        <v>115.74143235492565</v>
      </c>
      <c r="AF402" s="25">
        <v>432.02076675282063</v>
      </c>
      <c r="AG402" s="25">
        <v>9.9997257707769363E-2</v>
      </c>
      <c r="AJ402" s="24">
        <v>100.65918839362622</v>
      </c>
    </row>
    <row r="403" spans="1:36">
      <c r="A403" s="3" t="s">
        <v>11</v>
      </c>
      <c r="B403" s="3" t="s">
        <v>48</v>
      </c>
      <c r="C403" s="3" t="s">
        <v>936</v>
      </c>
      <c r="D403" s="3" t="s">
        <v>966</v>
      </c>
      <c r="E403" s="3" t="s">
        <v>843</v>
      </c>
      <c r="F403" s="3" t="s">
        <v>930</v>
      </c>
      <c r="G403" s="24">
        <v>37.141733915969375</v>
      </c>
      <c r="H403" s="24">
        <v>8.6577283932563146E-3</v>
      </c>
      <c r="I403" s="24">
        <v>21.326390700622575</v>
      </c>
      <c r="J403" s="24">
        <v>31.743315527527677</v>
      </c>
      <c r="K403" s="24">
        <v>0.38677131941698001</v>
      </c>
      <c r="L403" s="24">
        <v>4.3949232630095825</v>
      </c>
      <c r="M403" s="24">
        <v>3.9251602116436954</v>
      </c>
      <c r="N403" s="24">
        <v>1.0486250685163929</v>
      </c>
      <c r="O403" s="24">
        <v>1.3479591248860068E-5</v>
      </c>
      <c r="P403" s="24">
        <v>9.5163375389722816E-5</v>
      </c>
      <c r="Q403" s="24">
        <v>1.0520884217746928E-5</v>
      </c>
      <c r="R403" s="24">
        <v>1.0000846262341327E-5</v>
      </c>
      <c r="T403" s="25">
        <v>0.10000026381766117</v>
      </c>
      <c r="U403" s="25">
        <v>2.9798796985749427</v>
      </c>
      <c r="V403" s="25">
        <v>294.85588674598205</v>
      </c>
      <c r="W403" s="25">
        <v>54.600065697729505</v>
      </c>
      <c r="X403" s="25">
        <v>144.06444736386862</v>
      </c>
      <c r="Y403" s="25">
        <v>205.42308728511478</v>
      </c>
      <c r="Z403" s="25">
        <v>40.842760584434437</v>
      </c>
      <c r="AA403" s="25">
        <v>9.9998182161544699E-2</v>
      </c>
      <c r="AB403" s="25">
        <v>52.15979260719989</v>
      </c>
      <c r="AC403" s="25">
        <v>48.719918593500402</v>
      </c>
      <c r="AD403" s="25">
        <v>34.828563484681503</v>
      </c>
      <c r="AE403" s="25">
        <v>149.58892682761879</v>
      </c>
      <c r="AF403" s="25">
        <v>380.96949446113405</v>
      </c>
      <c r="AG403" s="25">
        <v>9.9997257707769363E-2</v>
      </c>
      <c r="AJ403" s="24">
        <v>100.19570418357648</v>
      </c>
    </row>
    <row r="404" spans="1:36">
      <c r="A404" s="3" t="s">
        <v>11</v>
      </c>
      <c r="B404" s="3" t="s">
        <v>48</v>
      </c>
      <c r="C404" s="3" t="s">
        <v>936</v>
      </c>
      <c r="D404" s="3" t="s">
        <v>967</v>
      </c>
      <c r="E404" s="3" t="s">
        <v>843</v>
      </c>
      <c r="F404" s="3" t="s">
        <v>930</v>
      </c>
      <c r="G404" s="24">
        <v>36.935438609222004</v>
      </c>
      <c r="H404" s="24">
        <v>1.5742082750120127E-2</v>
      </c>
      <c r="I404" s="24">
        <v>21.715502282554425</v>
      </c>
      <c r="J404" s="24">
        <v>31.304857000466839</v>
      </c>
      <c r="K404" s="24">
        <v>1.5705594502133904</v>
      </c>
      <c r="L404" s="24">
        <v>4.4618096963206053</v>
      </c>
      <c r="M404" s="24">
        <v>4.0052839998354246</v>
      </c>
      <c r="N404" s="24">
        <v>1.032773570612306</v>
      </c>
      <c r="O404" s="24">
        <v>2.7619682468914275E-3</v>
      </c>
      <c r="P404" s="24">
        <v>1.2045996884775042E-5</v>
      </c>
      <c r="Q404" s="24">
        <v>1.0520884217746928E-5</v>
      </c>
      <c r="R404" s="24">
        <v>8.5007193229901272E-5</v>
      </c>
      <c r="T404" s="25">
        <v>44.510117425240978</v>
      </c>
      <c r="U404" s="25">
        <v>3.25986839508534</v>
      </c>
      <c r="V404" s="25">
        <v>277.5678868753929</v>
      </c>
      <c r="W404" s="25">
        <v>44.81022746172485</v>
      </c>
      <c r="X404" s="25">
        <v>141.36436401052666</v>
      </c>
      <c r="Y404" s="25">
        <v>200.44301244001753</v>
      </c>
      <c r="Z404" s="25">
        <v>31.862153580315404</v>
      </c>
      <c r="AA404" s="25">
        <v>9.9998182161544699E-2</v>
      </c>
      <c r="AB404" s="25">
        <v>60.399759844226878</v>
      </c>
      <c r="AC404" s="25">
        <v>9.9999832909483582E-2</v>
      </c>
      <c r="AD404" s="25">
        <v>9.9995875637902673E-2</v>
      </c>
      <c r="AE404" s="25">
        <v>9.9992598146804029E-2</v>
      </c>
      <c r="AF404" s="25">
        <v>278.21693367816073</v>
      </c>
      <c r="AG404" s="25">
        <v>9.9997257707769363E-2</v>
      </c>
      <c r="AJ404" s="24">
        <v>101.22022408303452</v>
      </c>
    </row>
    <row r="405" spans="1:36">
      <c r="A405" s="3" t="s">
        <v>11</v>
      </c>
      <c r="B405" s="3" t="s">
        <v>48</v>
      </c>
      <c r="C405" s="3" t="s">
        <v>936</v>
      </c>
      <c r="D405" s="3" t="s">
        <v>968</v>
      </c>
      <c r="E405" s="3" t="s">
        <v>843</v>
      </c>
      <c r="F405" s="3" t="s">
        <v>930</v>
      </c>
      <c r="G405" s="24">
        <v>36.848817257254758</v>
      </c>
      <c r="H405" s="24">
        <v>1.6391120396097521E-2</v>
      </c>
      <c r="I405" s="24">
        <v>21.588210608888556</v>
      </c>
      <c r="J405" s="24">
        <v>31.405571294275035</v>
      </c>
      <c r="K405" s="24">
        <v>1.3212050412679561</v>
      </c>
      <c r="L405" s="24">
        <v>4.3608544507682874</v>
      </c>
      <c r="M405" s="24">
        <v>3.9559325353630941</v>
      </c>
      <c r="N405" s="24">
        <v>1.0255033452517592</v>
      </c>
      <c r="O405" s="24">
        <v>1.3479591248860068E-5</v>
      </c>
      <c r="P405" s="24">
        <v>1.2045996884775042E-5</v>
      </c>
      <c r="Q405" s="24">
        <v>1.0520884217746928E-5</v>
      </c>
      <c r="R405" s="24">
        <v>1.0000846262341327E-5</v>
      </c>
      <c r="T405" s="25">
        <v>25.790068038574812</v>
      </c>
      <c r="U405" s="25">
        <v>9.9995963039427621E-2</v>
      </c>
      <c r="V405" s="25">
        <v>271.24861798111158</v>
      </c>
      <c r="W405" s="25">
        <v>54.110857309098115</v>
      </c>
      <c r="X405" s="25">
        <v>149.32460974852748</v>
      </c>
      <c r="Y405" s="25">
        <v>196.82295803454528</v>
      </c>
      <c r="Z405" s="25">
        <v>76.885196712324174</v>
      </c>
      <c r="AA405" s="25">
        <v>9.9998182161544699E-2</v>
      </c>
      <c r="AB405" s="25">
        <v>48.979805251162773</v>
      </c>
      <c r="AC405" s="25">
        <v>84.819858273823968</v>
      </c>
      <c r="AD405" s="25">
        <v>1.4699393718771689</v>
      </c>
      <c r="AE405" s="25">
        <v>9.9992598146804029E-2</v>
      </c>
      <c r="AF405" s="25">
        <v>361.26900348863211</v>
      </c>
      <c r="AG405" s="25">
        <v>9.9997257707769363E-2</v>
      </c>
      <c r="AJ405" s="24">
        <v>100.72234815556656</v>
      </c>
    </row>
    <row r="406" spans="1:36">
      <c r="A406" s="3" t="s">
        <v>11</v>
      </c>
      <c r="B406" s="3" t="s">
        <v>48</v>
      </c>
      <c r="C406" s="3" t="s">
        <v>936</v>
      </c>
      <c r="D406" s="3" t="s">
        <v>969</v>
      </c>
      <c r="E406" s="3" t="s">
        <v>843</v>
      </c>
      <c r="F406" s="3" t="s">
        <v>930</v>
      </c>
      <c r="G406" s="24">
        <v>37.060696207584122</v>
      </c>
      <c r="H406" s="24">
        <v>4.4948776819102934E-3</v>
      </c>
      <c r="I406" s="24">
        <v>21.664052790585863</v>
      </c>
      <c r="J406" s="24">
        <v>31.575738725364321</v>
      </c>
      <c r="K406" s="24">
        <v>1.231957172799552</v>
      </c>
      <c r="L406" s="24">
        <v>4.2833890605236693</v>
      </c>
      <c r="M406" s="24">
        <v>3.940994932729891</v>
      </c>
      <c r="N406" s="24">
        <v>1.0448892136833177</v>
      </c>
      <c r="O406" s="24">
        <v>2.2075526588258131E-2</v>
      </c>
      <c r="P406" s="24">
        <v>5.7688279081187666E-3</v>
      </c>
      <c r="Q406" s="24">
        <v>1.0520884217746928E-5</v>
      </c>
      <c r="R406" s="24">
        <v>1.0000846262341327E-5</v>
      </c>
      <c r="T406" s="25">
        <v>0.10000026381766117</v>
      </c>
      <c r="U406" s="25">
        <v>24.878995604209596</v>
      </c>
      <c r="V406" s="25">
        <v>209.97570693023238</v>
      </c>
      <c r="W406" s="25">
        <v>42.637979890919524</v>
      </c>
      <c r="X406" s="25">
        <v>125.59387716526629</v>
      </c>
      <c r="Y406" s="25">
        <v>205.13308292666531</v>
      </c>
      <c r="Z406" s="25">
        <v>101.52686225592028</v>
      </c>
      <c r="AA406" s="25">
        <v>9.9998182161544699E-2</v>
      </c>
      <c r="AB406" s="25">
        <v>141.24943837743453</v>
      </c>
      <c r="AC406" s="25">
        <v>9.9999832909483582E-2</v>
      </c>
      <c r="AD406" s="25">
        <v>5.2397838834260995</v>
      </c>
      <c r="AE406" s="25">
        <v>110.1518461185193</v>
      </c>
      <c r="AF406" s="25">
        <v>396.34987776860009</v>
      </c>
      <c r="AG406" s="25">
        <v>9.9997257707769363E-2</v>
      </c>
      <c r="AJ406" s="24">
        <v>101.04022295949356</v>
      </c>
    </row>
    <row r="407" spans="1:36">
      <c r="A407" s="3" t="s">
        <v>11</v>
      </c>
      <c r="B407" s="3" t="s">
        <v>48</v>
      </c>
      <c r="C407" s="3" t="s">
        <v>932</v>
      </c>
      <c r="D407" s="3" t="s">
        <v>970</v>
      </c>
      <c r="E407" s="3" t="s">
        <v>843</v>
      </c>
      <c r="F407" s="3" t="s">
        <v>930</v>
      </c>
      <c r="G407" s="24">
        <v>37.157800262061592</v>
      </c>
      <c r="H407" s="24">
        <v>7.5982453464808744E-3</v>
      </c>
      <c r="I407" s="24">
        <v>21.473068044049636</v>
      </c>
      <c r="J407" s="24">
        <v>32.236086816082356</v>
      </c>
      <c r="K407" s="24">
        <v>0.81897186796304378</v>
      </c>
      <c r="L407" s="24">
        <v>4.2337558949468965</v>
      </c>
      <c r="M407" s="24">
        <v>3.7294441203044641</v>
      </c>
      <c r="N407" s="24">
        <v>1.0230897311742102</v>
      </c>
      <c r="O407" s="24">
        <v>9.643299579434491E-3</v>
      </c>
      <c r="P407" s="24">
        <v>1.2045996884775042E-5</v>
      </c>
      <c r="Q407" s="24">
        <v>1.0520884217746928E-5</v>
      </c>
      <c r="R407" s="24">
        <v>8.2506981664315934E-4</v>
      </c>
      <c r="T407" s="25">
        <v>120.74031853344407</v>
      </c>
      <c r="U407" s="25">
        <v>4.6298130887254985</v>
      </c>
      <c r="V407" s="25">
        <v>247.61135268667977</v>
      </c>
      <c r="W407" s="25">
        <v>51.629292836120229</v>
      </c>
      <c r="X407" s="25">
        <v>136.84422447085788</v>
      </c>
      <c r="Y407" s="25">
        <v>194.95292993006092</v>
      </c>
      <c r="Z407" s="25">
        <v>61.85418075776861</v>
      </c>
      <c r="AA407" s="25">
        <v>9.9998182161544699E-2</v>
      </c>
      <c r="AB407" s="25">
        <v>91.979634279337517</v>
      </c>
      <c r="AC407" s="25">
        <v>9.9999832909483582E-2</v>
      </c>
      <c r="AD407" s="25">
        <v>13.709434549956455</v>
      </c>
      <c r="AE407" s="25">
        <v>73.794537432341372</v>
      </c>
      <c r="AF407" s="25">
        <v>414.13032088997488</v>
      </c>
      <c r="AG407" s="25">
        <v>9.9997257707769363E-2</v>
      </c>
      <c r="AJ407" s="24">
        <v>100.90310889813964</v>
      </c>
    </row>
    <row r="408" spans="1:36">
      <c r="A408" s="3" t="s">
        <v>11</v>
      </c>
      <c r="B408" s="3" t="s">
        <v>48</v>
      </c>
      <c r="C408" s="3" t="s">
        <v>936</v>
      </c>
      <c r="D408" s="3" t="s">
        <v>971</v>
      </c>
      <c r="E408" s="3" t="s">
        <v>843</v>
      </c>
      <c r="F408" s="3" t="s">
        <v>930</v>
      </c>
      <c r="G408" s="24">
        <v>37.310013381164318</v>
      </c>
      <c r="H408" s="24">
        <v>1.5017963628386989E-2</v>
      </c>
      <c r="I408" s="24">
        <v>21.450356957253383</v>
      </c>
      <c r="J408" s="24">
        <v>31.898427709864844</v>
      </c>
      <c r="K408" s="24">
        <v>0.5211661494631824</v>
      </c>
      <c r="L408" s="24">
        <v>4.4662398685699838</v>
      </c>
      <c r="M408" s="24">
        <v>3.9374296745525617</v>
      </c>
      <c r="N408" s="24">
        <v>1.0145042610409702</v>
      </c>
      <c r="O408" s="24">
        <v>1.3479591248860068E-5</v>
      </c>
      <c r="P408" s="24">
        <v>3.1873707757114757E-3</v>
      </c>
      <c r="Q408" s="24">
        <v>1.0520884217746928E-5</v>
      </c>
      <c r="R408" s="24">
        <v>1.4521228772919606E-3</v>
      </c>
      <c r="T408" s="25">
        <v>0.10000026381766117</v>
      </c>
      <c r="U408" s="25">
        <v>14.179427558990836</v>
      </c>
      <c r="V408" s="25">
        <v>260.37987543667532</v>
      </c>
      <c r="W408" s="25">
        <v>61.521536119780308</v>
      </c>
      <c r="X408" s="25">
        <v>142.39439580828304</v>
      </c>
      <c r="Y408" s="25">
        <v>190.24285914283044</v>
      </c>
      <c r="Z408" s="25">
        <v>41.972836966912666</v>
      </c>
      <c r="AA408" s="25">
        <v>4.1499245597041048</v>
      </c>
      <c r="AB408" s="25">
        <v>36.849853481121855</v>
      </c>
      <c r="AC408" s="25">
        <v>9.9999832909483582E-2</v>
      </c>
      <c r="AD408" s="25">
        <v>24.988969321911874</v>
      </c>
      <c r="AE408" s="25">
        <v>9.9992598146804029E-2</v>
      </c>
      <c r="AF408" s="25">
        <v>463.76155779176531</v>
      </c>
      <c r="AG408" s="25">
        <v>9.9997257707769363E-2</v>
      </c>
      <c r="AJ408" s="24">
        <v>100.81434502545078</v>
      </c>
    </row>
    <row r="409" spans="1:36">
      <c r="A409" s="3" t="s">
        <v>11</v>
      </c>
      <c r="B409" s="3" t="s">
        <v>48</v>
      </c>
      <c r="C409" s="3" t="s">
        <v>932</v>
      </c>
      <c r="D409" s="3" t="s">
        <v>972</v>
      </c>
      <c r="E409" s="3" t="s">
        <v>843</v>
      </c>
      <c r="F409" s="3" t="s">
        <v>930</v>
      </c>
      <c r="G409" s="24">
        <v>37.153436034894064</v>
      </c>
      <c r="H409" s="24">
        <v>1.2048074142937723E-2</v>
      </c>
      <c r="I409" s="24">
        <v>21.639225529312753</v>
      </c>
      <c r="J409" s="24">
        <v>31.999232075079789</v>
      </c>
      <c r="K409" s="24">
        <v>0.93477941686574306</v>
      </c>
      <c r="L409" s="24">
        <v>4.3796236095607624</v>
      </c>
      <c r="M409" s="24">
        <v>3.7368698068710144</v>
      </c>
      <c r="N409" s="24">
        <v>1.0324013843255651</v>
      </c>
      <c r="O409" s="24">
        <v>2.2071482710883474E-2</v>
      </c>
      <c r="P409" s="24">
        <v>2.7103492990743837E-3</v>
      </c>
      <c r="Q409" s="24">
        <v>1.0520884217746928E-5</v>
      </c>
      <c r="R409" s="24">
        <v>1.4621237235543018E-3</v>
      </c>
      <c r="T409" s="25">
        <v>0.10000026381766117</v>
      </c>
      <c r="U409" s="25">
        <v>5.5297767560803477</v>
      </c>
      <c r="V409" s="25">
        <v>245.83155859936636</v>
      </c>
      <c r="W409" s="25">
        <v>46.278978841083877</v>
      </c>
      <c r="X409" s="25">
        <v>127.23392779470365</v>
      </c>
      <c r="Y409" s="25">
        <v>202.84304850994388</v>
      </c>
      <c r="Z409" s="25">
        <v>45.193054623178064</v>
      </c>
      <c r="AA409" s="25">
        <v>26.589516636754734</v>
      </c>
      <c r="AB409" s="25">
        <v>88.559647877561758</v>
      </c>
      <c r="AC409" s="25">
        <v>9.9999832909483582E-2</v>
      </c>
      <c r="AD409" s="25">
        <v>9.9995875637902673E-2</v>
      </c>
      <c r="AE409" s="25">
        <v>85.073702503300851</v>
      </c>
      <c r="AF409" s="25">
        <v>442.76103442006286</v>
      </c>
      <c r="AG409" s="25">
        <v>9.9997257707769363E-2</v>
      </c>
      <c r="AJ409" s="24">
        <v>101.1160268376816</v>
      </c>
    </row>
    <row r="410" spans="1:36">
      <c r="A410" s="3" t="s">
        <v>11</v>
      </c>
      <c r="B410" s="3" t="s">
        <v>48</v>
      </c>
      <c r="C410" s="3" t="s">
        <v>932</v>
      </c>
      <c r="D410" s="3" t="s">
        <v>973</v>
      </c>
      <c r="E410" s="3" t="s">
        <v>843</v>
      </c>
      <c r="F410" s="3" t="s">
        <v>930</v>
      </c>
      <c r="G410" s="24">
        <v>37.14421553533915</v>
      </c>
      <c r="H410" s="24">
        <v>9.096537907117638E-3</v>
      </c>
      <c r="I410" s="24">
        <v>21.531772991367411</v>
      </c>
      <c r="J410" s="24">
        <v>32.068743884304176</v>
      </c>
      <c r="K410" s="24">
        <v>0.97199229726959557</v>
      </c>
      <c r="L410" s="24">
        <v>4.5163869392925609</v>
      </c>
      <c r="M410" s="24">
        <v>3.7042335993416988</v>
      </c>
      <c r="N410" s="24">
        <v>1.0000575564898448</v>
      </c>
      <c r="O410" s="24">
        <v>5.1074171241930798E-3</v>
      </c>
      <c r="P410" s="24">
        <v>1.2045996884775042E-5</v>
      </c>
      <c r="Q410" s="24">
        <v>1.0520884217746928E-5</v>
      </c>
      <c r="R410" s="24">
        <v>1.8061528349788436E-3</v>
      </c>
      <c r="T410" s="25">
        <v>2.83000746603981</v>
      </c>
      <c r="U410" s="25">
        <v>16.019353278916306</v>
      </c>
      <c r="V410" s="25">
        <v>319.93298545936409</v>
      </c>
      <c r="W410" s="25">
        <v>45.872404665605245</v>
      </c>
      <c r="X410" s="25">
        <v>152.24469989362322</v>
      </c>
      <c r="Y410" s="25">
        <v>206.23309945871489</v>
      </c>
      <c r="Z410" s="25">
        <v>91.156161294593488</v>
      </c>
      <c r="AA410" s="25">
        <v>9.9998182161544699E-2</v>
      </c>
      <c r="AB410" s="25">
        <v>109.69956382304117</v>
      </c>
      <c r="AC410" s="25">
        <v>69.259884273108327</v>
      </c>
      <c r="AD410" s="25">
        <v>9.9995875637902673E-2</v>
      </c>
      <c r="AE410" s="25">
        <v>102.89238349306133</v>
      </c>
      <c r="AF410" s="25">
        <v>466.57162782388372</v>
      </c>
      <c r="AG410" s="25">
        <v>9.9997257707769363E-2</v>
      </c>
      <c r="AJ410" s="24">
        <v>101.19911888007523</v>
      </c>
    </row>
    <row r="411" spans="1:36">
      <c r="A411" s="3" t="s">
        <v>11</v>
      </c>
      <c r="B411" s="3" t="s">
        <v>48</v>
      </c>
      <c r="C411" s="3" t="s">
        <v>932</v>
      </c>
      <c r="D411" s="3" t="s">
        <v>974</v>
      </c>
      <c r="E411" s="3" t="s">
        <v>843</v>
      </c>
      <c r="F411" s="3" t="s">
        <v>930</v>
      </c>
      <c r="G411" s="24">
        <v>36.824172209720487</v>
      </c>
      <c r="H411" s="24">
        <v>1.6684772390164416E-5</v>
      </c>
      <c r="I411" s="24">
        <v>21.457971406487069</v>
      </c>
      <c r="J411" s="24">
        <v>31.762500618480107</v>
      </c>
      <c r="K411" s="24">
        <v>1.0511219292326872</v>
      </c>
      <c r="L411" s="24">
        <v>4.4197082109334653</v>
      </c>
      <c r="M411" s="24">
        <v>3.6433240653363508</v>
      </c>
      <c r="N411" s="24">
        <v>1.0261903507660064</v>
      </c>
      <c r="O411" s="24">
        <v>2.0683084812250889E-2</v>
      </c>
      <c r="P411" s="24">
        <v>4.6979387850622657E-3</v>
      </c>
      <c r="Q411" s="24">
        <v>1.0131611501690292E-3</v>
      </c>
      <c r="R411" s="24">
        <v>2.4602081805359666E-4</v>
      </c>
      <c r="T411" s="25">
        <v>99.960263712134079</v>
      </c>
      <c r="U411" s="25">
        <v>8.7796455548617445</v>
      </c>
      <c r="V411" s="25">
        <v>351.70930910813928</v>
      </c>
      <c r="W411" s="25">
        <v>41.230870431471821</v>
      </c>
      <c r="X411" s="25">
        <v>138.30426954340575</v>
      </c>
      <c r="Y411" s="25">
        <v>203.08305211693653</v>
      </c>
      <c r="Z411" s="25">
        <v>86.955877395116886</v>
      </c>
      <c r="AA411" s="25">
        <v>33.639388479143626</v>
      </c>
      <c r="AB411" s="25">
        <v>172.28931495963323</v>
      </c>
      <c r="AC411" s="25">
        <v>39.869933381011109</v>
      </c>
      <c r="AD411" s="25">
        <v>15.199373096961203</v>
      </c>
      <c r="AE411" s="25">
        <v>92.693138482087321</v>
      </c>
      <c r="AF411" s="25">
        <v>477.25189399577812</v>
      </c>
      <c r="AG411" s="25">
        <v>9.9997257707769363E-2</v>
      </c>
      <c r="AJ411" s="24">
        <v>100.47948350002819</v>
      </c>
    </row>
    <row r="412" spans="1:36">
      <c r="A412" s="3" t="s">
        <v>11</v>
      </c>
      <c r="B412" s="3" t="s">
        <v>48</v>
      </c>
      <c r="C412" s="3" t="s">
        <v>932</v>
      </c>
      <c r="D412" s="3" t="s">
        <v>975</v>
      </c>
      <c r="E412" s="3" t="s">
        <v>843</v>
      </c>
      <c r="F412" s="3" t="s">
        <v>930</v>
      </c>
      <c r="G412" s="24">
        <v>37.125282491009429</v>
      </c>
      <c r="H412" s="24">
        <v>1.6684772390164416E-5</v>
      </c>
      <c r="I412" s="24">
        <v>21.613680280270714</v>
      </c>
      <c r="J412" s="24">
        <v>32.017923181457419</v>
      </c>
      <c r="K412" s="24">
        <v>1.1480546112728769</v>
      </c>
      <c r="L412" s="24">
        <v>4.6037443579844233</v>
      </c>
      <c r="M412" s="24">
        <v>3.6404652257560173</v>
      </c>
      <c r="N412" s="24">
        <v>1.0278693866460402</v>
      </c>
      <c r="O412" s="24">
        <v>6.9298578610389608E-3</v>
      </c>
      <c r="P412" s="24">
        <v>1.2045996884775042E-5</v>
      </c>
      <c r="Q412" s="24">
        <v>1.0520884217746928E-5</v>
      </c>
      <c r="R412" s="24">
        <v>1.0870919887165022E-3</v>
      </c>
      <c r="T412" s="25">
        <v>27.500072549856814</v>
      </c>
      <c r="U412" s="25">
        <v>9.9995963039427621E-2</v>
      </c>
      <c r="V412" s="25">
        <v>308.51430653963433</v>
      </c>
      <c r="W412" s="25">
        <v>45.746680215866661</v>
      </c>
      <c r="X412" s="25">
        <v>160.324949336217</v>
      </c>
      <c r="Y412" s="25">
        <v>214.77322780753624</v>
      </c>
      <c r="Z412" s="25">
        <v>0.10000675951134777</v>
      </c>
      <c r="AA412" s="25">
        <v>9.9998182161544699E-2</v>
      </c>
      <c r="AB412" s="25">
        <v>89.939642390559015</v>
      </c>
      <c r="AC412" s="25">
        <v>9.9999832909483582E-2</v>
      </c>
      <c r="AD412" s="25">
        <v>9.9995875637902673E-2</v>
      </c>
      <c r="AE412" s="25">
        <v>71.974672146069537</v>
      </c>
      <c r="AF412" s="25">
        <v>566.79412555302804</v>
      </c>
      <c r="AG412" s="25">
        <v>9.9997257707769363E-2</v>
      </c>
      <c r="AJ412" s="24">
        <v>101.41504827587192</v>
      </c>
    </row>
    <row r="413" spans="1:36">
      <c r="A413" s="3" t="s">
        <v>11</v>
      </c>
      <c r="B413" s="3" t="s">
        <v>48</v>
      </c>
      <c r="C413" s="3" t="s">
        <v>938</v>
      </c>
      <c r="D413" s="3" t="s">
        <v>976</v>
      </c>
      <c r="E413" s="3" t="s">
        <v>843</v>
      </c>
      <c r="F413" s="3" t="s">
        <v>930</v>
      </c>
      <c r="G413" s="24">
        <v>37.091951775680968</v>
      </c>
      <c r="H413" s="24">
        <v>1.8074613930265111E-2</v>
      </c>
      <c r="I413" s="24">
        <v>21.359720448633052</v>
      </c>
      <c r="J413" s="24">
        <v>32.520467931468296</v>
      </c>
      <c r="K413" s="24">
        <v>1.0810248993442166</v>
      </c>
      <c r="L413" s="24">
        <v>4.3825662975690216</v>
      </c>
      <c r="M413" s="24">
        <v>3.4522842661180833</v>
      </c>
      <c r="N413" s="24">
        <v>1.016193091296971</v>
      </c>
      <c r="O413" s="24">
        <v>2.0606251142132385E-2</v>
      </c>
      <c r="P413" s="24">
        <v>1.763533943931066E-3</v>
      </c>
      <c r="Q413" s="24">
        <v>1.0520884217746928E-5</v>
      </c>
      <c r="R413" s="24">
        <v>1.5071275317348378E-3</v>
      </c>
      <c r="T413" s="25">
        <v>0.10000026381766117</v>
      </c>
      <c r="U413" s="25">
        <v>4.3698235848229867</v>
      </c>
      <c r="V413" s="25">
        <v>336.08111720661771</v>
      </c>
      <c r="W413" s="25">
        <v>43.637263544145782</v>
      </c>
      <c r="X413" s="25">
        <v>124.05382962298975</v>
      </c>
      <c r="Y413" s="25">
        <v>239.84360458797545</v>
      </c>
      <c r="Z413" s="25">
        <v>25.901750713439078</v>
      </c>
      <c r="AA413" s="25">
        <v>9.9998182161544699E-2</v>
      </c>
      <c r="AB413" s="25">
        <v>8.1499675948749815</v>
      </c>
      <c r="AC413" s="25">
        <v>9.9999832909483582E-2</v>
      </c>
      <c r="AD413" s="25">
        <v>6.0897488263482717</v>
      </c>
      <c r="AE413" s="25">
        <v>76.524335361749124</v>
      </c>
      <c r="AF413" s="25">
        <v>549.58369663745657</v>
      </c>
      <c r="AG413" s="25">
        <v>9.9997257707769363E-2</v>
      </c>
      <c r="AJ413" s="24">
        <v>101.17138732203087</v>
      </c>
    </row>
    <row r="414" spans="1:36">
      <c r="A414" s="3" t="s">
        <v>11</v>
      </c>
      <c r="B414" s="3" t="s">
        <v>48</v>
      </c>
      <c r="C414" s="3" t="s">
        <v>940</v>
      </c>
      <c r="D414" s="3" t="s">
        <v>977</v>
      </c>
      <c r="E414" s="3" t="s">
        <v>843</v>
      </c>
      <c r="F414" s="3" t="s">
        <v>930</v>
      </c>
      <c r="G414" s="24">
        <v>36.982995849385794</v>
      </c>
      <c r="H414" s="24">
        <v>1.7130255812981804E-2</v>
      </c>
      <c r="I414" s="24">
        <v>21.643627928001216</v>
      </c>
      <c r="J414" s="24">
        <v>32.097062300551585</v>
      </c>
      <c r="K414" s="24">
        <v>1.5856310718912039</v>
      </c>
      <c r="L414" s="24">
        <v>4.6556203708935113</v>
      </c>
      <c r="M414" s="24">
        <v>3.3958172096276491</v>
      </c>
      <c r="N414" s="24">
        <v>1.0204774311841909</v>
      </c>
      <c r="O414" s="24">
        <v>3.7544705505449943E-2</v>
      </c>
      <c r="P414" s="24">
        <v>1.2045996884775042E-5</v>
      </c>
      <c r="Q414" s="24">
        <v>1.0520884217746928E-5</v>
      </c>
      <c r="R414" s="24">
        <v>1.0000846262341327E-5</v>
      </c>
      <c r="T414" s="25">
        <v>0.10000026381766117</v>
      </c>
      <c r="U414" s="25">
        <v>4.0798352920086467</v>
      </c>
      <c r="V414" s="25">
        <v>299.16538815964537</v>
      </c>
      <c r="W414" s="25">
        <v>52.154073606612833</v>
      </c>
      <c r="X414" s="25">
        <v>124.64384783723855</v>
      </c>
      <c r="Y414" s="25">
        <v>221.213324595172</v>
      </c>
      <c r="Z414" s="25">
        <v>65.404420720421442</v>
      </c>
      <c r="AA414" s="25">
        <v>35.489354849132212</v>
      </c>
      <c r="AB414" s="25">
        <v>25.199899802558228</v>
      </c>
      <c r="AC414" s="25">
        <v>9.9999832909483582E-2</v>
      </c>
      <c r="AD414" s="25">
        <v>9.9995875637902673E-2</v>
      </c>
      <c r="AE414" s="25">
        <v>162.66795866522079</v>
      </c>
      <c r="AF414" s="25">
        <v>501.39249562401147</v>
      </c>
      <c r="AG414" s="25">
        <v>9.9997257707769363E-2</v>
      </c>
      <c r="AJ414" s="24">
        <v>101.66675906549209</v>
      </c>
    </row>
    <row r="415" spans="1:36">
      <c r="A415" s="3" t="s">
        <v>11</v>
      </c>
      <c r="B415" s="3" t="s">
        <v>48</v>
      </c>
      <c r="C415" s="3" t="s">
        <v>954</v>
      </c>
      <c r="D415" s="3" t="s">
        <v>978</v>
      </c>
      <c r="E415" s="3" t="s">
        <v>843</v>
      </c>
      <c r="F415" s="3" t="s">
        <v>930</v>
      </c>
      <c r="G415" s="24">
        <v>37.136856250311553</v>
      </c>
      <c r="H415" s="24">
        <v>1.6684772390164416E-5</v>
      </c>
      <c r="I415" s="24">
        <v>21.602305842457614</v>
      </c>
      <c r="J415" s="24">
        <v>32.407741889391851</v>
      </c>
      <c r="K415" s="24">
        <v>0.86621162246674932</v>
      </c>
      <c r="L415" s="24">
        <v>4.7250776211525114</v>
      </c>
      <c r="M415" s="24">
        <v>3.3465619242131255</v>
      </c>
      <c r="N415" s="24">
        <v>1.0014637490393732</v>
      </c>
      <c r="O415" s="24">
        <v>2.2156404135751293E-2</v>
      </c>
      <c r="P415" s="24">
        <v>1.2045996884775042E-5</v>
      </c>
      <c r="Q415" s="24">
        <v>1.0520884217746928E-5</v>
      </c>
      <c r="R415" s="24">
        <v>1.0000846262341327E-5</v>
      </c>
      <c r="T415" s="25">
        <v>0.10000026381766117</v>
      </c>
      <c r="U415" s="25">
        <v>9.2696257737549388</v>
      </c>
      <c r="V415" s="25">
        <v>320.62290563927769</v>
      </c>
      <c r="W415" s="25">
        <v>47.403026505398358</v>
      </c>
      <c r="X415" s="25">
        <v>130.57403090587482</v>
      </c>
      <c r="Y415" s="25">
        <v>231.86348465547024</v>
      </c>
      <c r="Z415" s="25">
        <v>94.8064080167577</v>
      </c>
      <c r="AA415" s="25">
        <v>9.9998182161544699E-2</v>
      </c>
      <c r="AB415" s="25">
        <v>62.939749744960906</v>
      </c>
      <c r="AC415" s="25">
        <v>9.9999832909483582E-2</v>
      </c>
      <c r="AD415" s="25">
        <v>9.9995875637902673E-2</v>
      </c>
      <c r="AE415" s="25">
        <v>9.9992598146804029E-2</v>
      </c>
      <c r="AF415" s="25">
        <v>452.52127766329221</v>
      </c>
      <c r="AG415" s="25">
        <v>9.9997257707769363E-2</v>
      </c>
      <c r="AJ415" s="24">
        <v>101.32437133509374</v>
      </c>
    </row>
    <row r="416" spans="1:36">
      <c r="A416" s="3" t="s">
        <v>11</v>
      </c>
      <c r="B416" s="3" t="s">
        <v>48</v>
      </c>
      <c r="C416" s="3" t="s">
        <v>954</v>
      </c>
      <c r="D416" s="3" t="s">
        <v>979</v>
      </c>
      <c r="E416" s="3" t="s">
        <v>843</v>
      </c>
      <c r="F416" s="3" t="s">
        <v>930</v>
      </c>
      <c r="G416" s="24">
        <v>36.771223865408579</v>
      </c>
      <c r="H416" s="24">
        <v>1.0533096809910793E-2</v>
      </c>
      <c r="I416" s="24">
        <v>21.469761521429554</v>
      </c>
      <c r="J416" s="24">
        <v>31.991689318139787</v>
      </c>
      <c r="K416" s="24">
        <v>1.377901268560104</v>
      </c>
      <c r="L416" s="24">
        <v>4.7399950737893759</v>
      </c>
      <c r="M416" s="24">
        <v>3.3113371734211068</v>
      </c>
      <c r="N416" s="24">
        <v>1.01020732838465</v>
      </c>
      <c r="O416" s="24">
        <v>2.0800357256115971E-2</v>
      </c>
      <c r="P416" s="24">
        <v>6.9421080046958555E-3</v>
      </c>
      <c r="Q416" s="24">
        <v>1.0520884217746928E-5</v>
      </c>
      <c r="R416" s="24">
        <v>4.7003977433004228E-5</v>
      </c>
      <c r="T416" s="25">
        <v>48.4301277668933</v>
      </c>
      <c r="U416" s="25">
        <v>0.81996689692330649</v>
      </c>
      <c r="V416" s="25">
        <v>327.7820773612799</v>
      </c>
      <c r="W416" s="25">
        <v>56.647058314777631</v>
      </c>
      <c r="X416" s="25">
        <v>133.69412722529222</v>
      </c>
      <c r="Y416" s="25">
        <v>248.0937285783474</v>
      </c>
      <c r="Z416" s="25">
        <v>79.065344069671553</v>
      </c>
      <c r="AA416" s="25">
        <v>9.9998182161544699E-2</v>
      </c>
      <c r="AB416" s="25">
        <v>69.169724973926691</v>
      </c>
      <c r="AC416" s="25">
        <v>9.9999832909483582E-2</v>
      </c>
      <c r="AD416" s="25">
        <v>9.9995875637902673E-2</v>
      </c>
      <c r="AE416" s="25">
        <v>58.905639568282247</v>
      </c>
      <c r="AF416" s="25">
        <v>465.75160738746484</v>
      </c>
      <c r="AG416" s="25">
        <v>9.9997257707769363E-2</v>
      </c>
      <c r="AJ416" s="24">
        <v>100.94365161564222</v>
      </c>
    </row>
    <row r="417" spans="1:39">
      <c r="A417" s="3" t="s">
        <v>11</v>
      </c>
      <c r="B417" s="3" t="s">
        <v>48</v>
      </c>
      <c r="C417" s="3" t="s">
        <v>954</v>
      </c>
      <c r="D417" s="3" t="s">
        <v>980</v>
      </c>
      <c r="E417" s="3" t="s">
        <v>843</v>
      </c>
      <c r="F417" s="3" t="s">
        <v>930</v>
      </c>
      <c r="G417" s="24">
        <v>37.010293662453265</v>
      </c>
      <c r="H417" s="24">
        <v>3.4387315896128854E-3</v>
      </c>
      <c r="I417" s="24">
        <v>21.528183052522749</v>
      </c>
      <c r="J417" s="24">
        <v>32.273395171270515</v>
      </c>
      <c r="K417" s="24">
        <v>1.5814631720507288</v>
      </c>
      <c r="L417" s="24">
        <v>4.8566631628574912</v>
      </c>
      <c r="M417" s="24">
        <v>3.20324352026332</v>
      </c>
      <c r="N417" s="24">
        <v>0.99527370342831478</v>
      </c>
      <c r="O417" s="24">
        <v>4.5809042900126051E-2</v>
      </c>
      <c r="P417" s="24">
        <v>1.2045996884775042E-5</v>
      </c>
      <c r="Q417" s="24">
        <v>1.0520884217746928E-5</v>
      </c>
      <c r="R417" s="24">
        <v>9.7308234132581115E-4</v>
      </c>
      <c r="T417" s="25">
        <v>29.440077667919439</v>
      </c>
      <c r="U417" s="25">
        <v>9.9995963039427621E-2</v>
      </c>
      <c r="V417" s="25">
        <v>313.8136934288259</v>
      </c>
      <c r="W417" s="25">
        <v>54.202552698542824</v>
      </c>
      <c r="X417" s="25">
        <v>130.42402627513357</v>
      </c>
      <c r="Y417" s="25">
        <v>242.92365087771435</v>
      </c>
      <c r="Z417" s="25">
        <v>72.144876311486286</v>
      </c>
      <c r="AA417" s="25">
        <v>9.9998182161544699E-2</v>
      </c>
      <c r="AB417" s="25">
        <v>32.129872248261741</v>
      </c>
      <c r="AC417" s="25">
        <v>35.349940933502438</v>
      </c>
      <c r="AD417" s="25">
        <v>11.739515799889771</v>
      </c>
      <c r="AE417" s="25">
        <v>15.558848271642704</v>
      </c>
      <c r="AF417" s="25">
        <v>425.87061347967909</v>
      </c>
      <c r="AG417" s="25">
        <v>9.9997257707769363E-2</v>
      </c>
      <c r="AJ417" s="24">
        <v>101.71524831015373</v>
      </c>
    </row>
    <row r="418" spans="1:39">
      <c r="A418" s="3" t="s">
        <v>11</v>
      </c>
      <c r="B418" s="3" t="s">
        <v>48</v>
      </c>
      <c r="C418" s="3" t="s">
        <v>954</v>
      </c>
      <c r="D418" s="3" t="s">
        <v>981</v>
      </c>
      <c r="E418" s="3" t="s">
        <v>843</v>
      </c>
      <c r="F418" s="3" t="s">
        <v>930</v>
      </c>
      <c r="G418" s="24">
        <v>36.669006819298559</v>
      </c>
      <c r="H418" s="24">
        <v>1.163262331042263E-2</v>
      </c>
      <c r="I418" s="24">
        <v>21.484385798617822</v>
      </c>
      <c r="J418" s="24">
        <v>32.162512241970035</v>
      </c>
      <c r="K418" s="24">
        <v>1.0941816553248416</v>
      </c>
      <c r="L418" s="24">
        <v>4.8104246119247351</v>
      </c>
      <c r="M418" s="24">
        <v>3.1723667261880273</v>
      </c>
      <c r="N418" s="24">
        <v>1.021128057587704</v>
      </c>
      <c r="O418" s="24">
        <v>1.395137694257017E-3</v>
      </c>
      <c r="P418" s="24">
        <v>1.2045996884775042E-5</v>
      </c>
      <c r="Q418" s="24">
        <v>1.0520884217746928E-5</v>
      </c>
      <c r="R418" s="24">
        <v>7.2806160789844849E-4</v>
      </c>
      <c r="T418" s="25">
        <v>25.490067247121829</v>
      </c>
      <c r="U418" s="25">
        <v>30.988748945918619</v>
      </c>
      <c r="V418" s="25">
        <v>346.94985975105402</v>
      </c>
      <c r="W418" s="25">
        <v>39.81271530537775</v>
      </c>
      <c r="X418" s="25">
        <v>120.0537061365572</v>
      </c>
      <c r="Y418" s="25">
        <v>250.98377201255039</v>
      </c>
      <c r="Z418" s="25">
        <v>85.565783437909147</v>
      </c>
      <c r="AA418" s="25">
        <v>9.9998182161544699E-2</v>
      </c>
      <c r="AB418" s="25">
        <v>114.75954370403105</v>
      </c>
      <c r="AC418" s="25">
        <v>9.9999832909483582E-2</v>
      </c>
      <c r="AD418" s="25">
        <v>5.1997855331709388</v>
      </c>
      <c r="AE418" s="25">
        <v>128.16051304475872</v>
      </c>
      <c r="AF418" s="25">
        <v>427.91066432150171</v>
      </c>
      <c r="AG418" s="25">
        <v>9.9997257707769363E-2</v>
      </c>
      <c r="AJ418" s="24">
        <v>100.6764782473545</v>
      </c>
    </row>
    <row r="419" spans="1:39">
      <c r="A419" s="3" t="s">
        <v>11</v>
      </c>
      <c r="B419" s="3" t="s">
        <v>48</v>
      </c>
      <c r="C419" s="3" t="s">
        <v>955</v>
      </c>
      <c r="D419" s="3" t="s">
        <v>982</v>
      </c>
      <c r="E419" s="3" t="s">
        <v>843</v>
      </c>
      <c r="F419" s="3" t="s">
        <v>930</v>
      </c>
      <c r="G419" s="24">
        <v>36.943054613494752</v>
      </c>
      <c r="H419" s="24">
        <v>1.6684772390164416E-5</v>
      </c>
      <c r="I419" s="24">
        <v>21.474315075437787</v>
      </c>
      <c r="J419" s="24">
        <v>32.595279991066661</v>
      </c>
      <c r="K419" s="24">
        <v>1.4230857769203558</v>
      </c>
      <c r="L419" s="24">
        <v>4.8619674903423213</v>
      </c>
      <c r="M419" s="24">
        <v>3.0469741087019133</v>
      </c>
      <c r="N419" s="24">
        <v>1.0156516022256599</v>
      </c>
      <c r="O419" s="24">
        <v>1.5403128920072399E-2</v>
      </c>
      <c r="P419" s="24">
        <v>1.2045996884775042E-5</v>
      </c>
      <c r="Q419" s="24">
        <v>1.0520884217746928E-5</v>
      </c>
      <c r="R419" s="24">
        <v>2.7972366995768689E-3</v>
      </c>
      <c r="T419" s="25">
        <v>0.10000026381766117</v>
      </c>
      <c r="U419" s="25">
        <v>17.639287880155031</v>
      </c>
      <c r="V419" s="25">
        <v>349.87952080489009</v>
      </c>
      <c r="W419" s="25">
        <v>44.79901940344805</v>
      </c>
      <c r="X419" s="25">
        <v>128.5939697800907</v>
      </c>
      <c r="Y419" s="25">
        <v>274.49412534753748</v>
      </c>
      <c r="Z419" s="25">
        <v>63.704305808728535</v>
      </c>
      <c r="AA419" s="25">
        <v>6.3898838401227058</v>
      </c>
      <c r="AB419" s="25">
        <v>87.599651694607175</v>
      </c>
      <c r="AC419" s="25">
        <v>52.959911508862504</v>
      </c>
      <c r="AD419" s="25">
        <v>9.9995875637902673E-2</v>
      </c>
      <c r="AE419" s="25">
        <v>86.273613681062514</v>
      </c>
      <c r="AF419" s="25">
        <v>477.57190197096594</v>
      </c>
      <c r="AG419" s="25">
        <v>9.9997257707769363E-2</v>
      </c>
      <c r="AJ419" s="24">
        <v>101.62986580414933</v>
      </c>
    </row>
    <row r="420" spans="1:39">
      <c r="A420" s="3" t="s">
        <v>11</v>
      </c>
      <c r="B420" s="3" t="s">
        <v>48</v>
      </c>
      <c r="C420" s="3" t="s">
        <v>955</v>
      </c>
      <c r="D420" s="3" t="s">
        <v>983</v>
      </c>
      <c r="E420" s="3" t="s">
        <v>843</v>
      </c>
      <c r="F420" s="3" t="s">
        <v>930</v>
      </c>
      <c r="G420" s="24">
        <v>36.837008171977921</v>
      </c>
      <c r="H420" s="24">
        <v>1.8521765830321515E-2</v>
      </c>
      <c r="I420" s="24">
        <v>21.412246922255008</v>
      </c>
      <c r="J420" s="24">
        <v>32.628788812549715</v>
      </c>
      <c r="K420" s="24">
        <v>0.75092958914980823</v>
      </c>
      <c r="L420" s="24">
        <v>4.8449530981155426</v>
      </c>
      <c r="M420" s="24">
        <v>3.0129847613248302</v>
      </c>
      <c r="N420" s="24">
        <v>0.99439640718099698</v>
      </c>
      <c r="O420" s="24">
        <v>1.4005295307565611E-3</v>
      </c>
      <c r="P420" s="24">
        <v>6.3759461511114293E-3</v>
      </c>
      <c r="Q420" s="24">
        <v>1.0520884217746928E-5</v>
      </c>
      <c r="R420" s="24">
        <v>1.0000846262341327E-5</v>
      </c>
      <c r="T420" s="25">
        <v>109.4902888539572</v>
      </c>
      <c r="U420" s="25">
        <v>25.168983897023931</v>
      </c>
      <c r="V420" s="25">
        <v>335.71116000869301</v>
      </c>
      <c r="W420" s="25">
        <v>40.156451508968431</v>
      </c>
      <c r="X420" s="25">
        <v>126.05389136620606</v>
      </c>
      <c r="Y420" s="25">
        <v>298.34448379243076</v>
      </c>
      <c r="Z420" s="25">
        <v>88.876007177734792</v>
      </c>
      <c r="AA420" s="25">
        <v>9.9998182161544699E-2</v>
      </c>
      <c r="AB420" s="25">
        <v>95.459620442547944</v>
      </c>
      <c r="AC420" s="25">
        <v>34.829941802373128</v>
      </c>
      <c r="AD420" s="25">
        <v>20.799142132683755</v>
      </c>
      <c r="AE420" s="25">
        <v>67.664991165942268</v>
      </c>
      <c r="AF420" s="25">
        <v>562.94402960154923</v>
      </c>
      <c r="AG420" s="25">
        <v>9.9997257707769363E-2</v>
      </c>
      <c r="AJ420" s="24">
        <v>100.78427791681102</v>
      </c>
    </row>
    <row r="421" spans="1:39">
      <c r="A421" s="3" t="s">
        <v>11</v>
      </c>
      <c r="B421" s="3" t="s">
        <v>48</v>
      </c>
      <c r="C421" s="3" t="s">
        <v>956</v>
      </c>
      <c r="D421" s="3" t="s">
        <v>984</v>
      </c>
      <c r="E421" s="3" t="s">
        <v>843</v>
      </c>
      <c r="F421" s="3" t="s">
        <v>930</v>
      </c>
      <c r="G421" s="24">
        <v>36.765533255474445</v>
      </c>
      <c r="H421" s="24">
        <v>4.8602741972548933E-3</v>
      </c>
      <c r="I421" s="24">
        <v>21.257369402730131</v>
      </c>
      <c r="J421" s="24">
        <v>32.207153462579328</v>
      </c>
      <c r="K421" s="24">
        <v>0.91637988137945114</v>
      </c>
      <c r="L421" s="24">
        <v>5.0593935780012851</v>
      </c>
      <c r="M421" s="24">
        <v>3.0043767356511011</v>
      </c>
      <c r="N421" s="24">
        <v>0.98998054281650794</v>
      </c>
      <c r="O421" s="24">
        <v>3.4852831133052591E-2</v>
      </c>
      <c r="P421" s="24">
        <v>3.5656150778934115E-4</v>
      </c>
      <c r="Q421" s="24">
        <v>1.0520884217746928E-5</v>
      </c>
      <c r="R421" s="24">
        <v>6.0405111424541617E-4</v>
      </c>
      <c r="T421" s="25">
        <v>0.10000026381766117</v>
      </c>
      <c r="U421" s="25">
        <v>37.288494617402563</v>
      </c>
      <c r="V421" s="25">
        <v>325.16238044624561</v>
      </c>
      <c r="W421" s="25">
        <v>52.093281430571388</v>
      </c>
      <c r="X421" s="25">
        <v>113.68350948441334</v>
      </c>
      <c r="Y421" s="25">
        <v>332.20499267897532</v>
      </c>
      <c r="Z421" s="25">
        <v>91.986217398537676</v>
      </c>
      <c r="AA421" s="25">
        <v>9.9998182161544699E-2</v>
      </c>
      <c r="AB421" s="25">
        <v>141.87943587249848</v>
      </c>
      <c r="AC421" s="25">
        <v>40.2199327961943</v>
      </c>
      <c r="AD421" s="25">
        <v>9.9995875637902673E-2</v>
      </c>
      <c r="AE421" s="25">
        <v>17.548700974764103</v>
      </c>
      <c r="AF421" s="25">
        <v>604.30506039457873</v>
      </c>
      <c r="AG421" s="25">
        <v>9.9997257707769363E-2</v>
      </c>
      <c r="AJ421" s="24">
        <v>100.51443064717479</v>
      </c>
    </row>
    <row r="422" spans="1:39">
      <c r="A422" s="3" t="s">
        <v>11</v>
      </c>
      <c r="B422" s="3" t="s">
        <v>48</v>
      </c>
      <c r="C422" s="3" t="s">
        <v>955</v>
      </c>
      <c r="D422" s="3" t="s">
        <v>985</v>
      </c>
      <c r="E422" s="3" t="s">
        <v>843</v>
      </c>
      <c r="F422" s="3" t="s">
        <v>930</v>
      </c>
      <c r="G422" s="24">
        <v>36.806865053943383</v>
      </c>
      <c r="H422" s="24">
        <v>1.3648143815154491E-2</v>
      </c>
      <c r="I422" s="24">
        <v>21.453550113383638</v>
      </c>
      <c r="J422" s="24">
        <v>32.523474241857016</v>
      </c>
      <c r="K422" s="24">
        <v>0.87998022074626436</v>
      </c>
      <c r="L422" s="24">
        <v>5.003872453970077</v>
      </c>
      <c r="M422" s="24">
        <v>2.9333136780086404</v>
      </c>
      <c r="N422" s="24">
        <v>1.0104242038524878</v>
      </c>
      <c r="O422" s="24">
        <v>9.8549291620415955E-3</v>
      </c>
      <c r="P422" s="24">
        <v>4.6015708099840661E-3</v>
      </c>
      <c r="Q422" s="24">
        <v>1.0520884217746928E-5</v>
      </c>
      <c r="R422" s="24">
        <v>1.4701244005641749E-4</v>
      </c>
      <c r="T422" s="25">
        <v>102.12026941059558</v>
      </c>
      <c r="U422" s="25">
        <v>23.809038799687713</v>
      </c>
      <c r="V422" s="25">
        <v>337.33097260501194</v>
      </c>
      <c r="W422" s="25">
        <v>39.199439866539755</v>
      </c>
      <c r="X422" s="25">
        <v>124.60384660237422</v>
      </c>
      <c r="Y422" s="25">
        <v>374.43562735938815</v>
      </c>
      <c r="Z422" s="25">
        <v>68.444626209566422</v>
      </c>
      <c r="AA422" s="25">
        <v>18.189669335184984</v>
      </c>
      <c r="AB422" s="25">
        <v>70.459719844771939</v>
      </c>
      <c r="AC422" s="25">
        <v>9.9999832909483582E-2</v>
      </c>
      <c r="AD422" s="25">
        <v>9.9995875637902673E-2</v>
      </c>
      <c r="AE422" s="25">
        <v>3.4897416753234602</v>
      </c>
      <c r="AF422" s="25">
        <v>555.17383595401941</v>
      </c>
      <c r="AG422" s="25">
        <v>9.9997257707769363E-2</v>
      </c>
      <c r="AJ422" s="24">
        <v>100.90736243767918</v>
      </c>
    </row>
    <row r="423" spans="1:39">
      <c r="A423" s="3" t="s">
        <v>11</v>
      </c>
      <c r="B423" s="3" t="s">
        <v>48</v>
      </c>
      <c r="C423" s="3" t="s">
        <v>941</v>
      </c>
      <c r="D423" s="3" t="s">
        <v>986</v>
      </c>
      <c r="E423" s="3" t="s">
        <v>843</v>
      </c>
      <c r="F423" s="3" t="s">
        <v>930</v>
      </c>
      <c r="G423" s="24">
        <v>36.94707654833541</v>
      </c>
      <c r="H423" s="24">
        <v>1.675151147972507E-3</v>
      </c>
      <c r="I423" s="24">
        <v>21.60090765574969</v>
      </c>
      <c r="J423" s="24">
        <v>32.518514868273193</v>
      </c>
      <c r="K423" s="24">
        <v>0.92463791709891596</v>
      </c>
      <c r="L423" s="24">
        <v>5.0416677241279295</v>
      </c>
      <c r="M423" s="24">
        <v>2.9486774533635058</v>
      </c>
      <c r="N423" s="24">
        <v>0.99628952013573535</v>
      </c>
      <c r="O423" s="24">
        <v>2.774369470840379E-2</v>
      </c>
      <c r="P423" s="24">
        <v>1.4629863216559288E-2</v>
      </c>
      <c r="Q423" s="24">
        <v>1.0520884217746928E-5</v>
      </c>
      <c r="R423" s="24">
        <v>9.9108386459802536E-4</v>
      </c>
      <c r="T423" s="25">
        <v>0.10000026381766117</v>
      </c>
      <c r="U423" s="25">
        <v>14.999394455914141</v>
      </c>
      <c r="V423" s="25">
        <v>330.74173494467749</v>
      </c>
      <c r="W423" s="25">
        <v>40.323393631657972</v>
      </c>
      <c r="X423" s="25">
        <v>120.11370798885369</v>
      </c>
      <c r="Y423" s="25">
        <v>421.41633342819688</v>
      </c>
      <c r="Z423" s="25">
        <v>59.914049623248452</v>
      </c>
      <c r="AA423" s="25">
        <v>9.9998182161544699E-2</v>
      </c>
      <c r="AB423" s="25">
        <v>90.36964068084076</v>
      </c>
      <c r="AC423" s="25">
        <v>9.9999832909483582E-2</v>
      </c>
      <c r="AD423" s="25">
        <v>15.019380520812982</v>
      </c>
      <c r="AE423" s="25">
        <v>9.9992598146804029E-2</v>
      </c>
      <c r="AF423" s="25">
        <v>531.97325775290028</v>
      </c>
      <c r="AG423" s="25">
        <v>9.9997257707769363E-2</v>
      </c>
      <c r="AJ423" s="24">
        <v>101.279587011103</v>
      </c>
    </row>
    <row r="424" spans="1:39" s="11" customFormat="1">
      <c r="C424" s="11" t="s">
        <v>951</v>
      </c>
      <c r="F424" s="11" t="s">
        <v>845</v>
      </c>
      <c r="G424" s="20">
        <f>AVERAGE(G369:G373,G386:G388,G393)</f>
        <v>37.265726934346127</v>
      </c>
      <c r="H424" s="20">
        <f t="shared" ref="H424:AG424" si="52">AVERAGE(H369:H373,H386:H388,H393)</f>
        <v>2.0533763994215453E-2</v>
      </c>
      <c r="I424" s="20">
        <f t="shared" si="52"/>
        <v>21.643138772591385</v>
      </c>
      <c r="J424" s="20">
        <f t="shared" si="52"/>
        <v>29.895764794117156</v>
      </c>
      <c r="K424" s="20">
        <f t="shared" si="52"/>
        <v>1.360319060723433</v>
      </c>
      <c r="L424" s="20">
        <f t="shared" si="52"/>
        <v>5.3208793337318019</v>
      </c>
      <c r="M424" s="20">
        <f t="shared" si="52"/>
        <v>4.4568212763537458</v>
      </c>
      <c r="N424" s="20">
        <f t="shared" si="52"/>
        <v>1.0866239824758388</v>
      </c>
      <c r="O424" s="20">
        <f t="shared" si="52"/>
        <v>1.8353062578267375E-2</v>
      </c>
      <c r="P424" s="20">
        <f t="shared" si="52"/>
        <v>3.3316550495091149E-3</v>
      </c>
      <c r="Q424" s="20">
        <f t="shared" si="52"/>
        <v>9.3518970824417145E-6</v>
      </c>
      <c r="R424" s="20">
        <f t="shared" si="52"/>
        <v>7.9751192916470773E-4</v>
      </c>
      <c r="S424" s="20"/>
      <c r="T424" s="21">
        <f t="shared" si="52"/>
        <v>50.305688270495651</v>
      </c>
      <c r="U424" s="21">
        <f t="shared" si="52"/>
        <v>8.7074262482221592</v>
      </c>
      <c r="V424" s="21">
        <f t="shared" si="52"/>
        <v>289.87201890847405</v>
      </c>
      <c r="W424" s="21">
        <f t="shared" si="52"/>
        <v>46.428574416281819</v>
      </c>
      <c r="X424" s="21">
        <f t="shared" si="52"/>
        <v>106.8866329937167</v>
      </c>
      <c r="Y424" s="21">
        <f t="shared" si="52"/>
        <v>154.03453719343659</v>
      </c>
      <c r="Z424" s="21">
        <f t="shared" si="52"/>
        <v>14.926564450177052</v>
      </c>
      <c r="AA424" s="21">
        <f t="shared" si="52"/>
        <v>8.8887273032484171E-2</v>
      </c>
      <c r="AB424" s="21">
        <f t="shared" si="52"/>
        <v>58.186435311303775</v>
      </c>
      <c r="AC424" s="21">
        <f t="shared" si="52"/>
        <v>25.107735825062225</v>
      </c>
      <c r="AD424" s="21">
        <f t="shared" si="52"/>
        <v>3.3543060950092007</v>
      </c>
      <c r="AE424" s="21">
        <f t="shared" si="52"/>
        <v>66.216209521681918</v>
      </c>
      <c r="AF424" s="21">
        <f t="shared" si="52"/>
        <v>543.22798268580902</v>
      </c>
      <c r="AG424" s="21">
        <f t="shared" si="52"/>
        <v>11.319689572519488</v>
      </c>
      <c r="AH424" s="20"/>
      <c r="AI424" s="20"/>
      <c r="AJ424" s="20">
        <f>AVERAGE(AJ369:AJ373,AJ386:AJ388,AJ393)</f>
        <v>101.30871352394708</v>
      </c>
      <c r="AL424" s="20"/>
      <c r="AM424" s="20"/>
    </row>
    <row r="425" spans="1:39" s="11" customFormat="1">
      <c r="F425" s="11" t="s">
        <v>844</v>
      </c>
      <c r="G425" s="20">
        <f>STDEV(G369:G373,G386:G388,G393)</f>
        <v>0.16932434953327663</v>
      </c>
      <c r="H425" s="20">
        <f t="shared" ref="H425:AG425" si="53">STDEV(H369:H373,H386:H388,H393)</f>
        <v>7.1122875629623279E-3</v>
      </c>
      <c r="I425" s="20">
        <f t="shared" si="53"/>
        <v>0.20910264096167216</v>
      </c>
      <c r="J425" s="20">
        <f t="shared" si="53"/>
        <v>0.43891170912584987</v>
      </c>
      <c r="K425" s="20">
        <f t="shared" si="53"/>
        <v>0.33332157968147336</v>
      </c>
      <c r="L425" s="20">
        <f t="shared" si="53"/>
        <v>0.1914649170542872</v>
      </c>
      <c r="M425" s="20">
        <f t="shared" si="53"/>
        <v>9.7676152586355855E-2</v>
      </c>
      <c r="N425" s="20">
        <f t="shared" si="53"/>
        <v>2.3431420674652158E-2</v>
      </c>
      <c r="O425" s="20">
        <f t="shared" si="53"/>
        <v>1.2736717998105053E-2</v>
      </c>
      <c r="P425" s="20">
        <f t="shared" si="53"/>
        <v>3.7433703220981769E-3</v>
      </c>
      <c r="Q425" s="20">
        <f t="shared" si="53"/>
        <v>3.5069614059156427E-6</v>
      </c>
      <c r="R425" s="20">
        <f t="shared" si="53"/>
        <v>1.0772834710750419E-3</v>
      </c>
      <c r="S425" s="20"/>
      <c r="T425" s="21">
        <f t="shared" si="53"/>
        <v>62.814950622422614</v>
      </c>
      <c r="U425" s="21">
        <f t="shared" si="53"/>
        <v>12.007012688439923</v>
      </c>
      <c r="V425" s="21">
        <f t="shared" si="53"/>
        <v>110.63353643680063</v>
      </c>
      <c r="W425" s="21">
        <f t="shared" si="53"/>
        <v>18.947204299869373</v>
      </c>
      <c r="X425" s="21">
        <f t="shared" si="53"/>
        <v>41.493639870955761</v>
      </c>
      <c r="Y425" s="21">
        <f t="shared" si="53"/>
        <v>61.932654633624352</v>
      </c>
      <c r="Z425" s="21">
        <f t="shared" si="53"/>
        <v>13.081072526170914</v>
      </c>
      <c r="AA425" s="21">
        <f t="shared" si="53"/>
        <v>3.3332727387181606E-2</v>
      </c>
      <c r="AB425" s="21">
        <f t="shared" si="53"/>
        <v>38.814943245852227</v>
      </c>
      <c r="AC425" s="21">
        <f t="shared" si="53"/>
        <v>45.360437260028469</v>
      </c>
      <c r="AD425" s="21">
        <f t="shared" si="53"/>
        <v>9.8004849078445631</v>
      </c>
      <c r="AE425" s="21">
        <f t="shared" si="53"/>
        <v>56.164769465422587</v>
      </c>
      <c r="AF425" s="21">
        <f t="shared" si="53"/>
        <v>280.83908645256003</v>
      </c>
      <c r="AG425" s="21">
        <f t="shared" si="53"/>
        <v>21.015930868628683</v>
      </c>
      <c r="AH425" s="20"/>
      <c r="AI425" s="20"/>
      <c r="AJ425" s="20">
        <f>STDEV(AJ369:AJ373,AJ386:AJ388,AJ393)</f>
        <v>0.42390307502832619</v>
      </c>
      <c r="AL425" s="20"/>
      <c r="AM425" s="20"/>
    </row>
    <row r="426" spans="1:39" s="11" customFormat="1">
      <c r="C426" s="11" t="s">
        <v>936</v>
      </c>
      <c r="F426" s="11" t="s">
        <v>987</v>
      </c>
      <c r="G426" s="20">
        <f>AVERAGE(G380:G381,G383:G384,G389:G390,G394,G398)</f>
        <v>37.122897141356603</v>
      </c>
      <c r="H426" s="20">
        <f t="shared" ref="H426:AG426" si="54">AVERAGE(H380:H381,H383:H384,H389:H390,H394,H398)</f>
        <v>1.4777077227003992E-2</v>
      </c>
      <c r="I426" s="20">
        <f t="shared" si="54"/>
        <v>21.626908732552934</v>
      </c>
      <c r="J426" s="20">
        <f t="shared" si="54"/>
        <v>31.380479819271436</v>
      </c>
      <c r="K426" s="20">
        <f t="shared" si="54"/>
        <v>1.3112756575788262</v>
      </c>
      <c r="L426" s="20">
        <f t="shared" si="54"/>
        <v>4.4237334246367332</v>
      </c>
      <c r="M426" s="20">
        <f t="shared" si="54"/>
        <v>4.0767419305492698</v>
      </c>
      <c r="N426" s="20">
        <f t="shared" si="54"/>
        <v>1.0273784435507012</v>
      </c>
      <c r="O426" s="20">
        <f t="shared" si="54"/>
        <v>1.566581245453456E-2</v>
      </c>
      <c r="P426" s="20">
        <f t="shared" si="54"/>
        <v>3.7953924684704958E-3</v>
      </c>
      <c r="Q426" s="20">
        <f t="shared" si="54"/>
        <v>4.505700177302843E-3</v>
      </c>
      <c r="R426" s="20">
        <f t="shared" si="54"/>
        <v>6.4255437235543006E-4</v>
      </c>
      <c r="S426" s="20"/>
      <c r="T426" s="21">
        <f t="shared" si="54"/>
        <v>8.0775213098715799</v>
      </c>
      <c r="U426" s="21">
        <f t="shared" si="54"/>
        <v>6.2234987496663772</v>
      </c>
      <c r="V426" s="21">
        <f t="shared" si="54"/>
        <v>296.27447262315957</v>
      </c>
      <c r="W426" s="21">
        <f t="shared" si="54"/>
        <v>45.965865204893085</v>
      </c>
      <c r="X426" s="21">
        <f t="shared" si="54"/>
        <v>115.98233045052255</v>
      </c>
      <c r="Y426" s="21">
        <f t="shared" si="54"/>
        <v>194.22041892121882</v>
      </c>
      <c r="Z426" s="21">
        <f t="shared" si="54"/>
        <v>27.751875764399006</v>
      </c>
      <c r="AA426" s="21">
        <f t="shared" si="54"/>
        <v>9.9998182161544685E-2</v>
      </c>
      <c r="AB426" s="21">
        <f t="shared" si="54"/>
        <v>91.662135541745783</v>
      </c>
      <c r="AC426" s="21">
        <f t="shared" si="54"/>
        <v>37.397437512324117</v>
      </c>
      <c r="AD426" s="21">
        <f t="shared" si="54"/>
        <v>8.9583805087106043</v>
      </c>
      <c r="AE426" s="21">
        <f t="shared" si="54"/>
        <v>55.890862734156102</v>
      </c>
      <c r="AF426" s="21">
        <f t="shared" si="54"/>
        <v>424.94559042640174</v>
      </c>
      <c r="AG426" s="21">
        <f t="shared" si="54"/>
        <v>8.8860063130566544</v>
      </c>
      <c r="AH426" s="20"/>
      <c r="AI426" s="20"/>
      <c r="AJ426" s="20">
        <f>AVERAGE(AJ380:AJ381,AJ383:AJ384,AJ389:AJ390,AJ394,AJ398)</f>
        <v>101.21676798491333</v>
      </c>
      <c r="AL426" s="20"/>
      <c r="AM426" s="20"/>
    </row>
    <row r="427" spans="1:39" s="11" customFormat="1">
      <c r="F427" s="11" t="s">
        <v>988</v>
      </c>
      <c r="G427" s="20">
        <f>STDEV(G380:G381,G383:G384,G389:G390,G394,G398)</f>
        <v>0.25235165916453667</v>
      </c>
      <c r="H427" s="20">
        <f t="shared" ref="H427:AG427" si="55">STDEV(H380:H381,H383:H384,H389:H390,H394,H398)</f>
        <v>5.0919995457574495E-3</v>
      </c>
      <c r="I427" s="20">
        <f t="shared" si="55"/>
        <v>0.19140282134079512</v>
      </c>
      <c r="J427" s="20">
        <f t="shared" si="55"/>
        <v>0.68960983960492295</v>
      </c>
      <c r="K427" s="20">
        <f t="shared" si="55"/>
        <v>0.53539807344282164</v>
      </c>
      <c r="L427" s="20">
        <f t="shared" si="55"/>
        <v>0.13224917273836889</v>
      </c>
      <c r="M427" s="20">
        <f t="shared" si="55"/>
        <v>0.29969683955831783</v>
      </c>
      <c r="N427" s="20">
        <f t="shared" si="55"/>
        <v>2.3903274557544818E-2</v>
      </c>
      <c r="O427" s="20">
        <f t="shared" si="55"/>
        <v>1.3686058029791098E-2</v>
      </c>
      <c r="P427" s="20">
        <f t="shared" si="55"/>
        <v>4.1794833540021361E-3</v>
      </c>
      <c r="Q427" s="20">
        <f t="shared" si="55"/>
        <v>1.271428704315929E-2</v>
      </c>
      <c r="R427" s="20">
        <f t="shared" si="55"/>
        <v>7.8023413644077273E-4</v>
      </c>
      <c r="S427" s="20"/>
      <c r="T427" s="21">
        <f t="shared" si="55"/>
        <v>22.563836914892505</v>
      </c>
      <c r="U427" s="21">
        <f t="shared" si="55"/>
        <v>10.38905318904124</v>
      </c>
      <c r="V427" s="21">
        <f t="shared" si="55"/>
        <v>57.362293466178876</v>
      </c>
      <c r="W427" s="21">
        <f t="shared" si="55"/>
        <v>8.9954921283909943</v>
      </c>
      <c r="X427" s="21">
        <f t="shared" si="55"/>
        <v>23.273909334254427</v>
      </c>
      <c r="Y427" s="21">
        <f t="shared" si="55"/>
        <v>17.235006938970344</v>
      </c>
      <c r="Z427" s="21">
        <f t="shared" si="55"/>
        <v>28.664443566467106</v>
      </c>
      <c r="AA427" s="21">
        <f t="shared" si="55"/>
        <v>1.4835979218054374E-17</v>
      </c>
      <c r="AB427" s="21">
        <f t="shared" si="55"/>
        <v>47.517993673627338</v>
      </c>
      <c r="AC427" s="21">
        <f t="shared" si="55"/>
        <v>42.110719821802761</v>
      </c>
      <c r="AD427" s="21">
        <f t="shared" si="55"/>
        <v>15.257339525720923</v>
      </c>
      <c r="AE427" s="21">
        <f t="shared" si="55"/>
        <v>64.650429330402645</v>
      </c>
      <c r="AF427" s="21">
        <f t="shared" si="55"/>
        <v>174.47144418776907</v>
      </c>
      <c r="AG427" s="21">
        <f t="shared" si="55"/>
        <v>21.177315356872658</v>
      </c>
      <c r="AH427" s="20"/>
      <c r="AI427" s="20"/>
      <c r="AJ427" s="20">
        <f>STDEV(AJ380:AJ381,AJ383:AJ384,AJ389:AJ390,AJ394,AJ398)</f>
        <v>0.47037421738141583</v>
      </c>
      <c r="AL427" s="20"/>
      <c r="AM427" s="20"/>
    </row>
    <row r="428" spans="1:39" s="11" customFormat="1">
      <c r="C428" s="11" t="s">
        <v>954</v>
      </c>
      <c r="F428" s="11" t="s">
        <v>524</v>
      </c>
      <c r="G428" s="20">
        <f>AVERAGE(G355:G366,G382,G391,G416:G423)</f>
        <v>36.977018375143636</v>
      </c>
      <c r="H428" s="20">
        <f t="shared" ref="H428:AG428" si="56">AVERAGE(H355:H366,H382,H391,H416:H423)</f>
        <v>1.0544169431587905E-2</v>
      </c>
      <c r="I428" s="20">
        <f t="shared" si="56"/>
        <v>21.532437731239607</v>
      </c>
      <c r="J428" s="20">
        <f t="shared" si="56"/>
        <v>32.20984287428417</v>
      </c>
      <c r="K428" s="20">
        <f t="shared" si="56"/>
        <v>1.1756295925632021</v>
      </c>
      <c r="L428" s="20">
        <f t="shared" si="56"/>
        <v>4.8229368170992668</v>
      </c>
      <c r="M428" s="20">
        <f t="shared" si="56"/>
        <v>3.294910905904135</v>
      </c>
      <c r="N428" s="20">
        <f t="shared" si="56"/>
        <v>0.99117386668836671</v>
      </c>
      <c r="O428" s="20">
        <f t="shared" si="56"/>
        <v>1.8188073742956203E-2</v>
      </c>
      <c r="P428" s="20">
        <f t="shared" si="56"/>
        <v>8.6698872396916583E-3</v>
      </c>
      <c r="Q428" s="20">
        <f t="shared" si="56"/>
        <v>1.0520884217746928E-5</v>
      </c>
      <c r="R428" s="20">
        <f t="shared" si="56"/>
        <v>5.252262623413258E-4</v>
      </c>
      <c r="S428" s="20"/>
      <c r="T428" s="21">
        <f t="shared" si="56"/>
        <v>55.342418729962247</v>
      </c>
      <c r="U428" s="21">
        <f t="shared" si="56"/>
        <v>10.131409164312917</v>
      </c>
      <c r="V428" s="21">
        <f t="shared" si="56"/>
        <v>290.19233538491909</v>
      </c>
      <c r="W428" s="21">
        <f t="shared" si="56"/>
        <v>46.00314542831434</v>
      </c>
      <c r="X428" s="21">
        <f t="shared" si="56"/>
        <v>130.58766769048768</v>
      </c>
      <c r="Y428" s="21">
        <f t="shared" si="56"/>
        <v>284.97110098688086</v>
      </c>
      <c r="Z428" s="21">
        <f t="shared" si="56"/>
        <v>35.836513118532281</v>
      </c>
      <c r="AA428" s="21">
        <f t="shared" si="56"/>
        <v>1.2081598553881174</v>
      </c>
      <c r="AB428" s="21">
        <f t="shared" si="56"/>
        <v>78.083325896151933</v>
      </c>
      <c r="AC428" s="21">
        <f t="shared" si="56"/>
        <v>19.952239388917189</v>
      </c>
      <c r="AD428" s="21">
        <f t="shared" si="56"/>
        <v>11.364076739540195</v>
      </c>
      <c r="AE428" s="21">
        <f t="shared" si="56"/>
        <v>42.654569810377801</v>
      </c>
      <c r="AF428" s="21">
        <f t="shared" si="56"/>
        <v>358.20119976058839</v>
      </c>
      <c r="AG428" s="21">
        <f t="shared" si="56"/>
        <v>2.7617424446927576</v>
      </c>
      <c r="AH428" s="20"/>
      <c r="AI428" s="20"/>
      <c r="AJ428" s="20">
        <f>AVERAGE(AJ355:AJ366,AJ382,AJ391,AJ416:AJ423)</f>
        <v>101.25734762775086</v>
      </c>
      <c r="AL428" s="20"/>
      <c r="AM428" s="20"/>
    </row>
    <row r="429" spans="1:39" s="11" customFormat="1">
      <c r="F429" s="11" t="s">
        <v>525</v>
      </c>
      <c r="G429" s="20">
        <f>STDEV(G355:G366,G382,G391,G416:G423)</f>
        <v>0.28984109073487019</v>
      </c>
      <c r="H429" s="20">
        <f t="shared" ref="H429:AG429" si="57">STDEV(H355:H366,H382,H391,H416:H423)</f>
        <v>1.0450342776476169E-2</v>
      </c>
      <c r="I429" s="20">
        <f t="shared" si="57"/>
        <v>0.1866905198411172</v>
      </c>
      <c r="J429" s="20">
        <f t="shared" si="57"/>
        <v>0.47637351643961323</v>
      </c>
      <c r="K429" s="20">
        <f t="shared" si="57"/>
        <v>0.38568706814196524</v>
      </c>
      <c r="L429" s="20">
        <f t="shared" si="57"/>
        <v>0.37469432070215902</v>
      </c>
      <c r="M429" s="20">
        <f t="shared" si="57"/>
        <v>0.45460867155411139</v>
      </c>
      <c r="N429" s="20">
        <f t="shared" si="57"/>
        <v>2.8766150987779592E-2</v>
      </c>
      <c r="O429" s="20">
        <f t="shared" si="57"/>
        <v>1.4814775896149114E-2</v>
      </c>
      <c r="P429" s="20">
        <f t="shared" si="57"/>
        <v>8.3655157295139965E-3</v>
      </c>
      <c r="Q429" s="20">
        <f t="shared" si="57"/>
        <v>0</v>
      </c>
      <c r="R429" s="20">
        <f t="shared" si="57"/>
        <v>7.2960318834872702E-4</v>
      </c>
      <c r="S429" s="20"/>
      <c r="T429" s="21">
        <f t="shared" si="57"/>
        <v>83.558314057811572</v>
      </c>
      <c r="U429" s="21">
        <f t="shared" si="57"/>
        <v>10.989111846084283</v>
      </c>
      <c r="V429" s="21">
        <f t="shared" si="57"/>
        <v>53.217422626879873</v>
      </c>
      <c r="W429" s="21">
        <f t="shared" si="57"/>
        <v>12.215282102117733</v>
      </c>
      <c r="X429" s="21">
        <f t="shared" si="57"/>
        <v>18.209440020568429</v>
      </c>
      <c r="Y429" s="21">
        <f t="shared" si="57"/>
        <v>81.677332460036126</v>
      </c>
      <c r="Z429" s="21">
        <f t="shared" si="57"/>
        <v>33.715779436107752</v>
      </c>
      <c r="AA429" s="21">
        <f t="shared" si="57"/>
        <v>4.0224511216455054</v>
      </c>
      <c r="AB429" s="21">
        <f t="shared" si="57"/>
        <v>40.381023360049639</v>
      </c>
      <c r="AC429" s="21">
        <f t="shared" si="57"/>
        <v>23.729857692860836</v>
      </c>
      <c r="AD429" s="21">
        <f t="shared" si="57"/>
        <v>12.729080794620275</v>
      </c>
      <c r="AE429" s="21">
        <f t="shared" si="57"/>
        <v>41.894628123375249</v>
      </c>
      <c r="AF429" s="21">
        <f t="shared" si="57"/>
        <v>155.30570960444467</v>
      </c>
      <c r="AG429" s="21">
        <f t="shared" si="57"/>
        <v>7.0463010880311145</v>
      </c>
      <c r="AH429" s="20"/>
      <c r="AI429" s="20"/>
      <c r="AJ429" s="20">
        <f>STDEV(AJ355:AJ366,AJ382,AJ391,AJ416:AJ423)</f>
        <v>0.38659150574173778</v>
      </c>
      <c r="AL429" s="20"/>
      <c r="AM429" s="20"/>
    </row>
    <row r="431" spans="1:39">
      <c r="A431" s="3" t="s">
        <v>12</v>
      </c>
      <c r="B431" s="3" t="s">
        <v>48</v>
      </c>
      <c r="C431" s="3" t="s">
        <v>1018</v>
      </c>
      <c r="D431" s="45">
        <v>1</v>
      </c>
      <c r="E431" s="3" t="s">
        <v>502</v>
      </c>
      <c r="F431" s="45" t="s">
        <v>989</v>
      </c>
      <c r="G431" s="24">
        <v>37.035965586968125</v>
      </c>
      <c r="H431" s="24">
        <v>1.9412732675956296E-2</v>
      </c>
      <c r="I431" s="24">
        <v>20.764962054146764</v>
      </c>
      <c r="J431" s="24">
        <v>33.273761590115498</v>
      </c>
      <c r="K431" s="24">
        <v>0</v>
      </c>
      <c r="L431" s="24">
        <v>4.2997810852120617</v>
      </c>
      <c r="M431" s="24">
        <v>2.685626072001646</v>
      </c>
      <c r="N431" s="24">
        <v>1.0204732335944906</v>
      </c>
      <c r="O431" s="24">
        <v>1.1607276024393405E-2</v>
      </c>
      <c r="P431" s="24">
        <v>2.4964123944007797E-2</v>
      </c>
      <c r="X431" s="25">
        <v>155.61480393094266</v>
      </c>
      <c r="AJ431" s="24">
        <v>99.158313215003389</v>
      </c>
    </row>
    <row r="432" spans="1:39">
      <c r="A432" s="3" t="s">
        <v>12</v>
      </c>
      <c r="B432" s="3" t="s">
        <v>48</v>
      </c>
      <c r="C432" s="3" t="s">
        <v>1019</v>
      </c>
      <c r="D432" s="45">
        <v>3</v>
      </c>
      <c r="E432" s="3" t="s">
        <v>502</v>
      </c>
      <c r="F432" s="45" t="s">
        <v>990</v>
      </c>
      <c r="G432" s="24">
        <v>36.626412817874304</v>
      </c>
      <c r="H432" s="24">
        <v>8.480202415024965E-2</v>
      </c>
      <c r="I432" s="24">
        <v>20.580760402585454</v>
      </c>
      <c r="J432" s="24">
        <v>33.761418258393768</v>
      </c>
      <c r="K432" s="24">
        <v>0</v>
      </c>
      <c r="L432" s="24">
        <v>4.6621061637261052</v>
      </c>
      <c r="M432" s="24">
        <v>2.0986602065418638</v>
      </c>
      <c r="N432" s="24">
        <v>0.9836547751384801</v>
      </c>
      <c r="O432" s="24">
        <v>1.9294686913618301E-2</v>
      </c>
      <c r="P432" s="24">
        <v>3.1377412685462028E-2</v>
      </c>
      <c r="X432" s="25">
        <v>55.021698555879865</v>
      </c>
      <c r="AJ432" s="24">
        <v>98.852231250211744</v>
      </c>
    </row>
    <row r="433" spans="1:36">
      <c r="A433" s="3" t="s">
        <v>12</v>
      </c>
      <c r="B433" s="3" t="s">
        <v>48</v>
      </c>
      <c r="C433" s="3" t="s">
        <v>1020</v>
      </c>
      <c r="D433" s="45">
        <v>5</v>
      </c>
      <c r="E433" s="3" t="s">
        <v>502</v>
      </c>
      <c r="F433" s="45" t="s">
        <v>991</v>
      </c>
      <c r="G433" s="24">
        <v>36.296849486914724</v>
      </c>
      <c r="H433" s="24">
        <v>3.1852898970062882E-2</v>
      </c>
      <c r="I433" s="24">
        <v>20.395387297295891</v>
      </c>
      <c r="J433" s="24">
        <v>34.198914705345153</v>
      </c>
      <c r="K433" s="24">
        <v>0</v>
      </c>
      <c r="L433" s="24">
        <v>4.4339129107047928</v>
      </c>
      <c r="M433" s="24">
        <v>1.794009724418844</v>
      </c>
      <c r="N433" s="24">
        <v>1.0055983748939568</v>
      </c>
      <c r="O433" s="24">
        <v>2.8172345710117539E-2</v>
      </c>
      <c r="P433" s="24">
        <v>3.7077578411337575E-2</v>
      </c>
      <c r="X433" s="25">
        <v>201.62622433363316</v>
      </c>
      <c r="AJ433" s="24">
        <v>98.249629008780943</v>
      </c>
    </row>
    <row r="434" spans="1:36">
      <c r="A434" s="3" t="s">
        <v>12</v>
      </c>
      <c r="B434" s="3" t="s">
        <v>48</v>
      </c>
      <c r="C434" s="3" t="s">
        <v>1021</v>
      </c>
      <c r="D434" s="45">
        <v>7</v>
      </c>
      <c r="E434" s="3" t="s">
        <v>502</v>
      </c>
      <c r="F434" s="45" t="s">
        <v>992</v>
      </c>
      <c r="G434" s="24">
        <v>36.810908382054471</v>
      </c>
      <c r="H434" s="24">
        <v>3.5638673825391189E-2</v>
      </c>
      <c r="I434" s="24">
        <v>20.342823034843992</v>
      </c>
      <c r="J434" s="24">
        <v>34.206291609563152</v>
      </c>
      <c r="K434" s="24">
        <v>2.0996881344112636E-2</v>
      </c>
      <c r="L434" s="24">
        <v>4.4880317709461961</v>
      </c>
      <c r="M434" s="24">
        <v>2.106848692532401</v>
      </c>
      <c r="N434" s="24">
        <v>1.0512233765407455</v>
      </c>
      <c r="O434" s="24">
        <v>2.8188521219616174E-2</v>
      </c>
      <c r="P434" s="24">
        <v>2.0907032193215561E-2</v>
      </c>
      <c r="X434" s="25">
        <v>200.58619222716069</v>
      </c>
      <c r="AJ434" s="24">
        <v>99.139367835253765</v>
      </c>
    </row>
    <row r="435" spans="1:36">
      <c r="A435" s="3" t="s">
        <v>12</v>
      </c>
      <c r="B435" s="3" t="s">
        <v>48</v>
      </c>
      <c r="C435" s="3" t="s">
        <v>1022</v>
      </c>
      <c r="D435" s="45">
        <v>9</v>
      </c>
      <c r="E435" s="3" t="s">
        <v>502</v>
      </c>
      <c r="F435" s="45" t="s">
        <v>993</v>
      </c>
      <c r="G435" s="24">
        <v>36.4399704660851</v>
      </c>
      <c r="H435" s="24">
        <v>2.7876917709486703E-2</v>
      </c>
      <c r="I435" s="24">
        <v>20.470398124734434</v>
      </c>
      <c r="J435" s="24">
        <v>34.408374804476331</v>
      </c>
      <c r="K435" s="24">
        <v>9.790067580692885E-2</v>
      </c>
      <c r="L435" s="24">
        <v>3.9842058803386595</v>
      </c>
      <c r="M435" s="24">
        <v>2.0405713721456489</v>
      </c>
      <c r="N435" s="24">
        <v>1.0396758072758123</v>
      </c>
      <c r="O435" s="24">
        <v>1.1134142371558416E-2</v>
      </c>
      <c r="P435" s="24">
        <v>4.3742628487683601E-2</v>
      </c>
      <c r="X435" s="25">
        <v>90.042779679596904</v>
      </c>
      <c r="AJ435" s="24">
        <v>98.575598048104396</v>
      </c>
    </row>
    <row r="436" spans="1:36">
      <c r="A436" s="3" t="s">
        <v>12</v>
      </c>
      <c r="B436" s="3" t="s">
        <v>48</v>
      </c>
      <c r="C436" s="3" t="s">
        <v>1023</v>
      </c>
      <c r="D436" s="45">
        <v>11</v>
      </c>
      <c r="E436" s="3" t="s">
        <v>502</v>
      </c>
      <c r="F436" s="45" t="s">
        <v>994</v>
      </c>
      <c r="G436" s="24">
        <v>36.799548555456646</v>
      </c>
      <c r="H436" s="24">
        <v>8.766179413792383E-3</v>
      </c>
      <c r="I436" s="24">
        <v>21.04832159548074</v>
      </c>
      <c r="J436" s="24">
        <v>33.711184943037367</v>
      </c>
      <c r="K436" s="24">
        <v>0.35581337050666695</v>
      </c>
      <c r="L436" s="24">
        <v>4.4230253524399235</v>
      </c>
      <c r="M436" s="24">
        <v>2.4620959921003913</v>
      </c>
      <c r="N436" s="24">
        <v>1.0495905141474124</v>
      </c>
      <c r="O436" s="24">
        <v>1.3479591248860068E-5</v>
      </c>
      <c r="P436" s="24">
        <v>2.8338207671433285E-2</v>
      </c>
      <c r="X436" s="25">
        <v>102.75317205773638</v>
      </c>
      <c r="AJ436" s="24">
        <v>99.901271383581587</v>
      </c>
    </row>
    <row r="437" spans="1:36">
      <c r="A437" s="3" t="s">
        <v>12</v>
      </c>
      <c r="B437" s="3" t="s">
        <v>48</v>
      </c>
      <c r="C437" s="3" t="s">
        <v>1024</v>
      </c>
      <c r="D437" s="45">
        <v>13</v>
      </c>
      <c r="E437" s="3" t="s">
        <v>502</v>
      </c>
      <c r="F437" s="45" t="s">
        <v>995</v>
      </c>
      <c r="G437" s="24">
        <v>36.929662426206164</v>
      </c>
      <c r="H437" s="24">
        <v>5.9547952660496794E-3</v>
      </c>
      <c r="I437" s="24">
        <v>20.963013311882495</v>
      </c>
      <c r="J437" s="24">
        <v>33.669631291052916</v>
      </c>
      <c r="K437" s="24">
        <v>8.8338767460491005E-2</v>
      </c>
      <c r="L437" s="24">
        <v>4.6110048821926028</v>
      </c>
      <c r="M437" s="24">
        <v>2.467884976424604</v>
      </c>
      <c r="N437" s="24">
        <v>1.0145224505963373</v>
      </c>
      <c r="O437" s="24">
        <v>9.2281281689696026E-3</v>
      </c>
      <c r="P437" s="24">
        <v>2.7062536601335608E-2</v>
      </c>
      <c r="X437" s="25">
        <v>253.92783891873893</v>
      </c>
      <c r="AJ437" s="24">
        <v>99.823113390000259</v>
      </c>
    </row>
    <row r="438" spans="1:36">
      <c r="A438" s="3" t="s">
        <v>12</v>
      </c>
      <c r="B438" s="3" t="s">
        <v>48</v>
      </c>
      <c r="C438" s="3" t="s">
        <v>1025</v>
      </c>
      <c r="D438" s="45">
        <v>15</v>
      </c>
      <c r="E438" s="3" t="s">
        <v>502</v>
      </c>
      <c r="F438" s="45" t="s">
        <v>996</v>
      </c>
      <c r="G438" s="24">
        <v>36.912654776215057</v>
      </c>
      <c r="H438" s="24">
        <v>6.201729897424112E-3</v>
      </c>
      <c r="I438" s="24">
        <v>21.13230727003095</v>
      </c>
      <c r="J438" s="24">
        <v>33.237058954945859</v>
      </c>
      <c r="K438" s="24">
        <v>0.50881275817720972</v>
      </c>
      <c r="L438" s="24">
        <v>4.4245580293446194</v>
      </c>
      <c r="M438" s="24">
        <v>2.8115808394980459</v>
      </c>
      <c r="N438" s="24">
        <v>1.0385564500224564</v>
      </c>
      <c r="O438" s="24">
        <v>9.8980638540379466E-3</v>
      </c>
      <c r="P438" s="24">
        <v>1.222548223835819E-2</v>
      </c>
      <c r="X438" s="25">
        <v>100.57310475763065</v>
      </c>
      <c r="AJ438" s="24">
        <v>100.10823887179549</v>
      </c>
    </row>
    <row r="439" spans="1:36">
      <c r="A439" s="3" t="s">
        <v>12</v>
      </c>
      <c r="B439" s="3" t="s">
        <v>48</v>
      </c>
      <c r="C439" s="3" t="s">
        <v>1026</v>
      </c>
      <c r="D439" s="45">
        <v>17</v>
      </c>
      <c r="E439" s="3" t="s">
        <v>502</v>
      </c>
      <c r="F439" s="45" t="s">
        <v>997</v>
      </c>
      <c r="G439" s="24">
        <v>36.95768761046822</v>
      </c>
      <c r="H439" s="24">
        <v>8.309016650301877E-4</v>
      </c>
      <c r="I439" s="24">
        <v>20.977599800240817</v>
      </c>
      <c r="J439" s="24">
        <v>33.952215818276571</v>
      </c>
      <c r="K439" s="24">
        <v>0.25954149735174969</v>
      </c>
      <c r="L439" s="24">
        <v>3.8102928899286623</v>
      </c>
      <c r="M439" s="24">
        <v>2.717744902530344</v>
      </c>
      <c r="N439" s="24">
        <v>1.0392910282199712</v>
      </c>
      <c r="O439" s="24">
        <v>3.2952208766963316E-2</v>
      </c>
      <c r="P439" s="24">
        <v>1.7276368732144366E-2</v>
      </c>
      <c r="X439" s="25">
        <v>137.37424083281019</v>
      </c>
      <c r="AJ439" s="24">
        <v>99.785468169686141</v>
      </c>
    </row>
    <row r="440" spans="1:36">
      <c r="A440" s="3" t="s">
        <v>12</v>
      </c>
      <c r="B440" s="3" t="s">
        <v>48</v>
      </c>
      <c r="C440" s="3" t="s">
        <v>1027</v>
      </c>
      <c r="D440" s="45">
        <v>19</v>
      </c>
      <c r="E440" s="3" t="s">
        <v>502</v>
      </c>
      <c r="F440" s="45" t="s">
        <v>998</v>
      </c>
      <c r="G440" s="24">
        <v>36.799976420865235</v>
      </c>
      <c r="H440" s="24">
        <v>1.9544542377838595E-2</v>
      </c>
      <c r="I440" s="24">
        <v>20.884922694803524</v>
      </c>
      <c r="J440" s="24">
        <v>33.740552256110199</v>
      </c>
      <c r="K440" s="24">
        <v>8.3638493099946989E-2</v>
      </c>
      <c r="L440" s="24">
        <v>4.6171407546872256</v>
      </c>
      <c r="M440" s="24">
        <v>2.2656867482411025</v>
      </c>
      <c r="N440" s="24">
        <v>1.0839687737911072</v>
      </c>
      <c r="O440" s="24">
        <v>2.100659500222353E-2</v>
      </c>
      <c r="P440" s="24">
        <v>2.6033808467375817E-2</v>
      </c>
      <c r="X440" s="25">
        <v>73.122257331987186</v>
      </c>
      <c r="AJ440" s="24">
        <v>99.55216758328244</v>
      </c>
    </row>
    <row r="441" spans="1:36">
      <c r="A441" s="3" t="s">
        <v>12</v>
      </c>
      <c r="B441" s="3" t="s">
        <v>48</v>
      </c>
      <c r="C441" s="3" t="s">
        <v>1028</v>
      </c>
      <c r="D441" s="45">
        <v>21</v>
      </c>
      <c r="E441" s="3" t="s">
        <v>502</v>
      </c>
      <c r="F441" s="45" t="s">
        <v>999</v>
      </c>
      <c r="G441" s="24">
        <v>36.557184194765888</v>
      </c>
      <c r="H441" s="24">
        <v>9.4535920362671562E-3</v>
      </c>
      <c r="I441" s="24">
        <v>20.882976570061413</v>
      </c>
      <c r="J441" s="24">
        <v>33.653357227605504</v>
      </c>
      <c r="K441" s="24">
        <v>3.3737192354773148E-2</v>
      </c>
      <c r="L441" s="24">
        <v>4.4862899165700911</v>
      </c>
      <c r="M441" s="24">
        <v>2.2535499461016255</v>
      </c>
      <c r="N441" s="24">
        <v>0.99381294221268524</v>
      </c>
      <c r="O441" s="24">
        <v>2.9536480344502181E-2</v>
      </c>
      <c r="P441" s="24">
        <v>3.1905027349015173E-2</v>
      </c>
      <c r="X441" s="25">
        <v>134.40414914413398</v>
      </c>
      <c r="AJ441" s="24">
        <v>98.950967242237439</v>
      </c>
    </row>
    <row r="442" spans="1:36">
      <c r="A442" s="3" t="s">
        <v>12</v>
      </c>
      <c r="B442" s="3" t="s">
        <v>48</v>
      </c>
      <c r="C442" s="3" t="s">
        <v>1029</v>
      </c>
      <c r="D442" s="45">
        <v>23</v>
      </c>
      <c r="E442" s="3" t="s">
        <v>502</v>
      </c>
      <c r="F442" s="45" t="s">
        <v>1000</v>
      </c>
      <c r="G442" s="24">
        <v>36.947140728146699</v>
      </c>
      <c r="H442" s="24">
        <v>1.6684772390164416E-5</v>
      </c>
      <c r="I442" s="24">
        <v>21.202840121121152</v>
      </c>
      <c r="J442" s="24">
        <v>33.529213489405663</v>
      </c>
      <c r="K442" s="24">
        <v>0.49639637741005338</v>
      </c>
      <c r="L442" s="24">
        <v>3.6794213923081793</v>
      </c>
      <c r="M442" s="24">
        <v>3.0816300764451761</v>
      </c>
      <c r="N442" s="24">
        <v>1.0146567734667398</v>
      </c>
      <c r="O442" s="24">
        <v>1.6687733966088764E-2</v>
      </c>
      <c r="P442" s="24">
        <v>1.74510356869736E-2</v>
      </c>
      <c r="X442" s="25">
        <v>8.980277227041098</v>
      </c>
      <c r="AJ442" s="24">
        <v>99.986766034828321</v>
      </c>
    </row>
    <row r="443" spans="1:36">
      <c r="A443" s="3" t="s">
        <v>12</v>
      </c>
      <c r="B443" s="3" t="s">
        <v>48</v>
      </c>
      <c r="C443" s="3" t="s">
        <v>1030</v>
      </c>
      <c r="D443" s="45">
        <v>25</v>
      </c>
      <c r="E443" s="3" t="s">
        <v>502</v>
      </c>
      <c r="F443" s="45" t="s">
        <v>1001</v>
      </c>
      <c r="G443" s="24">
        <v>37.150547943386144</v>
      </c>
      <c r="H443" s="24">
        <v>2.6512103327971251E-3</v>
      </c>
      <c r="I443" s="24">
        <v>20.447252466393827</v>
      </c>
      <c r="J443" s="24">
        <v>34.498705327961318</v>
      </c>
      <c r="K443" s="24">
        <v>0</v>
      </c>
      <c r="L443" s="24">
        <v>3.81811380316518</v>
      </c>
      <c r="M443" s="24">
        <v>2.283925945772475</v>
      </c>
      <c r="N443" s="24">
        <v>1.0417913924846549</v>
      </c>
      <c r="O443" s="24">
        <v>7.0057479597700423E-2</v>
      </c>
      <c r="P443" s="24">
        <v>3.1695427003220089E-2</v>
      </c>
      <c r="X443" s="25">
        <v>89.422760539199871</v>
      </c>
      <c r="AJ443" s="24">
        <v>99.357675795707607</v>
      </c>
    </row>
    <row r="444" spans="1:36">
      <c r="A444" s="3" t="s">
        <v>12</v>
      </c>
      <c r="B444" s="3" t="s">
        <v>48</v>
      </c>
      <c r="C444" s="3" t="s">
        <v>1023</v>
      </c>
      <c r="D444" s="45">
        <v>27</v>
      </c>
      <c r="E444" s="3" t="s">
        <v>502</v>
      </c>
      <c r="F444" s="45" t="s">
        <v>1002</v>
      </c>
      <c r="G444" s="24">
        <v>36.787247424959936</v>
      </c>
      <c r="H444" s="24">
        <v>1.6684772390164416E-5</v>
      </c>
      <c r="I444" s="24">
        <v>20.949371544272761</v>
      </c>
      <c r="J444" s="24">
        <v>33.841814112280169</v>
      </c>
      <c r="K444" s="24">
        <v>0.38891278530519696</v>
      </c>
      <c r="L444" s="24">
        <v>4.2779000887276579</v>
      </c>
      <c r="M444" s="24">
        <v>2.4230456363711173</v>
      </c>
      <c r="N444" s="24">
        <v>0.98670082606417486</v>
      </c>
      <c r="O444" s="24">
        <v>3.3557442414037138E-2</v>
      </c>
      <c r="P444" s="24">
        <v>2.4542514053040667E-2</v>
      </c>
      <c r="X444" s="25">
        <v>150.27463907655522</v>
      </c>
      <c r="AJ444" s="24">
        <v>99.735070852303991</v>
      </c>
    </row>
    <row r="445" spans="1:36">
      <c r="A445" s="3" t="s">
        <v>12</v>
      </c>
      <c r="B445" s="3" t="s">
        <v>48</v>
      </c>
      <c r="C445" s="3" t="s">
        <v>1030</v>
      </c>
      <c r="D445" s="45">
        <v>29</v>
      </c>
      <c r="E445" s="3" t="s">
        <v>502</v>
      </c>
      <c r="F445" s="45" t="s">
        <v>1003</v>
      </c>
      <c r="G445" s="24">
        <v>36.663038096848851</v>
      </c>
      <c r="H445" s="24">
        <v>2.4968761881881043E-2</v>
      </c>
      <c r="I445" s="24">
        <v>20.755987207035101</v>
      </c>
      <c r="J445" s="24">
        <v>34.550179919000641</v>
      </c>
      <c r="K445" s="24">
        <v>0.30092804031165554</v>
      </c>
      <c r="L445" s="24">
        <v>3.8366686196104105</v>
      </c>
      <c r="M445" s="24">
        <v>2.2566658159226498</v>
      </c>
      <c r="N445" s="24">
        <v>1.0236899865013225</v>
      </c>
      <c r="O445" s="24">
        <v>1.3479591248860068E-5</v>
      </c>
      <c r="P445" s="24">
        <v>3.0165585398853653E-2</v>
      </c>
      <c r="X445" s="25">
        <v>148.02456961543686</v>
      </c>
      <c r="AJ445" s="24">
        <v>99.462674135646679</v>
      </c>
    </row>
    <row r="446" spans="1:36">
      <c r="A446" s="3" t="s">
        <v>12</v>
      </c>
      <c r="B446" s="3" t="s">
        <v>48</v>
      </c>
      <c r="C446" s="3" t="s">
        <v>1030</v>
      </c>
      <c r="D446" s="45">
        <v>31</v>
      </c>
      <c r="E446" s="3" t="s">
        <v>502</v>
      </c>
      <c r="F446" s="45" t="s">
        <v>1004</v>
      </c>
      <c r="G446" s="24">
        <v>36.9190941506142</v>
      </c>
      <c r="H446" s="24">
        <v>6.4620123467106771E-3</v>
      </c>
      <c r="I446" s="24">
        <v>20.789902681909705</v>
      </c>
      <c r="J446" s="24">
        <v>34.439758384098845</v>
      </c>
      <c r="K446" s="24">
        <v>0</v>
      </c>
      <c r="L446" s="24">
        <v>3.9714111916708941</v>
      </c>
      <c r="M446" s="24">
        <v>2.2439652055132688</v>
      </c>
      <c r="N446" s="24">
        <v>1.049111988921603</v>
      </c>
      <c r="O446" s="24">
        <v>1.3479591248860068E-5</v>
      </c>
      <c r="P446" s="24">
        <v>2.912240206863214E-2</v>
      </c>
      <c r="X446" s="25">
        <v>114.45353325555159</v>
      </c>
      <c r="AJ446" s="24">
        <v>99.465241450418389</v>
      </c>
    </row>
    <row r="447" spans="1:36">
      <c r="A447" s="3" t="s">
        <v>12</v>
      </c>
      <c r="B447" s="3" t="s">
        <v>48</v>
      </c>
      <c r="C447" s="3" t="s">
        <v>1031</v>
      </c>
      <c r="D447" s="45">
        <v>33</v>
      </c>
      <c r="E447" s="3" t="s">
        <v>502</v>
      </c>
      <c r="F447" s="45" t="s">
        <v>1005</v>
      </c>
      <c r="G447" s="24">
        <v>37.071542595691646</v>
      </c>
      <c r="H447" s="24">
        <v>1.0614852194622599E-2</v>
      </c>
      <c r="I447" s="24">
        <v>20.75375766606841</v>
      </c>
      <c r="J447" s="24">
        <v>33.66912550953532</v>
      </c>
      <c r="K447" s="24">
        <v>0</v>
      </c>
      <c r="L447" s="24">
        <v>4.237858097580613</v>
      </c>
      <c r="M447" s="24">
        <v>2.6421498213536312</v>
      </c>
      <c r="N447" s="24">
        <v>0.98671062044014168</v>
      </c>
      <c r="O447" s="24">
        <v>1.2681599446927551E-2</v>
      </c>
      <c r="P447" s="24">
        <v>2.9878890672996011E-2</v>
      </c>
      <c r="X447" s="25">
        <v>115.60356875790097</v>
      </c>
      <c r="AJ447" s="24">
        <v>99.430677259937752</v>
      </c>
    </row>
    <row r="448" spans="1:36">
      <c r="A448" s="3" t="s">
        <v>12</v>
      </c>
      <c r="B448" s="3" t="s">
        <v>48</v>
      </c>
      <c r="C448" s="3" t="s">
        <v>1032</v>
      </c>
      <c r="D448" s="42" t="s">
        <v>436</v>
      </c>
      <c r="E448" s="3" t="s">
        <v>503</v>
      </c>
      <c r="F448" s="42" t="s">
        <v>1006</v>
      </c>
      <c r="G448" s="24">
        <v>36.990248168061242</v>
      </c>
      <c r="H448" s="24">
        <v>3.4854489523053461E-3</v>
      </c>
      <c r="I448" s="24">
        <v>21.456743269513893</v>
      </c>
      <c r="J448" s="24">
        <v>32.101664848979951</v>
      </c>
      <c r="K448" s="24">
        <v>1.5925258171152221</v>
      </c>
      <c r="L448" s="24">
        <v>3.2490774814558017</v>
      </c>
      <c r="M448" s="24">
        <v>4.1961297826784616</v>
      </c>
      <c r="N448" s="24">
        <v>1.0068156759069815</v>
      </c>
      <c r="O448" s="24">
        <v>2.9293847702022702E-2</v>
      </c>
      <c r="P448" s="24">
        <v>1.2045996884775042E-5</v>
      </c>
      <c r="Q448" s="24">
        <v>1.0520884217746928E-5</v>
      </c>
      <c r="R448" s="24">
        <v>1.0000846262341327E-5</v>
      </c>
      <c r="T448" s="25">
        <v>0.10000026381766117</v>
      </c>
      <c r="U448" s="25">
        <v>9.9995963039427621E-2</v>
      </c>
      <c r="V448" s="25">
        <v>196.10731142964988</v>
      </c>
      <c r="W448" s="25">
        <v>46.871703155467465</v>
      </c>
      <c r="X448" s="25">
        <v>123.95382653582892</v>
      </c>
      <c r="Y448" s="25">
        <v>216.27325035124025</v>
      </c>
      <c r="Z448" s="25">
        <v>99.306712194768352</v>
      </c>
      <c r="AA448" s="25">
        <v>47.369138889923718</v>
      </c>
      <c r="AB448" s="25">
        <v>113.72954779940267</v>
      </c>
      <c r="AC448" s="25">
        <v>17.04997151106695</v>
      </c>
      <c r="AD448" s="25">
        <v>9.9995875637902673E-2</v>
      </c>
      <c r="AE448" s="25">
        <v>9.9992598146804029E-2</v>
      </c>
      <c r="AF448" s="25">
        <v>340.56848759366818</v>
      </c>
      <c r="AG448" s="25">
        <v>9.9997257707769363E-2</v>
      </c>
      <c r="AJ448" s="24">
        <v>100.80833709599018</v>
      </c>
    </row>
    <row r="449" spans="1:39">
      <c r="A449" s="3" t="s">
        <v>12</v>
      </c>
      <c r="B449" s="3" t="s">
        <v>48</v>
      </c>
      <c r="C449" s="3" t="s">
        <v>1033</v>
      </c>
      <c r="D449" s="41" t="s">
        <v>443</v>
      </c>
      <c r="E449" s="3" t="s">
        <v>502</v>
      </c>
      <c r="F449" s="41" t="s">
        <v>1007</v>
      </c>
      <c r="G449" s="24">
        <v>36.625514300516294</v>
      </c>
      <c r="H449" s="24">
        <v>1.2957394238201685E-2</v>
      </c>
      <c r="I449" s="24">
        <v>21.228442053408113</v>
      </c>
      <c r="J449" s="24">
        <v>32.375129398223372</v>
      </c>
      <c r="K449" s="24">
        <v>1.5005703222932278</v>
      </c>
      <c r="L449" s="24">
        <v>4.1625232186188503</v>
      </c>
      <c r="M449" s="24">
        <v>3.1945757972433659</v>
      </c>
      <c r="N449" s="24">
        <v>1.029040514172364</v>
      </c>
      <c r="O449" s="24">
        <v>4.1188239020016823E-2</v>
      </c>
      <c r="P449" s="24">
        <v>1.5421285211889008E-2</v>
      </c>
      <c r="Q449" s="24">
        <v>1.0520884217746928E-5</v>
      </c>
      <c r="R449" s="24">
        <v>1.0000846262341327E-5</v>
      </c>
      <c r="T449" s="25">
        <v>73.610194196180387</v>
      </c>
      <c r="U449" s="25">
        <v>15.139388804169341</v>
      </c>
      <c r="V449" s="25">
        <v>129.87497415794232</v>
      </c>
      <c r="W449" s="25">
        <v>45.303957079226123</v>
      </c>
      <c r="X449" s="25">
        <v>68.892126745084781</v>
      </c>
      <c r="Y449" s="25">
        <v>280.11420981128174</v>
      </c>
      <c r="Z449" s="25">
        <v>123.32833582939406</v>
      </c>
      <c r="AA449" s="25">
        <v>9.9998182161544699E-2</v>
      </c>
      <c r="AB449" s="25">
        <v>148.58940919294156</v>
      </c>
      <c r="AC449" s="25">
        <v>48.63991872717282</v>
      </c>
      <c r="AD449" s="25">
        <v>32.198671955404663</v>
      </c>
      <c r="AE449" s="25">
        <v>54.085996337606282</v>
      </c>
      <c r="AF449" s="25">
        <v>306.95764994971944</v>
      </c>
      <c r="AG449" s="25">
        <v>9.9997257707769363E-2</v>
      </c>
      <c r="AJ449" s="24">
        <v>100.3778957790727</v>
      </c>
    </row>
    <row r="450" spans="1:39">
      <c r="A450" s="3" t="s">
        <v>12</v>
      </c>
      <c r="B450" s="3" t="s">
        <v>48</v>
      </c>
      <c r="C450" s="3" t="s">
        <v>1034</v>
      </c>
      <c r="D450" s="42" t="s">
        <v>438</v>
      </c>
      <c r="E450" s="3" t="s">
        <v>503</v>
      </c>
      <c r="F450" s="42" t="s">
        <v>1008</v>
      </c>
      <c r="G450" s="24">
        <v>36.945386479971511</v>
      </c>
      <c r="H450" s="24">
        <v>1.6684772390164416E-5</v>
      </c>
      <c r="I450" s="24">
        <v>21.252060072123019</v>
      </c>
      <c r="J450" s="24">
        <v>32.414440095607951</v>
      </c>
      <c r="K450" s="24">
        <v>1.6228460916267908</v>
      </c>
      <c r="L450" s="24">
        <v>3.2366637023810316</v>
      </c>
      <c r="M450" s="24">
        <v>3.9396235520263319</v>
      </c>
      <c r="N450" s="24">
        <v>1.0534355063126903</v>
      </c>
      <c r="O450" s="24">
        <v>2.4385928528312745E-2</v>
      </c>
      <c r="P450" s="24">
        <v>1.2045996884775042E-5</v>
      </c>
      <c r="Q450" s="24">
        <v>1.0520884217746928E-5</v>
      </c>
      <c r="R450" s="24">
        <v>2.1551823695345556E-3</v>
      </c>
      <c r="T450" s="25">
        <v>0.10000026381766117</v>
      </c>
      <c r="U450" s="25">
        <v>1.9099228940530675</v>
      </c>
      <c r="V450" s="25">
        <v>43.504966707306714</v>
      </c>
      <c r="W450" s="25">
        <v>87.707452884002706</v>
      </c>
      <c r="X450" s="25">
        <v>249.28769567447711</v>
      </c>
      <c r="Y450" s="25">
        <v>167.37251542649039</v>
      </c>
      <c r="Z450" s="25">
        <v>78.085277826460342</v>
      </c>
      <c r="AA450" s="25">
        <v>9.9998182161544699E-2</v>
      </c>
      <c r="AB450" s="25">
        <v>107.81957129808841</v>
      </c>
      <c r="AC450" s="25">
        <v>28.319952679965748</v>
      </c>
      <c r="AD450" s="25">
        <v>12.469485692046463</v>
      </c>
      <c r="AE450" s="25">
        <v>30.197764640334814</v>
      </c>
      <c r="AF450" s="25">
        <v>305.71761904586646</v>
      </c>
      <c r="AG450" s="25">
        <v>9.9997257707769363E-2</v>
      </c>
      <c r="AJ450" s="24">
        <v>100.64994140800498</v>
      </c>
    </row>
    <row r="451" spans="1:39">
      <c r="A451" s="3" t="s">
        <v>12</v>
      </c>
      <c r="B451" s="3" t="s">
        <v>48</v>
      </c>
      <c r="C451" s="3" t="s">
        <v>1027</v>
      </c>
      <c r="D451" s="45" t="s">
        <v>574</v>
      </c>
      <c r="E451" s="3" t="s">
        <v>502</v>
      </c>
      <c r="F451" s="45" t="s">
        <v>1009</v>
      </c>
      <c r="G451" s="24">
        <v>36.501732837813769</v>
      </c>
      <c r="H451" s="24">
        <v>2.0322052771220254E-2</v>
      </c>
      <c r="I451" s="24">
        <v>21.161744768557213</v>
      </c>
      <c r="J451" s="24">
        <v>33.430169211800433</v>
      </c>
      <c r="K451" s="24">
        <v>1.4580469971700329</v>
      </c>
      <c r="L451" s="24">
        <v>4.6194120088366448</v>
      </c>
      <c r="M451" s="24">
        <v>2.278420523842831</v>
      </c>
      <c r="N451" s="24">
        <v>0.98982803039073819</v>
      </c>
      <c r="O451" s="24">
        <v>3.3525091395039876E-2</v>
      </c>
      <c r="P451" s="24">
        <v>2.2756092715028532E-2</v>
      </c>
      <c r="Q451" s="24">
        <v>1.0520884217746928E-5</v>
      </c>
      <c r="R451" s="24">
        <v>4.1633522990126943E-3</v>
      </c>
      <c r="T451" s="25">
        <v>0.10000026381766117</v>
      </c>
      <c r="U451" s="25">
        <v>9.9995963039427621E-2</v>
      </c>
      <c r="V451" s="25">
        <v>26.276959895840509</v>
      </c>
      <c r="W451" s="25">
        <v>111.42047514893093</v>
      </c>
      <c r="X451" s="25">
        <v>184.6156992075787</v>
      </c>
      <c r="Y451" s="25">
        <v>251.76378373527643</v>
      </c>
      <c r="Z451" s="25">
        <v>0.10000675951134777</v>
      </c>
      <c r="AA451" s="25">
        <v>9.9998182161544699E-2</v>
      </c>
      <c r="AB451" s="25">
        <v>85.949658255153963</v>
      </c>
      <c r="AC451" s="25">
        <v>9.9999832909483582E-2</v>
      </c>
      <c r="AD451" s="25">
        <v>9.9995875637902673E-2</v>
      </c>
      <c r="AE451" s="25">
        <v>65.705136242264913</v>
      </c>
      <c r="AF451" s="25">
        <v>305.26760783075861</v>
      </c>
      <c r="AG451" s="25">
        <v>9.9997257707769363E-2</v>
      </c>
      <c r="AJ451" s="24">
        <v>100.66885155061496</v>
      </c>
    </row>
    <row r="452" spans="1:39">
      <c r="A452" s="3" t="s">
        <v>12</v>
      </c>
      <c r="B452" s="3" t="s">
        <v>48</v>
      </c>
      <c r="C452" s="3" t="s">
        <v>1032</v>
      </c>
      <c r="D452" s="42" t="s">
        <v>763</v>
      </c>
      <c r="E452" s="3" t="s">
        <v>503</v>
      </c>
      <c r="F452" s="42" t="s">
        <v>1010</v>
      </c>
      <c r="G452" s="24">
        <v>36.684816446145625</v>
      </c>
      <c r="H452" s="24">
        <v>1.9244216474815636E-2</v>
      </c>
      <c r="I452" s="24">
        <v>21.265305057018338</v>
      </c>
      <c r="J452" s="24">
        <v>31.846391835235018</v>
      </c>
      <c r="K452" s="24">
        <v>1.7535797206838215</v>
      </c>
      <c r="L452" s="24">
        <v>3.1033259765482732</v>
      </c>
      <c r="M452" s="24">
        <v>4.2202508270726193</v>
      </c>
      <c r="N452" s="24">
        <v>1.0647815912720195</v>
      </c>
      <c r="O452" s="24">
        <v>2.5543825416589829E-3</v>
      </c>
      <c r="P452" s="24">
        <v>1.2045996884775042E-5</v>
      </c>
      <c r="Q452" s="24">
        <v>1.0520884217746928E-5</v>
      </c>
      <c r="R452" s="24">
        <v>2.3081953173483779E-3</v>
      </c>
      <c r="T452" s="25">
        <v>0.10000026381766117</v>
      </c>
      <c r="U452" s="25">
        <v>9.9995963039427621E-2</v>
      </c>
      <c r="V452" s="25">
        <v>53.453815678524883</v>
      </c>
      <c r="W452" s="25">
        <v>120.13174087421818</v>
      </c>
      <c r="X452" s="25">
        <v>359.47109710826197</v>
      </c>
      <c r="Y452" s="25">
        <v>199.01299094835304</v>
      </c>
      <c r="Z452" s="25">
        <v>8.9106022724610856</v>
      </c>
      <c r="AA452" s="25">
        <v>9.9998182161544699E-2</v>
      </c>
      <c r="AB452" s="25">
        <v>84.199665213309629</v>
      </c>
      <c r="AC452" s="25">
        <v>27.839953482000226</v>
      </c>
      <c r="AD452" s="25">
        <v>9.9995875637902673E-2</v>
      </c>
      <c r="AE452" s="25">
        <v>105.93215847672418</v>
      </c>
      <c r="AF452" s="25">
        <v>433.61080637953523</v>
      </c>
      <c r="AG452" s="25">
        <v>9.9997257707769363E-2</v>
      </c>
      <c r="AJ452" s="24">
        <v>100.16249682174625</v>
      </c>
    </row>
    <row r="453" spans="1:39">
      <c r="A453" s="3" t="s">
        <v>12</v>
      </c>
      <c r="B453" s="3" t="s">
        <v>48</v>
      </c>
      <c r="C453" s="3" t="s">
        <v>1035</v>
      </c>
      <c r="D453" s="45" t="s">
        <v>1017</v>
      </c>
      <c r="E453" s="3" t="s">
        <v>502</v>
      </c>
      <c r="F453" s="45" t="s">
        <v>1011</v>
      </c>
      <c r="G453" s="24">
        <v>36.700134027772833</v>
      </c>
      <c r="H453" s="24">
        <v>1.3174296279273821E-2</v>
      </c>
      <c r="I453" s="24">
        <v>21.083673045893214</v>
      </c>
      <c r="J453" s="24">
        <v>32.950170442676395</v>
      </c>
      <c r="K453" s="24">
        <v>1.1162797080865596</v>
      </c>
      <c r="L453" s="24">
        <v>4.771434964229524</v>
      </c>
      <c r="M453" s="24">
        <v>2.6373972492902693</v>
      </c>
      <c r="N453" s="24">
        <v>1.0373965160686662</v>
      </c>
      <c r="O453" s="24">
        <v>1.3479591248860068E-5</v>
      </c>
      <c r="P453" s="24">
        <v>2.2451328993843719E-2</v>
      </c>
      <c r="Q453" s="24">
        <v>1.0520884217746928E-5</v>
      </c>
      <c r="R453" s="24">
        <v>1.0000846262341327E-5</v>
      </c>
      <c r="T453" s="25">
        <v>69.190182535439746</v>
      </c>
      <c r="U453" s="25">
        <v>9.9995963039427621E-2</v>
      </c>
      <c r="V453" s="25">
        <v>29.336605911109611</v>
      </c>
      <c r="W453" s="25">
        <v>114.40515120290821</v>
      </c>
      <c r="X453" s="25">
        <v>211.12651761391047</v>
      </c>
      <c r="Y453" s="25">
        <v>261.02392290507566</v>
      </c>
      <c r="Z453" s="25">
        <v>68.65464040454026</v>
      </c>
      <c r="AA453" s="25">
        <v>9.9998182161544699E-2</v>
      </c>
      <c r="AB453" s="25">
        <v>90.389640601318973</v>
      </c>
      <c r="AC453" s="25">
        <v>86.309855784175284</v>
      </c>
      <c r="AD453" s="25">
        <v>9.9995875637902673E-2</v>
      </c>
      <c r="AE453" s="25">
        <v>78.12421693209798</v>
      </c>
      <c r="AF453" s="25">
        <v>398.74993758250889</v>
      </c>
      <c r="AG453" s="25">
        <v>9.9997257707769363E-2</v>
      </c>
      <c r="AJ453" s="24">
        <v>100.52936263720768</v>
      </c>
    </row>
    <row r="454" spans="1:39">
      <c r="A454" s="3" t="s">
        <v>12</v>
      </c>
      <c r="B454" s="3" t="s">
        <v>48</v>
      </c>
      <c r="C454" s="3" t="s">
        <v>1036</v>
      </c>
      <c r="D454" s="45" t="s">
        <v>765</v>
      </c>
      <c r="E454" s="3" t="s">
        <v>502</v>
      </c>
      <c r="F454" s="45" t="s">
        <v>1012</v>
      </c>
      <c r="G454" s="24">
        <v>36.388712190137078</v>
      </c>
      <c r="H454" s="24">
        <v>7.1844629912047962E-3</v>
      </c>
      <c r="I454" s="24">
        <v>21.287052528651024</v>
      </c>
      <c r="J454" s="24">
        <v>32.660642910679435</v>
      </c>
      <c r="K454" s="24">
        <v>1.2154495035484865</v>
      </c>
      <c r="L454" s="24">
        <v>4.3305753661725559</v>
      </c>
      <c r="M454" s="24">
        <v>2.8890348297058219</v>
      </c>
      <c r="N454" s="24">
        <v>1.0245113148859724</v>
      </c>
      <c r="O454" s="24">
        <v>1.3479591248860068E-5</v>
      </c>
      <c r="P454" s="24">
        <v>1.4504584848957627E-2</v>
      </c>
      <c r="Q454" s="24">
        <v>1.0520884217746928E-5</v>
      </c>
      <c r="R454" s="24">
        <v>1.0000846262341327E-5</v>
      </c>
      <c r="T454" s="25">
        <v>5.3800141933901697</v>
      </c>
      <c r="U454" s="25">
        <v>4.6898106665491559</v>
      </c>
      <c r="V454" s="25">
        <v>107.86752030301652</v>
      </c>
      <c r="W454" s="25">
        <v>46.110216542638348</v>
      </c>
      <c r="X454" s="25">
        <v>118.87366970805961</v>
      </c>
      <c r="Y454" s="25">
        <v>265.37398828181728</v>
      </c>
      <c r="Z454" s="25">
        <v>38.102575373823505</v>
      </c>
      <c r="AA454" s="25">
        <v>3.3499391024117471</v>
      </c>
      <c r="AB454" s="25">
        <v>76.329696505129746</v>
      </c>
      <c r="AC454" s="25">
        <v>33.109944676330016</v>
      </c>
      <c r="AD454" s="25">
        <v>8.7096407680613233</v>
      </c>
      <c r="AE454" s="25">
        <v>62.88534497452504</v>
      </c>
      <c r="AF454" s="25">
        <v>312.88779773991928</v>
      </c>
      <c r="AG454" s="25">
        <v>9.9997257707769363E-2</v>
      </c>
      <c r="AJ454" s="24">
        <v>99.977933235951113</v>
      </c>
    </row>
    <row r="455" spans="1:39">
      <c r="A455" s="3" t="s">
        <v>12</v>
      </c>
      <c r="B455" s="3" t="s">
        <v>48</v>
      </c>
      <c r="C455" s="3" t="s">
        <v>1036</v>
      </c>
      <c r="D455" s="45" t="s">
        <v>766</v>
      </c>
      <c r="E455" s="3" t="s">
        <v>502</v>
      </c>
      <c r="F455" s="45" t="s">
        <v>1013</v>
      </c>
      <c r="G455" s="24">
        <v>36.574962002492427</v>
      </c>
      <c r="H455" s="24">
        <v>4.5065570225834078E-3</v>
      </c>
      <c r="I455" s="24">
        <v>21.321364786240046</v>
      </c>
      <c r="J455" s="24">
        <v>32.782167209844786</v>
      </c>
      <c r="K455" s="24">
        <v>1.5309318358479362</v>
      </c>
      <c r="L455" s="24">
        <v>4.2722522969996533</v>
      </c>
      <c r="M455" s="24">
        <v>3.0317479688952891</v>
      </c>
      <c r="N455" s="24">
        <v>1.0232100620789462</v>
      </c>
      <c r="O455" s="24">
        <v>1.3479591248860068E-5</v>
      </c>
      <c r="P455" s="24">
        <v>4.2739196947181842E-3</v>
      </c>
      <c r="Q455" s="24">
        <v>1.0520884217746928E-5</v>
      </c>
      <c r="R455" s="24">
        <v>1.0000846262341327E-5</v>
      </c>
      <c r="T455" s="25">
        <v>0.10000026381766117</v>
      </c>
      <c r="U455" s="25">
        <v>9.9995963039427621E-2</v>
      </c>
      <c r="V455" s="25">
        <v>272.40848379082144</v>
      </c>
      <c r="W455" s="25">
        <v>43.994352152159443</v>
      </c>
      <c r="X455" s="25">
        <v>131.76406764308854</v>
      </c>
      <c r="Y455" s="25">
        <v>230.07345775331692</v>
      </c>
      <c r="Z455" s="25">
        <v>77.695251464366095</v>
      </c>
      <c r="AA455" s="25">
        <v>9.9998182161544699E-2</v>
      </c>
      <c r="AB455" s="25">
        <v>91.139637619252255</v>
      </c>
      <c r="AC455" s="25">
        <v>9.9999832909483582E-2</v>
      </c>
      <c r="AD455" s="25">
        <v>9.9995875637902673E-2</v>
      </c>
      <c r="AE455" s="25">
        <v>96.312870535001622</v>
      </c>
      <c r="AF455" s="25">
        <v>199.76497851101468</v>
      </c>
      <c r="AG455" s="25">
        <v>9.9997257707769363E-2</v>
      </c>
      <c r="AJ455" s="24">
        <v>100.72838619667876</v>
      </c>
    </row>
    <row r="456" spans="1:39">
      <c r="A456" s="3" t="s">
        <v>12</v>
      </c>
      <c r="B456" s="3" t="s">
        <v>48</v>
      </c>
      <c r="C456" s="3" t="s">
        <v>1018</v>
      </c>
      <c r="D456" s="45" t="s">
        <v>767</v>
      </c>
      <c r="E456" s="3" t="s">
        <v>502</v>
      </c>
      <c r="F456" s="45" t="s">
        <v>1014</v>
      </c>
      <c r="G456" s="24">
        <v>36.651785236603168</v>
      </c>
      <c r="H456" s="24">
        <v>1.2141508868322642E-2</v>
      </c>
      <c r="I456" s="24">
        <v>21.126261057239933</v>
      </c>
      <c r="J456" s="24">
        <v>33.350087919840824</v>
      </c>
      <c r="K456" s="24">
        <v>0.67852440895485866</v>
      </c>
      <c r="L456" s="24">
        <v>4.4420811618413651</v>
      </c>
      <c r="M456" s="24">
        <v>2.6240499176301175</v>
      </c>
      <c r="N456" s="24">
        <v>1.0265205611557464</v>
      </c>
      <c r="O456" s="24">
        <v>1.3479591248860068E-5</v>
      </c>
      <c r="P456" s="24">
        <v>2.6174746630927684E-2</v>
      </c>
      <c r="Q456" s="24">
        <v>1.0520884217746928E-5</v>
      </c>
      <c r="R456" s="24">
        <v>1.0000846262341327E-5</v>
      </c>
      <c r="T456" s="25">
        <v>33.90008943418713</v>
      </c>
      <c r="U456" s="25">
        <v>7.3497032833979299</v>
      </c>
      <c r="V456" s="25">
        <v>233.34300345861115</v>
      </c>
      <c r="W456" s="25">
        <v>26.54111401189077</v>
      </c>
      <c r="X456" s="25">
        <v>140.04432326000392</v>
      </c>
      <c r="Y456" s="25">
        <v>228.95344092068459</v>
      </c>
      <c r="Z456" s="25">
        <v>21.901480332985162</v>
      </c>
      <c r="AA456" s="25">
        <v>9.9998182161544699E-2</v>
      </c>
      <c r="AB456" s="25">
        <v>112.91955102003473</v>
      </c>
      <c r="AC456" s="25">
        <v>9.9999832909483582E-2</v>
      </c>
      <c r="AD456" s="25">
        <v>26.11892271662018</v>
      </c>
      <c r="AE456" s="25">
        <v>151.75876620740445</v>
      </c>
      <c r="AF456" s="25">
        <v>267.21665953107845</v>
      </c>
      <c r="AG456" s="25">
        <v>9.9997257707769363E-2</v>
      </c>
      <c r="AJ456" s="24">
        <v>100.12939751902654</v>
      </c>
    </row>
    <row r="457" spans="1:39">
      <c r="A457" s="3" t="s">
        <v>12</v>
      </c>
      <c r="B457" s="3" t="s">
        <v>48</v>
      </c>
      <c r="C457" s="3" t="s">
        <v>1037</v>
      </c>
      <c r="D457" s="42" t="s">
        <v>768</v>
      </c>
      <c r="E457" s="3" t="s">
        <v>503</v>
      </c>
      <c r="F457" s="42" t="s">
        <v>1015</v>
      </c>
      <c r="G457" s="24">
        <v>37.404443276838172</v>
      </c>
      <c r="H457" s="24">
        <v>6.0532354231516497E-3</v>
      </c>
      <c r="I457" s="24">
        <v>21.560813707179264</v>
      </c>
      <c r="J457" s="24">
        <v>32.467243246519722</v>
      </c>
      <c r="K457" s="24">
        <v>1.243917414167856</v>
      </c>
      <c r="L457" s="24">
        <v>2.7895597694368583</v>
      </c>
      <c r="M457" s="24">
        <v>4.4725682939312899</v>
      </c>
      <c r="N457" s="24">
        <v>1.0771896664254703</v>
      </c>
      <c r="O457" s="24">
        <v>1.5200935051339497E-2</v>
      </c>
      <c r="P457" s="24">
        <v>1.2045996884775042E-5</v>
      </c>
      <c r="Q457" s="24">
        <v>1.0520884217746928E-5</v>
      </c>
      <c r="R457" s="24">
        <v>1.0000846262341327E-5</v>
      </c>
      <c r="T457" s="25">
        <v>122.45032304472609</v>
      </c>
      <c r="U457" s="25">
        <v>9.9995963039427621E-2</v>
      </c>
      <c r="V457" s="25">
        <v>36.575768378609055</v>
      </c>
      <c r="W457" s="25">
        <v>87.584497979812198</v>
      </c>
      <c r="X457" s="25">
        <v>213.5065910883379</v>
      </c>
      <c r="Y457" s="25">
        <v>163.05245050062294</v>
      </c>
      <c r="Z457" s="25">
        <v>88.145957833301921</v>
      </c>
      <c r="AA457" s="25">
        <v>9.9998182161544699E-2</v>
      </c>
      <c r="AB457" s="25">
        <v>98.999606367193039</v>
      </c>
      <c r="AC457" s="25">
        <v>9.9999832909483582E-2</v>
      </c>
      <c r="AD457" s="25">
        <v>4.0198342006436878</v>
      </c>
      <c r="AE457" s="25">
        <v>72.634623293838416</v>
      </c>
      <c r="AF457" s="25">
        <v>330.72824235664177</v>
      </c>
      <c r="AG457" s="25">
        <v>9.9997257707769363E-2</v>
      </c>
      <c r="AJ457" s="24">
        <v>101.20546394958052</v>
      </c>
    </row>
    <row r="458" spans="1:39">
      <c r="A458" s="3" t="s">
        <v>12</v>
      </c>
      <c r="B458" s="3" t="s">
        <v>48</v>
      </c>
      <c r="C458" s="3" t="s">
        <v>1032</v>
      </c>
      <c r="D458" s="42" t="s">
        <v>769</v>
      </c>
      <c r="E458" s="3" t="s">
        <v>503</v>
      </c>
      <c r="F458" s="42" t="s">
        <v>1016</v>
      </c>
      <c r="G458" s="24">
        <v>37.20495103008723</v>
      </c>
      <c r="H458" s="24">
        <v>4.731801449850628E-3</v>
      </c>
      <c r="I458" s="24">
        <v>21.337916293755452</v>
      </c>
      <c r="J458" s="24">
        <v>32.629878046926578</v>
      </c>
      <c r="K458" s="24">
        <v>0.96204888254413035</v>
      </c>
      <c r="L458" s="24">
        <v>3.1323861504464197</v>
      </c>
      <c r="M458" s="24">
        <v>4.11759129068093</v>
      </c>
      <c r="N458" s="24">
        <v>1.0325231144268678</v>
      </c>
      <c r="O458" s="24">
        <v>6.8314568449222811E-3</v>
      </c>
      <c r="P458" s="24">
        <v>1.2045996884775042E-5</v>
      </c>
      <c r="Q458" s="24">
        <v>1.0520884217746928E-5</v>
      </c>
      <c r="R458" s="24">
        <v>9.6008124118476714E-4</v>
      </c>
      <c r="T458" s="25">
        <v>0.10000026381766117</v>
      </c>
      <c r="U458" s="25">
        <v>0.81996689692330649</v>
      </c>
      <c r="V458" s="25">
        <v>51.494042413842713</v>
      </c>
      <c r="W458" s="25">
        <v>113.53816698026618</v>
      </c>
      <c r="X458" s="25">
        <v>237.29732552389552</v>
      </c>
      <c r="Y458" s="25">
        <v>183.40275634354029</v>
      </c>
      <c r="Z458" s="25">
        <v>80.205421128100909</v>
      </c>
      <c r="AA458" s="25">
        <v>9.9998182161544699E-2</v>
      </c>
      <c r="AB458" s="25">
        <v>127.08949467885418</v>
      </c>
      <c r="AC458" s="25">
        <v>9.9999832909483582E-2</v>
      </c>
      <c r="AD458" s="25">
        <v>9.4996081856007528</v>
      </c>
      <c r="AE458" s="25">
        <v>9.9992598146804029E-2</v>
      </c>
      <c r="AF458" s="25">
        <v>298.14743038282893</v>
      </c>
      <c r="AG458" s="25">
        <v>9.9997257707769363E-2</v>
      </c>
      <c r="AJ458" s="24">
        <v>100.58929283704322</v>
      </c>
    </row>
    <row r="459" spans="1:39" s="11" customFormat="1">
      <c r="C459" s="11" t="s">
        <v>1032</v>
      </c>
      <c r="E459" s="11" t="s">
        <v>503</v>
      </c>
      <c r="F459" s="11" t="s">
        <v>845</v>
      </c>
      <c r="G459" s="20">
        <f>AVERAGE(G448,G450,G452,G457:G458)</f>
        <v>37.045969080220758</v>
      </c>
      <c r="H459" s="20">
        <f t="shared" ref="H459:AG459" si="58">AVERAGE(H448,H450,H452,H457:H458)</f>
        <v>6.706277414502684E-3</v>
      </c>
      <c r="I459" s="20">
        <f t="shared" si="58"/>
        <v>21.374567679917995</v>
      </c>
      <c r="J459" s="20">
        <f t="shared" si="58"/>
        <v>32.29192361465384</v>
      </c>
      <c r="K459" s="20">
        <f t="shared" si="58"/>
        <v>1.4349835852275643</v>
      </c>
      <c r="L459" s="20">
        <f t="shared" si="58"/>
        <v>3.1022026160536766</v>
      </c>
      <c r="M459" s="20">
        <f t="shared" si="58"/>
        <v>4.1892327492779264</v>
      </c>
      <c r="N459" s="20">
        <f t="shared" si="58"/>
        <v>1.0469491108688058</v>
      </c>
      <c r="O459" s="20">
        <f t="shared" si="58"/>
        <v>1.565331013365124E-2</v>
      </c>
      <c r="P459" s="20">
        <f t="shared" si="58"/>
        <v>1.2045996884775042E-5</v>
      </c>
      <c r="Q459" s="20">
        <f t="shared" si="58"/>
        <v>1.0520884217746928E-5</v>
      </c>
      <c r="R459" s="20">
        <f t="shared" si="58"/>
        <v>1.0886921241184766E-3</v>
      </c>
      <c r="S459" s="20"/>
      <c r="T459" s="21">
        <f t="shared" si="58"/>
        <v>24.570064819999349</v>
      </c>
      <c r="U459" s="21">
        <f t="shared" si="58"/>
        <v>0.60597553601893139</v>
      </c>
      <c r="V459" s="21">
        <f t="shared" si="58"/>
        <v>76.227180921586651</v>
      </c>
      <c r="W459" s="21">
        <f t="shared" si="58"/>
        <v>91.166712374753345</v>
      </c>
      <c r="X459" s="21">
        <f t="shared" si="58"/>
        <v>236.70330718616029</v>
      </c>
      <c r="Y459" s="21">
        <f t="shared" si="58"/>
        <v>185.8227927140494</v>
      </c>
      <c r="Z459" s="21">
        <f t="shared" si="58"/>
        <v>70.930794251018526</v>
      </c>
      <c r="AA459" s="21">
        <f t="shared" si="58"/>
        <v>9.5538263237139773</v>
      </c>
      <c r="AB459" s="21">
        <f t="shared" si="58"/>
        <v>106.36757707136958</v>
      </c>
      <c r="AC459" s="21">
        <f t="shared" si="58"/>
        <v>14.68197546777038</v>
      </c>
      <c r="AD459" s="21">
        <f t="shared" si="58"/>
        <v>5.2377839659133425</v>
      </c>
      <c r="AE459" s="21">
        <f t="shared" si="58"/>
        <v>41.792906321438203</v>
      </c>
      <c r="AF459" s="21">
        <f t="shared" si="58"/>
        <v>341.75451715170811</v>
      </c>
      <c r="AG459" s="21">
        <f t="shared" si="58"/>
        <v>9.9997257707769363E-2</v>
      </c>
      <c r="AH459" s="20"/>
      <c r="AI459" s="20"/>
      <c r="AJ459" s="20">
        <f>AVERAGE(AJ448,AJ450,AJ452,AJ457:AJ458)</f>
        <v>100.68310642247303</v>
      </c>
      <c r="AL459" s="20"/>
      <c r="AM459" s="20"/>
    </row>
    <row r="460" spans="1:39" s="11" customFormat="1">
      <c r="F460" s="11" t="s">
        <v>844</v>
      </c>
      <c r="G460" s="20">
        <f>STDEV(G448,G450,G452,G457:G458)</f>
        <v>0.27268659421029551</v>
      </c>
      <c r="H460" s="20">
        <f t="shared" ref="H460:AG460" si="59">STDEV(H448,H450,H452,H457:H458)</f>
        <v>7.3595061104309864E-3</v>
      </c>
      <c r="I460" s="20">
        <f t="shared" si="59"/>
        <v>0.13203235307514125</v>
      </c>
      <c r="J460" s="20">
        <f t="shared" si="59"/>
        <v>0.31410882831576459</v>
      </c>
      <c r="K460" s="20">
        <f t="shared" si="59"/>
        <v>0.32472638035432544</v>
      </c>
      <c r="L460" s="20">
        <f t="shared" si="59"/>
        <v>0.1859501727957861</v>
      </c>
      <c r="M460" s="20">
        <f t="shared" si="59"/>
        <v>0.19282503145748117</v>
      </c>
      <c r="N460" s="20">
        <f t="shared" si="59"/>
        <v>2.7809008696548985E-2</v>
      </c>
      <c r="O460" s="20">
        <f t="shared" si="59"/>
        <v>1.1312985148758755E-2</v>
      </c>
      <c r="P460" s="20">
        <f t="shared" si="59"/>
        <v>0</v>
      </c>
      <c r="Q460" s="20">
        <f t="shared" si="59"/>
        <v>0</v>
      </c>
      <c r="R460" s="20">
        <f t="shared" si="59"/>
        <v>1.1144819409618497E-3</v>
      </c>
      <c r="S460" s="20"/>
      <c r="T460" s="21">
        <f t="shared" si="59"/>
        <v>54.716727761430469</v>
      </c>
      <c r="U460" s="21">
        <f t="shared" si="59"/>
        <v>0.79279836652888491</v>
      </c>
      <c r="V460" s="21">
        <f t="shared" si="59"/>
        <v>67.35090536753394</v>
      </c>
      <c r="W460" s="21">
        <f t="shared" si="59"/>
        <v>28.837048371294983</v>
      </c>
      <c r="X460" s="21">
        <f t="shared" si="59"/>
        <v>84.381844845929649</v>
      </c>
      <c r="Y460" s="21">
        <f t="shared" si="59"/>
        <v>22.169627265210789</v>
      </c>
      <c r="Z460" s="21">
        <f t="shared" si="59"/>
        <v>35.655518956792228</v>
      </c>
      <c r="AA460" s="21">
        <f t="shared" si="59"/>
        <v>21.13940237211175</v>
      </c>
      <c r="AB460" s="21">
        <f t="shared" si="59"/>
        <v>16.057771311817653</v>
      </c>
      <c r="AC460" s="21">
        <f t="shared" si="59"/>
        <v>14.053489246053255</v>
      </c>
      <c r="AD460" s="21">
        <f t="shared" si="59"/>
        <v>5.5843036738510126</v>
      </c>
      <c r="AE460" s="21">
        <f t="shared" si="59"/>
        <v>46.572794077995518</v>
      </c>
      <c r="AF460" s="21">
        <f t="shared" si="59"/>
        <v>54.223609512449478</v>
      </c>
      <c r="AG460" s="21">
        <f t="shared" si="59"/>
        <v>0</v>
      </c>
      <c r="AH460" s="20"/>
      <c r="AI460" s="20"/>
      <c r="AJ460" s="20">
        <f>STDEV(AJ448,AJ450,AJ452,AJ457:AJ458)</f>
        <v>0.37731795977669019</v>
      </c>
      <c r="AL460" s="20"/>
      <c r="AM460" s="20"/>
    </row>
    <row r="461" spans="1:39" s="11" customFormat="1">
      <c r="C461" s="11" t="s">
        <v>1023</v>
      </c>
      <c r="E461" s="11" t="s">
        <v>502</v>
      </c>
      <c r="F461" s="11" t="s">
        <v>524</v>
      </c>
      <c r="G461" s="20">
        <f>AVERAGE(G431:G447,G449,G451,G453:G456)</f>
        <v>36.745577054732905</v>
      </c>
      <c r="H461" s="20">
        <f t="shared" ref="H461:AG461" si="60">AVERAGE(H431:H447,H449,H451,H453:H456)</f>
        <v>1.5884846367789005E-2</v>
      </c>
      <c r="I461" s="20">
        <f t="shared" si="60"/>
        <v>20.893527047082479</v>
      </c>
      <c r="J461" s="20">
        <f t="shared" si="60"/>
        <v>33.647388056272597</v>
      </c>
      <c r="K461" s="20">
        <f t="shared" si="60"/>
        <v>0.44064433108825596</v>
      </c>
      <c r="L461" s="20">
        <f t="shared" si="60"/>
        <v>4.2895652976457592</v>
      </c>
      <c r="M461" s="20">
        <f t="shared" si="60"/>
        <v>2.4909073156748924</v>
      </c>
      <c r="N461" s="20">
        <f t="shared" si="60"/>
        <v>1.0240667962201968</v>
      </c>
      <c r="O461" s="20">
        <f t="shared" si="60"/>
        <v>1.777436484150231E-2</v>
      </c>
      <c r="P461" s="20">
        <f t="shared" si="60"/>
        <v>2.4754261728715213E-2</v>
      </c>
      <c r="Q461" s="20">
        <f t="shared" si="60"/>
        <v>1.0520884217746928E-5</v>
      </c>
      <c r="R461" s="20">
        <f t="shared" si="60"/>
        <v>7.0222608838739996E-4</v>
      </c>
      <c r="S461" s="20"/>
      <c r="T461" s="21">
        <f t="shared" si="60"/>
        <v>30.380080147805458</v>
      </c>
      <c r="U461" s="21">
        <f t="shared" si="60"/>
        <v>4.5798151072057847</v>
      </c>
      <c r="V461" s="21">
        <f t="shared" si="60"/>
        <v>133.18459125289027</v>
      </c>
      <c r="W461" s="21">
        <f t="shared" si="60"/>
        <v>64.62921102295897</v>
      </c>
      <c r="X461" s="21">
        <f t="shared" si="60"/>
        <v>129.87487888781135</v>
      </c>
      <c r="Y461" s="21">
        <f t="shared" si="60"/>
        <v>252.88380056790879</v>
      </c>
      <c r="Z461" s="21">
        <f t="shared" si="60"/>
        <v>54.963715027436734</v>
      </c>
      <c r="AA461" s="21">
        <f t="shared" si="60"/>
        <v>0.64165500220324512</v>
      </c>
      <c r="AB461" s="21">
        <f t="shared" si="60"/>
        <v>100.88626553230519</v>
      </c>
      <c r="AC461" s="21">
        <f t="shared" si="60"/>
        <v>28.059953114401093</v>
      </c>
      <c r="AD461" s="21">
        <f t="shared" si="60"/>
        <v>11.221203844499977</v>
      </c>
      <c r="AE461" s="21">
        <f t="shared" si="60"/>
        <v>84.812055204816701</v>
      </c>
      <c r="AF461" s="21">
        <f t="shared" si="60"/>
        <v>298.47410519083326</v>
      </c>
      <c r="AG461" s="21">
        <f t="shared" si="60"/>
        <v>9.9997257707769363E-2</v>
      </c>
      <c r="AH461" s="20"/>
      <c r="AI461" s="20"/>
      <c r="AJ461" s="20">
        <f>AVERAGE(AJ431:AJ447,AJ449,AJ451,AJ453:AJ456)</f>
        <v>99.649839062840542</v>
      </c>
      <c r="AL461" s="20"/>
      <c r="AM461" s="20"/>
    </row>
    <row r="462" spans="1:39" s="11" customFormat="1">
      <c r="F462" s="11" t="s">
        <v>525</v>
      </c>
      <c r="G462" s="20">
        <f>STDEV(G431:G447,G449,G451,G453:G456)</f>
        <v>0.22728058293854358</v>
      </c>
      <c r="H462" s="20">
        <f t="shared" ref="H462:AG462" si="61">STDEV(H431:H447,H449,H451,H453:H456)</f>
        <v>1.81007687581617E-2</v>
      </c>
      <c r="I462" s="20">
        <f t="shared" si="61"/>
        <v>0.29367182875962267</v>
      </c>
      <c r="J462" s="20">
        <f t="shared" si="61"/>
        <v>0.59563901605685488</v>
      </c>
      <c r="K462" s="20">
        <f t="shared" si="61"/>
        <v>0.53962720232715422</v>
      </c>
      <c r="L462" s="20">
        <f t="shared" si="61"/>
        <v>0.30847835873294072</v>
      </c>
      <c r="M462" s="20">
        <f t="shared" si="61"/>
        <v>0.36030773983335418</v>
      </c>
      <c r="N462" s="20">
        <f t="shared" si="61"/>
        <v>2.5099394652522214E-2</v>
      </c>
      <c r="O462" s="20">
        <f t="shared" si="61"/>
        <v>1.7618985540409058E-2</v>
      </c>
      <c r="P462" s="20">
        <f t="shared" si="61"/>
        <v>8.6709325094473204E-3</v>
      </c>
      <c r="Q462" s="20">
        <f t="shared" si="61"/>
        <v>0</v>
      </c>
      <c r="R462" s="20">
        <f t="shared" si="61"/>
        <v>1.6955986302809331E-3</v>
      </c>
      <c r="S462" s="20"/>
      <c r="T462" s="21">
        <f t="shared" si="61"/>
        <v>34.194230643887437</v>
      </c>
      <c r="U462" s="21">
        <f t="shared" si="61"/>
        <v>5.9899134365465923</v>
      </c>
      <c r="V462" s="21">
        <f t="shared" si="61"/>
        <v>102.25512518959832</v>
      </c>
      <c r="W462" s="21">
        <f t="shared" si="61"/>
        <v>38.105080370991544</v>
      </c>
      <c r="X462" s="21">
        <f t="shared" si="61"/>
        <v>56.110945402828676</v>
      </c>
      <c r="Y462" s="21">
        <f t="shared" si="61"/>
        <v>20.287877455388792</v>
      </c>
      <c r="Z462" s="21">
        <f t="shared" si="61"/>
        <v>44.193486945879151</v>
      </c>
      <c r="AA462" s="21">
        <f t="shared" si="61"/>
        <v>1.326782824800699</v>
      </c>
      <c r="AB462" s="21">
        <f t="shared" si="61"/>
        <v>26.27429574581252</v>
      </c>
      <c r="AC462" s="21">
        <f t="shared" si="61"/>
        <v>35.177735921875829</v>
      </c>
      <c r="AD462" s="21">
        <f t="shared" si="61"/>
        <v>14.417683205589752</v>
      </c>
      <c r="AE462" s="21">
        <f t="shared" si="61"/>
        <v>35.913239105825724</v>
      </c>
      <c r="AF462" s="21">
        <f t="shared" si="61"/>
        <v>64.964049910088718</v>
      </c>
      <c r="AG462" s="21">
        <f t="shared" si="61"/>
        <v>0</v>
      </c>
      <c r="AH462" s="20"/>
      <c r="AI462" s="20"/>
      <c r="AJ462" s="20">
        <f>STDEV(AJ431:AJ447,AJ449,AJ451,AJ453:AJ456)</f>
        <v>0.648033787119219</v>
      </c>
      <c r="AL462" s="20"/>
      <c r="AM462" s="20"/>
    </row>
    <row r="464" spans="1:39" s="76" customFormat="1">
      <c r="A464" s="75" t="s">
        <v>1038</v>
      </c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1"/>
      <c r="AI464" s="81"/>
      <c r="AJ464" s="81"/>
      <c r="AL464" s="81"/>
      <c r="AM464" s="81"/>
    </row>
    <row r="466" spans="1:36">
      <c r="A466" s="3" t="s">
        <v>26</v>
      </c>
      <c r="B466" s="3" t="s">
        <v>45</v>
      </c>
      <c r="D466" s="41">
        <v>2</v>
      </c>
      <c r="E466" s="3" t="s">
        <v>502</v>
      </c>
      <c r="F466" s="3" t="s">
        <v>1039</v>
      </c>
      <c r="G466" s="24">
        <v>34.478977725476234</v>
      </c>
      <c r="H466" s="24">
        <v>3.9837730492823864</v>
      </c>
      <c r="I466" s="24">
        <v>18.864952910660357</v>
      </c>
      <c r="J466" s="24">
        <v>16.083992939543378</v>
      </c>
      <c r="K466" s="24">
        <v>4.6911428277840459</v>
      </c>
      <c r="L466" s="24">
        <v>8.179613863413121E-2</v>
      </c>
      <c r="M466" s="24">
        <v>9.034997676527464</v>
      </c>
      <c r="N466" s="24">
        <v>2.9255801013024604E-2</v>
      </c>
      <c r="O466" s="24">
        <v>0.17539509337104231</v>
      </c>
      <c r="P466" s="24">
        <v>8.557337657980014</v>
      </c>
      <c r="Q466" s="24">
        <v>0.26417039395049291</v>
      </c>
      <c r="S466" s="24">
        <v>3.7829573737861177</v>
      </c>
      <c r="X466" s="25">
        <v>128.44396514934948</v>
      </c>
      <c r="AH466" s="24">
        <v>96.062706496875421</v>
      </c>
      <c r="AI466" s="24">
        <v>-0.11122663925334782</v>
      </c>
      <c r="AJ466" s="24">
        <v>95.959449871157716</v>
      </c>
    </row>
    <row r="467" spans="1:36">
      <c r="A467" s="3" t="s">
        <v>26</v>
      </c>
      <c r="B467" s="3" t="s">
        <v>45</v>
      </c>
      <c r="D467" s="41">
        <v>4</v>
      </c>
      <c r="E467" s="3" t="s">
        <v>502</v>
      </c>
      <c r="F467" s="3" t="s">
        <v>1040</v>
      </c>
      <c r="G467" s="24">
        <v>34.836352307993586</v>
      </c>
      <c r="H467" s="24">
        <v>4.0870501219002655</v>
      </c>
      <c r="I467" s="24">
        <v>18.341881816019054</v>
      </c>
      <c r="J467" s="24">
        <v>16.138069491872145</v>
      </c>
      <c r="K467" s="24">
        <v>4.7069150823207107</v>
      </c>
      <c r="L467" s="24">
        <v>4.9586681694237245E-2</v>
      </c>
      <c r="M467" s="24">
        <v>8.9969671504628685</v>
      </c>
      <c r="N467" s="24">
        <v>4.0226901292479671E-3</v>
      </c>
      <c r="O467" s="24">
        <v>0.1573257013019454</v>
      </c>
      <c r="P467" s="24">
        <v>9.1934554338730834</v>
      </c>
      <c r="Q467" s="24">
        <v>0.33262994114722799</v>
      </c>
      <c r="S467" s="24">
        <v>3.7582010069935388</v>
      </c>
      <c r="X467" s="25">
        <v>198.20611875273335</v>
      </c>
      <c r="AH467" s="24">
        <v>96.666133390264875</v>
      </c>
      <c r="AI467" s="24">
        <v>-0.14005093423064871</v>
      </c>
      <c r="AJ467" s="24">
        <v>96.536117892229996</v>
      </c>
    </row>
    <row r="468" spans="1:36">
      <c r="A468" s="3" t="s">
        <v>26</v>
      </c>
      <c r="B468" s="3" t="s">
        <v>45</v>
      </c>
      <c r="D468" s="41">
        <v>6</v>
      </c>
      <c r="E468" s="3" t="s">
        <v>502</v>
      </c>
      <c r="F468" s="3" t="s">
        <v>1041</v>
      </c>
      <c r="G468" s="24">
        <v>35.045492919708025</v>
      </c>
      <c r="H468" s="24">
        <v>2.9866076273842102</v>
      </c>
      <c r="I468" s="24">
        <v>18.80103310481033</v>
      </c>
      <c r="J468" s="24">
        <v>16.069640760986299</v>
      </c>
      <c r="K468" s="24">
        <v>4.6869567951394044</v>
      </c>
      <c r="L468" s="24">
        <v>8.5990017813957847E-2</v>
      </c>
      <c r="M468" s="24">
        <v>9.4361406275251998</v>
      </c>
      <c r="N468" s="24">
        <v>1.399196566694945E-5</v>
      </c>
      <c r="O468" s="24">
        <v>0.20269530952735862</v>
      </c>
      <c r="P468" s="24">
        <v>9.0950830049132563</v>
      </c>
      <c r="Q468" s="24">
        <v>0.47070801094568826</v>
      </c>
      <c r="S468" s="24">
        <v>3.6986105390508097</v>
      </c>
      <c r="X468" s="25">
        <v>84.702614825209452</v>
      </c>
      <c r="AH468" s="24">
        <v>96.74141003256851</v>
      </c>
      <c r="AI468" s="24">
        <v>-0.19818750066643975</v>
      </c>
      <c r="AJ468" s="24">
        <v>96.557423779674281</v>
      </c>
    </row>
    <row r="469" spans="1:36">
      <c r="A469" s="3" t="s">
        <v>26</v>
      </c>
      <c r="B469" s="3" t="s">
        <v>45</v>
      </c>
      <c r="D469" s="41">
        <v>8</v>
      </c>
      <c r="E469" s="3" t="s">
        <v>502</v>
      </c>
      <c r="F469" s="3" t="s">
        <v>1042</v>
      </c>
      <c r="G469" s="24">
        <v>34.314591835499378</v>
      </c>
      <c r="H469" s="24">
        <v>1.801887010570957</v>
      </c>
      <c r="I469" s="24">
        <v>20.018500401850879</v>
      </c>
      <c r="J469" s="24">
        <v>15.879969101735162</v>
      </c>
      <c r="K469" s="24">
        <v>4.631636151361807</v>
      </c>
      <c r="L469" s="24">
        <v>6.8623122811289031E-2</v>
      </c>
      <c r="M469" s="24">
        <v>9.8827232085579109</v>
      </c>
      <c r="N469" s="24">
        <v>2.3534486251808972E-3</v>
      </c>
      <c r="O469" s="24">
        <v>0.15277633925545508</v>
      </c>
      <c r="P469" s="24">
        <v>9.1107102766718739</v>
      </c>
      <c r="Q469" s="24">
        <v>1.4848684891022913E-2</v>
      </c>
      <c r="S469" s="24">
        <v>3.8984667438950762</v>
      </c>
      <c r="X469" s="25">
        <v>68.912127362516927</v>
      </c>
      <c r="AH469" s="24">
        <v>95.797389464266573</v>
      </c>
      <c r="AI469" s="24">
        <v>-6.2519092055030043E-3</v>
      </c>
      <c r="AJ469" s="24">
        <v>95.791585539476742</v>
      </c>
    </row>
    <row r="470" spans="1:36">
      <c r="A470" s="3" t="s">
        <v>26</v>
      </c>
      <c r="B470" s="3" t="s">
        <v>45</v>
      </c>
      <c r="D470" s="41">
        <v>10</v>
      </c>
      <c r="E470" s="3" t="s">
        <v>502</v>
      </c>
      <c r="F470" s="3" t="s">
        <v>1043</v>
      </c>
      <c r="G470" s="24">
        <v>33.526142853836568</v>
      </c>
      <c r="H470" s="24">
        <v>1.5385412370735581</v>
      </c>
      <c r="I470" s="24">
        <v>19.806523960280842</v>
      </c>
      <c r="J470" s="24">
        <v>17.145576504986302</v>
      </c>
      <c r="K470" s="24">
        <v>5.0007699301982278</v>
      </c>
      <c r="L470" s="24">
        <v>5.2847009566485477E-2</v>
      </c>
      <c r="M470" s="24">
        <v>10.648650110183091</v>
      </c>
      <c r="N470" s="24">
        <v>7.3905562652826995E-2</v>
      </c>
      <c r="O470" s="24">
        <v>0.12658818937716976</v>
      </c>
      <c r="P470" s="24">
        <v>7.3777743694278257</v>
      </c>
      <c r="Q470" s="24">
        <v>0.20025675028359752</v>
      </c>
      <c r="S470" s="24">
        <v>3.7835481003222475</v>
      </c>
      <c r="X470" s="25">
        <v>67.742091242735398</v>
      </c>
      <c r="AH470" s="24">
        <v>95.429519091350187</v>
      </c>
      <c r="AI470" s="24">
        <v>-8.4316357290271204E-2</v>
      </c>
      <c r="AJ470" s="24">
        <v>95.351244474720161</v>
      </c>
    </row>
    <row r="471" spans="1:36">
      <c r="A471" s="3" t="s">
        <v>26</v>
      </c>
      <c r="B471" s="3" t="s">
        <v>45</v>
      </c>
      <c r="D471" s="41">
        <v>12</v>
      </c>
      <c r="E471" s="3" t="s">
        <v>502</v>
      </c>
      <c r="F471" s="3" t="s">
        <v>1044</v>
      </c>
      <c r="G471" s="24">
        <v>35.016697577710516</v>
      </c>
      <c r="H471" s="24">
        <v>1.9422343104853033</v>
      </c>
      <c r="I471" s="24">
        <v>19.939880741152695</v>
      </c>
      <c r="J471" s="24">
        <v>15.164998609242007</v>
      </c>
      <c r="K471" s="24">
        <v>4.4231040592038688</v>
      </c>
      <c r="L471" s="24">
        <v>4.0155618415464521E-2</v>
      </c>
      <c r="M471" s="24">
        <v>11.240239203456079</v>
      </c>
      <c r="N471" s="24">
        <v>1.399196566694945E-5</v>
      </c>
      <c r="O471" s="24">
        <v>0.17366026997731401</v>
      </c>
      <c r="P471" s="24">
        <v>9.043461089863241</v>
      </c>
      <c r="Q471" s="24">
        <v>0.18114715581478161</v>
      </c>
      <c r="S471" s="24">
        <v>3.8938492646997998</v>
      </c>
      <c r="X471" s="25">
        <v>49.181518265688311</v>
      </c>
      <c r="AH471" s="24">
        <v>97.074367482725663</v>
      </c>
      <c r="AI471" s="24">
        <v>-7.6270429287229782E-2</v>
      </c>
      <c r="AJ471" s="24">
        <v>97.003562258157999</v>
      </c>
    </row>
    <row r="472" spans="1:36">
      <c r="A472" s="3" t="s">
        <v>26</v>
      </c>
      <c r="B472" s="3" t="s">
        <v>45</v>
      </c>
      <c r="D472" s="41">
        <v>14</v>
      </c>
      <c r="E472" s="3" t="s">
        <v>502</v>
      </c>
      <c r="F472" s="3" t="s">
        <v>1045</v>
      </c>
      <c r="G472" s="24">
        <v>34.82150537831582</v>
      </c>
      <c r="H472" s="24">
        <v>3.8311741210019425</v>
      </c>
      <c r="I472" s="24">
        <v>18.936209417843983</v>
      </c>
      <c r="J472" s="24">
        <v>16.23615787543379</v>
      </c>
      <c r="K472" s="24">
        <v>4.7355240613698637</v>
      </c>
      <c r="L472" s="24">
        <v>5.5663158116732378E-2</v>
      </c>
      <c r="M472" s="24">
        <v>9.427466271466777</v>
      </c>
      <c r="N472" s="24">
        <v>1.8553346474374968E-3</v>
      </c>
      <c r="O472" s="24">
        <v>0.18542390926019417</v>
      </c>
      <c r="P472" s="24">
        <v>9.2660662938951308</v>
      </c>
      <c r="Q472" s="24">
        <v>0.38002793529832207</v>
      </c>
      <c r="S472" s="24">
        <v>3.7755803502696259</v>
      </c>
      <c r="X472" s="25">
        <v>164.39507498366211</v>
      </c>
      <c r="AH472" s="24">
        <v>97.706974482560881</v>
      </c>
      <c r="AI472" s="24">
        <v>-0.16000744607869488</v>
      </c>
      <c r="AJ472" s="24">
        <v>97.558432468860715</v>
      </c>
    </row>
    <row r="473" spans="1:36">
      <c r="A473" s="3" t="s">
        <v>26</v>
      </c>
      <c r="B473" s="3" t="s">
        <v>45</v>
      </c>
      <c r="D473" s="41">
        <v>16</v>
      </c>
      <c r="E473" s="3" t="s">
        <v>502</v>
      </c>
      <c r="F473" s="3" t="s">
        <v>1046</v>
      </c>
      <c r="G473" s="24">
        <v>34.734327801317427</v>
      </c>
      <c r="H473" s="24">
        <v>3.8926424909645481</v>
      </c>
      <c r="I473" s="24">
        <v>19.473868890285111</v>
      </c>
      <c r="J473" s="24">
        <v>15.888054996310501</v>
      </c>
      <c r="K473" s="24">
        <v>4.6339945263303797</v>
      </c>
      <c r="L473" s="24">
        <v>6.9969864185845429E-2</v>
      </c>
      <c r="M473" s="24">
        <v>9.3772856771857658</v>
      </c>
      <c r="N473" s="24">
        <v>1.399196566694945E-5</v>
      </c>
      <c r="O473" s="24">
        <v>0.20740912258708497</v>
      </c>
      <c r="P473" s="24">
        <v>9.3200552473330038</v>
      </c>
      <c r="Q473" s="24">
        <v>0.12020344912184659</v>
      </c>
      <c r="S473" s="24">
        <v>3.9130037334439169</v>
      </c>
      <c r="X473" s="25">
        <v>248.40766850746195</v>
      </c>
      <c r="AH473" s="24">
        <v>97.556890621389243</v>
      </c>
      <c r="AI473" s="24">
        <v>-5.0610613371721611E-2</v>
      </c>
      <c r="AJ473" s="24">
        <v>97.50990654277868</v>
      </c>
    </row>
    <row r="474" spans="1:36">
      <c r="A474" s="3" t="s">
        <v>26</v>
      </c>
      <c r="B474" s="3" t="s">
        <v>45</v>
      </c>
      <c r="D474" s="41">
        <v>18</v>
      </c>
      <c r="E474" s="3" t="s">
        <v>502</v>
      </c>
      <c r="F474" s="3" t="s">
        <v>1047</v>
      </c>
      <c r="G474" s="24">
        <v>35.38098218657646</v>
      </c>
      <c r="H474" s="24">
        <v>2.4021467244657071</v>
      </c>
      <c r="I474" s="24">
        <v>19.59726831446676</v>
      </c>
      <c r="J474" s="24">
        <v>16.029825406684932</v>
      </c>
      <c r="K474" s="24">
        <v>4.6753440373827573</v>
      </c>
      <c r="L474" s="24">
        <v>5.9663354452663075E-2</v>
      </c>
      <c r="M474" s="24">
        <v>10.044085135404238</v>
      </c>
      <c r="N474" s="24">
        <v>8.6106556714406913E-3</v>
      </c>
      <c r="O474" s="24">
        <v>0.14614572832014086</v>
      </c>
      <c r="P474" s="24">
        <v>9.0022770311138842</v>
      </c>
      <c r="Q474" s="24">
        <v>0.32543309387396435</v>
      </c>
      <c r="S474" s="24">
        <v>3.821227325614819</v>
      </c>
      <c r="X474" s="25">
        <v>68.902127053800839</v>
      </c>
      <c r="AH474" s="24">
        <v>97.560134926218282</v>
      </c>
      <c r="AI474" s="24">
        <v>-0.13702076448507627</v>
      </c>
      <c r="AJ474" s="24">
        <v>97.43293246924425</v>
      </c>
    </row>
    <row r="475" spans="1:36">
      <c r="A475" s="3" t="s">
        <v>26</v>
      </c>
      <c r="B475" s="3" t="s">
        <v>45</v>
      </c>
      <c r="D475" s="41">
        <v>20</v>
      </c>
      <c r="E475" s="3" t="s">
        <v>502</v>
      </c>
      <c r="F475" s="3" t="s">
        <v>1048</v>
      </c>
      <c r="G475" s="24">
        <v>35.166193751468754</v>
      </c>
      <c r="H475" s="24">
        <v>3.3467217437900847</v>
      </c>
      <c r="I475" s="24">
        <v>19.080827270039105</v>
      </c>
      <c r="J475" s="24">
        <v>15.804967027579908</v>
      </c>
      <c r="K475" s="24">
        <v>4.6097606479613225</v>
      </c>
      <c r="L475" s="24">
        <v>6.7223441459401068E-2</v>
      </c>
      <c r="M475" s="24">
        <v>10.015292773667969</v>
      </c>
      <c r="N475" s="24">
        <v>5.0049261190678179E-3</v>
      </c>
      <c r="O475" s="24">
        <v>0.10593745558391614</v>
      </c>
      <c r="P475" s="24">
        <v>9.0950998693088962</v>
      </c>
      <c r="Q475" s="24">
        <v>0.13155320826475927</v>
      </c>
      <c r="S475" s="24">
        <v>3.9071586609073652</v>
      </c>
      <c r="X475" s="25">
        <v>93.29288001232338</v>
      </c>
      <c r="AH475" s="24">
        <v>97.272638460042018</v>
      </c>
      <c r="AI475" s="24">
        <v>-5.5389330422193642E-2</v>
      </c>
      <c r="AJ475" s="24">
        <v>97.221218086302841</v>
      </c>
    </row>
    <row r="476" spans="1:36">
      <c r="A476" s="3" t="s">
        <v>26</v>
      </c>
      <c r="B476" s="3" t="s">
        <v>45</v>
      </c>
      <c r="D476" s="41">
        <v>22</v>
      </c>
      <c r="E476" s="3" t="s">
        <v>502</v>
      </c>
      <c r="F476" s="3" t="s">
        <v>1049</v>
      </c>
      <c r="G476" s="24">
        <v>34.99609585828734</v>
      </c>
      <c r="H476" s="24">
        <v>3.2003796051559532</v>
      </c>
      <c r="I476" s="24">
        <v>18.52362719363401</v>
      </c>
      <c r="J476" s="24">
        <v>16.166569142794522</v>
      </c>
      <c r="K476" s="24">
        <v>4.7152274419145863</v>
      </c>
      <c r="L476" s="24">
        <v>8.5704658423951183E-2</v>
      </c>
      <c r="M476" s="24">
        <v>9.7598013979016667</v>
      </c>
      <c r="N476" s="24">
        <v>1.399196566694945E-5</v>
      </c>
      <c r="O476" s="24">
        <v>0.13459641453811755</v>
      </c>
      <c r="P476" s="24">
        <v>9.0934808873275816</v>
      </c>
      <c r="Q476" s="24">
        <v>0.53333468192386735</v>
      </c>
      <c r="S476" s="24">
        <v>3.6755407613969213</v>
      </c>
      <c r="X476" s="25">
        <v>150.19463660682652</v>
      </c>
      <c r="AH476" s="24">
        <v>97.068618967381553</v>
      </c>
      <c r="AI476" s="24">
        <v>-0.22455591400890335</v>
      </c>
      <c r="AJ476" s="24">
        <v>96.860153746089566</v>
      </c>
    </row>
    <row r="477" spans="1:36">
      <c r="A477" s="3" t="s">
        <v>26</v>
      </c>
      <c r="B477" s="3" t="s">
        <v>45</v>
      </c>
      <c r="D477" s="41">
        <v>24</v>
      </c>
      <c r="E477" s="3" t="s">
        <v>502</v>
      </c>
      <c r="F477" s="3" t="s">
        <v>1050</v>
      </c>
      <c r="G477" s="24">
        <v>35.409820315114835</v>
      </c>
      <c r="H477" s="24">
        <v>3.0307238340610443</v>
      </c>
      <c r="I477" s="24">
        <v>18.88506223651498</v>
      </c>
      <c r="J477" s="24">
        <v>15.888509898958903</v>
      </c>
      <c r="K477" s="24">
        <v>4.6341272056535061</v>
      </c>
      <c r="L477" s="24">
        <v>2.1781572624536831E-2</v>
      </c>
      <c r="M477" s="24">
        <v>9.7797054880888723</v>
      </c>
      <c r="N477" s="24">
        <v>1.399196566694945E-5</v>
      </c>
      <c r="O477" s="24">
        <v>7.8358211888748461E-2</v>
      </c>
      <c r="P477" s="24">
        <v>9.2168764656161528</v>
      </c>
      <c r="Q477" s="24">
        <v>0.37387706582800878</v>
      </c>
      <c r="S477" s="24">
        <v>3.7769018484468244</v>
      </c>
      <c r="X477" s="25">
        <v>161.94499934822218</v>
      </c>
      <c r="AH477" s="24">
        <v>97.188957754221491</v>
      </c>
      <c r="AI477" s="24">
        <v>-0.15741767615997651</v>
      </c>
      <c r="AJ477" s="24">
        <v>97.042819938876931</v>
      </c>
    </row>
    <row r="478" spans="1:36">
      <c r="A478" s="3" t="s">
        <v>26</v>
      </c>
      <c r="B478" s="3" t="s">
        <v>45</v>
      </c>
      <c r="D478" s="41">
        <v>26</v>
      </c>
      <c r="E478" s="3" t="s">
        <v>502</v>
      </c>
      <c r="F478" s="3" t="s">
        <v>1051</v>
      </c>
      <c r="G478" s="24">
        <v>35.276476060530534</v>
      </c>
      <c r="H478" s="24">
        <v>2.4670588314496418</v>
      </c>
      <c r="I478" s="24">
        <v>19.564146405020974</v>
      </c>
      <c r="J478" s="24">
        <v>16.064261537168949</v>
      </c>
      <c r="K478" s="24">
        <v>4.6853878621434335</v>
      </c>
      <c r="L478" s="24">
        <v>5.1191666860654884E-2</v>
      </c>
      <c r="M478" s="24">
        <v>10.292560414729481</v>
      </c>
      <c r="N478" s="24">
        <v>1.399196566694945E-5</v>
      </c>
      <c r="O478" s="24">
        <v>0.14584917731266592</v>
      </c>
      <c r="P478" s="24">
        <v>9.2238270058186682</v>
      </c>
      <c r="Q478" s="24">
        <v>0.60118024215022825</v>
      </c>
      <c r="S478" s="24">
        <v>3.7007273048745857</v>
      </c>
      <c r="X478" s="25">
        <v>184.525696429134</v>
      </c>
      <c r="AH478" s="24">
        <v>98.273915740793811</v>
      </c>
      <c r="AI478" s="24">
        <v>-0.25312169512990562</v>
      </c>
      <c r="AJ478" s="24">
        <v>98.038931637070888</v>
      </c>
    </row>
    <row r="479" spans="1:36">
      <c r="A479" s="3" t="s">
        <v>26</v>
      </c>
      <c r="B479" s="3" t="s">
        <v>45</v>
      </c>
      <c r="D479" s="41">
        <v>28</v>
      </c>
      <c r="E479" s="3" t="s">
        <v>502</v>
      </c>
      <c r="F479" s="3" t="s">
        <v>1052</v>
      </c>
      <c r="G479" s="24">
        <v>35.027351426384186</v>
      </c>
      <c r="H479" s="24">
        <v>3.0337537887270978</v>
      </c>
      <c r="I479" s="24">
        <v>19.191850852414145</v>
      </c>
      <c r="J479" s="24">
        <v>15.967515116420095</v>
      </c>
      <c r="K479" s="24">
        <v>4.6571702870975029</v>
      </c>
      <c r="L479" s="24">
        <v>8.5979688062283385E-2</v>
      </c>
      <c r="M479" s="24">
        <v>9.9120943029006376</v>
      </c>
      <c r="N479" s="24">
        <v>1.1053652876890066E-2</v>
      </c>
      <c r="O479" s="24">
        <v>7.2810012130717652E-2</v>
      </c>
      <c r="P479" s="24">
        <v>9.3178893770931204</v>
      </c>
      <c r="Q479" s="24">
        <v>0.28925286166694031</v>
      </c>
      <c r="S479" s="24">
        <v>3.8214073798754837</v>
      </c>
      <c r="X479" s="25">
        <v>30.920954550123685</v>
      </c>
      <c r="AH479" s="24">
        <v>97.4175201417126</v>
      </c>
      <c r="AI479" s="24">
        <v>-0.12178739341872137</v>
      </c>
      <c r="AJ479" s="24">
        <v>97.304459499192177</v>
      </c>
    </row>
    <row r="480" spans="1:36">
      <c r="A480" s="3" t="s">
        <v>26</v>
      </c>
      <c r="B480" s="3" t="s">
        <v>45</v>
      </c>
      <c r="D480" s="41">
        <v>30</v>
      </c>
      <c r="E480" s="3" t="s">
        <v>502</v>
      </c>
      <c r="F480" s="3" t="s">
        <v>1053</v>
      </c>
      <c r="G480" s="24">
        <v>34.895740026704651</v>
      </c>
      <c r="H480" s="24">
        <v>2.7410861962312243</v>
      </c>
      <c r="I480" s="24">
        <v>18.76286638656704</v>
      </c>
      <c r="J480" s="24">
        <v>16.227673941041097</v>
      </c>
      <c r="K480" s="24">
        <v>4.7330495919935549</v>
      </c>
      <c r="L480" s="24">
        <v>4.2905914798786804E-2</v>
      </c>
      <c r="M480" s="24">
        <v>9.9575206668586702</v>
      </c>
      <c r="N480" s="24">
        <v>1.399196566694945E-5</v>
      </c>
      <c r="O480" s="24">
        <v>0.10175878229676953</v>
      </c>
      <c r="P480" s="24">
        <v>9.4189384265607448</v>
      </c>
      <c r="Q480" s="24">
        <v>0.22379525076509718</v>
      </c>
      <c r="S480" s="24">
        <v>3.8235645631770074</v>
      </c>
      <c r="X480" s="25">
        <v>102.1531535347715</v>
      </c>
      <c r="AH480" s="24">
        <v>96.981388006164707</v>
      </c>
      <c r="AI480" s="24">
        <v>-9.422703752384487E-2</v>
      </c>
      <c r="AJ480" s="24">
        <v>96.893912865214659</v>
      </c>
    </row>
    <row r="481" spans="1:36">
      <c r="A481" s="3" t="s">
        <v>26</v>
      </c>
      <c r="B481" s="3" t="s">
        <v>45</v>
      </c>
      <c r="D481" s="41">
        <v>32</v>
      </c>
      <c r="E481" s="3" t="s">
        <v>502</v>
      </c>
      <c r="F481" s="3" t="s">
        <v>1054</v>
      </c>
      <c r="G481" s="24">
        <v>35.293997149011929</v>
      </c>
      <c r="H481" s="24">
        <v>3.7827482376167301</v>
      </c>
      <c r="I481" s="24">
        <v>18.721863616636465</v>
      </c>
      <c r="J481" s="24">
        <v>15.751208907105022</v>
      </c>
      <c r="K481" s="24">
        <v>4.5940812689508466</v>
      </c>
      <c r="L481" s="24">
        <v>4.0238256428860114E-2</v>
      </c>
      <c r="M481" s="24">
        <v>9.8357397388191732</v>
      </c>
      <c r="N481" s="24">
        <v>1.399196566694945E-5</v>
      </c>
      <c r="O481" s="24">
        <v>0.11561310618234791</v>
      </c>
      <c r="P481" s="24">
        <v>9.4790298820204448</v>
      </c>
      <c r="Q481" s="24">
        <v>0.47694987848490061</v>
      </c>
      <c r="S481" s="24">
        <v>3.7477200576541931</v>
      </c>
      <c r="X481" s="25">
        <v>114.0935221417727</v>
      </c>
      <c r="AH481" s="24">
        <v>97.916486926969455</v>
      </c>
      <c r="AI481" s="24">
        <v>-0.20081558452802972</v>
      </c>
      <c r="AJ481" s="24">
        <v>97.730060907185987</v>
      </c>
    </row>
    <row r="482" spans="1:36">
      <c r="A482" s="3" t="s">
        <v>26</v>
      </c>
      <c r="B482" s="3" t="s">
        <v>45</v>
      </c>
      <c r="D482" s="41">
        <v>34</v>
      </c>
      <c r="E482" s="3" t="s">
        <v>502</v>
      </c>
      <c r="F482" s="3" t="s">
        <v>1055</v>
      </c>
      <c r="G482" s="24">
        <v>35.545560615987185</v>
      </c>
      <c r="H482" s="24">
        <v>3.5860180863643007</v>
      </c>
      <c r="I482" s="24">
        <v>18.86417823964651</v>
      </c>
      <c r="J482" s="24">
        <v>15.620060473570776</v>
      </c>
      <c r="K482" s="24">
        <v>4.5558298200934733</v>
      </c>
      <c r="L482" s="24">
        <v>6.4462815324404343E-2</v>
      </c>
      <c r="M482" s="24">
        <v>9.9613545630940141</v>
      </c>
      <c r="N482" s="24">
        <v>1.399196566694945E-5</v>
      </c>
      <c r="O482" s="24">
        <v>0.14575886405129859</v>
      </c>
      <c r="P482" s="24">
        <v>9.2890512605509699</v>
      </c>
      <c r="Q482" s="24">
        <v>0.20293469345405746</v>
      </c>
      <c r="S482" s="24">
        <v>3.8902131733604599</v>
      </c>
      <c r="X482" s="25">
        <v>148.75459215171082</v>
      </c>
      <c r="AH482" s="24">
        <v>97.675260351104114</v>
      </c>
      <c r="AI482" s="24">
        <v>-8.544388189477907E-2</v>
      </c>
      <c r="AJ482" s="24">
        <v>97.595939003341542</v>
      </c>
    </row>
    <row r="483" spans="1:36">
      <c r="A483" s="3" t="s">
        <v>26</v>
      </c>
      <c r="B483" s="3" t="s">
        <v>45</v>
      </c>
      <c r="D483" s="41">
        <v>36</v>
      </c>
      <c r="E483" s="3" t="s">
        <v>502</v>
      </c>
      <c r="F483" s="3" t="s">
        <v>1056</v>
      </c>
      <c r="G483" s="24">
        <v>35.217601780309771</v>
      </c>
      <c r="H483" s="24">
        <v>3.762009065535755</v>
      </c>
      <c r="I483" s="24">
        <v>20.391098265097263</v>
      </c>
      <c r="J483" s="24">
        <v>14.984322649863012</v>
      </c>
      <c r="K483" s="24">
        <v>4.370407149041097</v>
      </c>
      <c r="L483" s="24">
        <v>4.6133962197052368E-2</v>
      </c>
      <c r="M483" s="24">
        <v>9.3620330052252623</v>
      </c>
      <c r="N483" s="24">
        <v>1.1922553944807627E-2</v>
      </c>
      <c r="O483" s="24">
        <v>0.18995305191981116</v>
      </c>
      <c r="P483" s="24">
        <v>9.2515002744620602</v>
      </c>
      <c r="Q483" s="24">
        <v>0.26283142236526291</v>
      </c>
      <c r="S483" s="24">
        <v>3.8831571582340949</v>
      </c>
      <c r="X483" s="25">
        <v>143.68443563265757</v>
      </c>
      <c r="AH483" s="24">
        <v>97.680191639681112</v>
      </c>
      <c r="AI483" s="24">
        <v>-0.11066287695109389</v>
      </c>
      <c r="AJ483" s="24">
        <v>97.577458379529688</v>
      </c>
    </row>
    <row r="484" spans="1:36">
      <c r="A484" s="3" t="s">
        <v>26</v>
      </c>
      <c r="B484" s="3" t="s">
        <v>45</v>
      </c>
      <c r="D484" s="41">
        <v>38</v>
      </c>
      <c r="E484" s="3" t="s">
        <v>502</v>
      </c>
      <c r="F484" s="3" t="s">
        <v>1057</v>
      </c>
      <c r="G484" s="24">
        <v>35.261950029909201</v>
      </c>
      <c r="H484" s="24">
        <v>2.8413800315457416</v>
      </c>
      <c r="I484" s="24">
        <v>19.51524765907363</v>
      </c>
      <c r="J484" s="24">
        <v>15.403083282849314</v>
      </c>
      <c r="K484" s="24">
        <v>4.4925450999452048</v>
      </c>
      <c r="L484" s="24">
        <v>7.3449699281175729E-2</v>
      </c>
      <c r="M484" s="24">
        <v>10.312713243859289</v>
      </c>
      <c r="N484" s="24">
        <v>1.399196566694945E-5</v>
      </c>
      <c r="O484" s="24">
        <v>0.11271364610471811</v>
      </c>
      <c r="P484" s="24">
        <v>9.0864171147543491</v>
      </c>
      <c r="Q484" s="24">
        <v>0.46633410376585555</v>
      </c>
      <c r="S484" s="24">
        <v>3.7559626770912358</v>
      </c>
      <c r="X484" s="25">
        <v>118.68366384245405</v>
      </c>
      <c r="AH484" s="24">
        <v>97.439220778316511</v>
      </c>
      <c r="AI484" s="24">
        <v>-0.19634590521456616</v>
      </c>
      <c r="AJ484" s="24">
        <v>97.256944160214573</v>
      </c>
    </row>
    <row r="485" spans="1:36">
      <c r="A485" s="3" t="s">
        <v>26</v>
      </c>
      <c r="B485" s="3" t="s">
        <v>45</v>
      </c>
      <c r="D485" s="41">
        <v>40</v>
      </c>
      <c r="E485" s="3" t="s">
        <v>502</v>
      </c>
      <c r="F485" s="3" t="s">
        <v>1058</v>
      </c>
      <c r="G485" s="24">
        <v>35.077497252269893</v>
      </c>
      <c r="H485" s="24">
        <v>3.2925729834750457</v>
      </c>
      <c r="I485" s="24">
        <v>18.808524740346702</v>
      </c>
      <c r="J485" s="24">
        <v>16.120669465570774</v>
      </c>
      <c r="K485" s="24">
        <v>4.7018400982111208</v>
      </c>
      <c r="L485" s="24">
        <v>6.8021414776252315E-2</v>
      </c>
      <c r="M485" s="24">
        <v>9.8969295186998583</v>
      </c>
      <c r="N485" s="24">
        <v>1.399196566694945E-5</v>
      </c>
      <c r="O485" s="24">
        <v>0.1162021643199231</v>
      </c>
      <c r="P485" s="24">
        <v>9.0888371555285019</v>
      </c>
      <c r="Q485" s="24">
        <v>0.38299587231472421</v>
      </c>
      <c r="S485" s="24">
        <v>3.7718484691534586</v>
      </c>
      <c r="X485" s="25">
        <v>126.45390371484929</v>
      </c>
      <c r="AH485" s="24">
        <v>97.405751203881678</v>
      </c>
      <c r="AI485" s="24">
        <v>-0.16125707006158482</v>
      </c>
      <c r="AJ485" s="24">
        <v>97.256049108776963</v>
      </c>
    </row>
    <row r="486" spans="1:36">
      <c r="A486" s="3" t="s">
        <v>26</v>
      </c>
      <c r="B486" s="3" t="s">
        <v>45</v>
      </c>
      <c r="D486" s="41">
        <v>42</v>
      </c>
      <c r="E486" s="3" t="s">
        <v>502</v>
      </c>
      <c r="F486" s="3" t="s">
        <v>1059</v>
      </c>
      <c r="G486" s="24">
        <v>34.514918419797041</v>
      </c>
      <c r="H486" s="24">
        <v>2.9984604896901832</v>
      </c>
      <c r="I486" s="24">
        <v>18.655878651230008</v>
      </c>
      <c r="J486" s="24">
        <v>16.363121204602738</v>
      </c>
      <c r="K486" s="24">
        <v>4.7725548604544725</v>
      </c>
      <c r="L486" s="24">
        <v>3.4569805197505764E-2</v>
      </c>
      <c r="M486" s="24">
        <v>9.7636983080024695</v>
      </c>
      <c r="N486" s="24">
        <v>1.2980346549229005E-2</v>
      </c>
      <c r="O486" s="24">
        <v>5.8470422960180311E-2</v>
      </c>
      <c r="P486" s="24">
        <v>8.4615165711603826</v>
      </c>
      <c r="Q486" s="24">
        <v>0.2017377188554613</v>
      </c>
      <c r="S486" s="24">
        <v>3.7969044854258289</v>
      </c>
      <c r="X486" s="25">
        <v>198.35612338347454</v>
      </c>
      <c r="AH486" s="24">
        <v>95.714964536024709</v>
      </c>
      <c r="AI486" s="24">
        <v>-8.493990618469846E-2</v>
      </c>
      <c r="AJ486" s="24">
        <v>95.636111051281432</v>
      </c>
    </row>
    <row r="487" spans="1:36">
      <c r="A487" s="3" t="s">
        <v>26</v>
      </c>
      <c r="B487" s="3" t="s">
        <v>45</v>
      </c>
      <c r="D487" s="41">
        <v>44</v>
      </c>
      <c r="E487" s="3" t="s">
        <v>502</v>
      </c>
      <c r="F487" s="3" t="s">
        <v>1060</v>
      </c>
      <c r="G487" s="24">
        <v>34.566476201531067</v>
      </c>
      <c r="H487" s="24">
        <v>2.8505633302692881</v>
      </c>
      <c r="I487" s="24">
        <v>18.149370400753092</v>
      </c>
      <c r="J487" s="24">
        <v>16.61798041336986</v>
      </c>
      <c r="K487" s="24">
        <v>4.8468884512360999</v>
      </c>
      <c r="L487" s="24">
        <v>7.8713998978267238E-2</v>
      </c>
      <c r="M487" s="24">
        <v>9.7672353757663029</v>
      </c>
      <c r="N487" s="24">
        <v>4.663522156794251E-2</v>
      </c>
      <c r="O487" s="24">
        <v>0.10969556562409835</v>
      </c>
      <c r="P487" s="24">
        <v>7.9138055710043664</v>
      </c>
      <c r="Q487" s="24">
        <v>0.21033753635581803</v>
      </c>
      <c r="S487" s="24">
        <v>3.7663799214892753</v>
      </c>
      <c r="X487" s="25">
        <v>206.80638424856332</v>
      </c>
      <c r="AH487" s="24">
        <v>95.043488759507852</v>
      </c>
      <c r="AI487" s="24">
        <v>-8.8560784302236725E-2</v>
      </c>
      <c r="AJ487" s="24">
        <v>94.961273852905009</v>
      </c>
    </row>
    <row r="488" spans="1:36">
      <c r="A488" s="3" t="s">
        <v>26</v>
      </c>
      <c r="B488" s="3" t="s">
        <v>45</v>
      </c>
      <c r="D488" s="41">
        <v>46</v>
      </c>
      <c r="E488" s="3" t="s">
        <v>502</v>
      </c>
      <c r="F488" s="3" t="s">
        <v>1061</v>
      </c>
      <c r="G488" s="24">
        <v>34.378835826597829</v>
      </c>
      <c r="H488" s="24">
        <v>2.8777228027659976</v>
      </c>
      <c r="I488" s="24">
        <v>18.236008851165362</v>
      </c>
      <c r="J488" s="24">
        <v>17.032044176511416</v>
      </c>
      <c r="K488" s="24">
        <v>4.9676564881289291</v>
      </c>
      <c r="L488" s="24">
        <v>7.523158144501832E-2</v>
      </c>
      <c r="M488" s="24">
        <v>10.047003672330797</v>
      </c>
      <c r="N488" s="24">
        <v>2.7902777933030594E-2</v>
      </c>
      <c r="O488" s="24">
        <v>0.10952302685611294</v>
      </c>
      <c r="P488" s="24">
        <v>8.1437588331359674</v>
      </c>
      <c r="Q488" s="24">
        <v>0.21946234271520812</v>
      </c>
      <c r="S488" s="24">
        <v>3.782723955084379</v>
      </c>
      <c r="X488" s="25">
        <v>127.4139333515931</v>
      </c>
      <c r="AH488" s="24">
        <v>95.987957695314307</v>
      </c>
      <c r="AI488" s="24">
        <v>-9.2402704397880522E-2</v>
      </c>
      <c r="AJ488" s="24">
        <v>95.902176163773262</v>
      </c>
    </row>
    <row r="489" spans="1:36">
      <c r="A489" s="3" t="s">
        <v>26</v>
      </c>
      <c r="B489" s="3" t="s">
        <v>45</v>
      </c>
      <c r="D489" s="41">
        <v>48</v>
      </c>
      <c r="E489" s="3" t="s">
        <v>502</v>
      </c>
      <c r="F489" s="3" t="s">
        <v>1062</v>
      </c>
      <c r="G489" s="24">
        <v>34.972991126223967</v>
      </c>
      <c r="H489" s="24">
        <v>3.1584924840704454</v>
      </c>
      <c r="I489" s="24">
        <v>18.11285505437835</v>
      </c>
      <c r="J489" s="24">
        <v>16.216028433242009</v>
      </c>
      <c r="K489" s="24">
        <v>4.7296530013215152</v>
      </c>
      <c r="L489" s="24">
        <v>6.0559460410421602E-2</v>
      </c>
      <c r="M489" s="24">
        <v>9.2681042057189877</v>
      </c>
      <c r="N489" s="24">
        <v>2.1729522680772493E-3</v>
      </c>
      <c r="O489" s="24">
        <v>0.25600035312097574</v>
      </c>
      <c r="P489" s="24">
        <v>9.073315888542469</v>
      </c>
      <c r="Q489" s="24">
        <v>0.2720022277484922</v>
      </c>
      <c r="S489" s="24">
        <v>3.7604818725140023</v>
      </c>
      <c r="X489" s="25">
        <v>155.97481504472157</v>
      </c>
      <c r="AH489" s="24">
        <v>95.984930074300109</v>
      </c>
      <c r="AI489" s="24">
        <v>-0.11452416453434315</v>
      </c>
      <c r="AJ489" s="24">
        <v>95.87861220951217</v>
      </c>
    </row>
    <row r="490" spans="1:36">
      <c r="A490" s="3" t="s">
        <v>26</v>
      </c>
      <c r="B490" s="3" t="s">
        <v>45</v>
      </c>
      <c r="D490" s="45" t="s">
        <v>557</v>
      </c>
      <c r="E490" s="3" t="s">
        <v>502</v>
      </c>
      <c r="F490" s="3" t="s">
        <v>1063</v>
      </c>
      <c r="G490" s="24">
        <v>34.895932566138505</v>
      </c>
      <c r="H490" s="24">
        <v>3.5454540677293331</v>
      </c>
      <c r="I490" s="24">
        <v>18.903540974357522</v>
      </c>
      <c r="J490" s="24">
        <v>16.009843807853883</v>
      </c>
      <c r="K490" s="24">
        <v>4.6695160981144239</v>
      </c>
      <c r="L490" s="24">
        <v>5.8182326306338829E-2</v>
      </c>
      <c r="M490" s="24">
        <v>9.8655768041143794</v>
      </c>
      <c r="N490" s="24">
        <v>1.399196566694945E-5</v>
      </c>
      <c r="O490" s="24">
        <v>0.21169024076772291</v>
      </c>
      <c r="P490" s="24">
        <v>9.4120854589329976</v>
      </c>
      <c r="Q490" s="24">
        <v>0.23195807753898229</v>
      </c>
      <c r="R490" s="24">
        <v>4.8539107334273628E-2</v>
      </c>
      <c r="S490" s="24">
        <v>3.8591887715966648</v>
      </c>
      <c r="T490" s="25">
        <v>2089.465512364503</v>
      </c>
      <c r="U490" s="25">
        <v>225.47089746130138</v>
      </c>
      <c r="V490" s="25">
        <v>309.22422440592226</v>
      </c>
      <c r="W490" s="25">
        <v>136.85598426788619</v>
      </c>
      <c r="X490" s="25">
        <v>166.64514444478047</v>
      </c>
      <c r="Y490" s="25">
        <v>56.520849446766071</v>
      </c>
      <c r="Z490" s="25">
        <v>60.674100995534708</v>
      </c>
      <c r="AA490" s="25">
        <v>50.799076538064703</v>
      </c>
      <c r="AB490" s="25">
        <v>79.349684497341087</v>
      </c>
      <c r="AC490" s="25">
        <v>118.21980246559146</v>
      </c>
      <c r="AD490" s="25">
        <v>9.9995875637902673E-2</v>
      </c>
      <c r="AE490" s="25">
        <v>682.51947717064013</v>
      </c>
      <c r="AF490" s="25">
        <v>0.10000249224620278</v>
      </c>
      <c r="AG490" s="25">
        <v>9.9997257707769363E-2</v>
      </c>
      <c r="AH490" s="24">
        <v>98.394698455858901</v>
      </c>
      <c r="AI490" s="24">
        <v>-0.10861640517203699</v>
      </c>
      <c r="AJ490" s="24">
        <v>98.293080219520419</v>
      </c>
    </row>
    <row r="491" spans="1:36">
      <c r="A491" s="3" t="s">
        <v>26</v>
      </c>
      <c r="B491" s="3" t="s">
        <v>45</v>
      </c>
      <c r="D491" s="42" t="s">
        <v>429</v>
      </c>
      <c r="E491" s="3" t="s">
        <v>338</v>
      </c>
      <c r="F491" s="3" t="s">
        <v>1064</v>
      </c>
      <c r="G491" s="24">
        <v>35.128584382054477</v>
      </c>
      <c r="H491" s="24">
        <v>4.1545066566736999</v>
      </c>
      <c r="I491" s="24">
        <v>18.132195377543614</v>
      </c>
      <c r="J491" s="24">
        <v>16.729749994082191</v>
      </c>
      <c r="K491" s="24">
        <v>4.8794877609282841</v>
      </c>
      <c r="L491" s="24">
        <v>6.4819191757172864E-2</v>
      </c>
      <c r="M491" s="24">
        <v>9.7540107553178359</v>
      </c>
      <c r="N491" s="24">
        <v>1.399196566694945E-5</v>
      </c>
      <c r="O491" s="24">
        <v>0.11224320837013289</v>
      </c>
      <c r="P491" s="24">
        <v>9.4887473877073933</v>
      </c>
      <c r="Q491" s="24">
        <v>0.16075658852992414</v>
      </c>
      <c r="R491" s="24">
        <v>5.0808299351198877E-2</v>
      </c>
      <c r="S491" s="24">
        <v>3.902209524082676</v>
      </c>
      <c r="T491" s="25">
        <v>2472.4965228652904</v>
      </c>
      <c r="U491" s="25">
        <v>110.22555005836107</v>
      </c>
      <c r="V491" s="25">
        <v>111.35711657533324</v>
      </c>
      <c r="W491" s="25">
        <v>198.29748436244273</v>
      </c>
      <c r="X491" s="25">
        <v>179.61554484953803</v>
      </c>
      <c r="Y491" s="25">
        <v>23.270349727994454</v>
      </c>
      <c r="Z491" s="25">
        <v>66.414488991486053</v>
      </c>
      <c r="AA491" s="25">
        <v>9.9998182161544699E-2</v>
      </c>
      <c r="AB491" s="25">
        <v>108.68956783889101</v>
      </c>
      <c r="AC491" s="25">
        <v>9.9999832909483582E-2</v>
      </c>
      <c r="AD491" s="25">
        <v>9.9995875637902673E-2</v>
      </c>
      <c r="AE491" s="25">
        <v>503.66271686545184</v>
      </c>
      <c r="AF491" s="25">
        <v>0.10000249224620278</v>
      </c>
      <c r="AG491" s="25">
        <v>9.9997257707769363E-2</v>
      </c>
      <c r="AH491" s="24">
        <v>99.134307903464958</v>
      </c>
      <c r="AI491" s="24">
        <v>-7.9149665452815335E-2</v>
      </c>
      <c r="AJ491" s="24">
        <v>99.060008259876312</v>
      </c>
    </row>
    <row r="492" spans="1:36">
      <c r="A492" s="3" t="s">
        <v>26</v>
      </c>
      <c r="B492" s="3" t="s">
        <v>45</v>
      </c>
      <c r="D492" s="42" t="s">
        <v>559</v>
      </c>
      <c r="E492" s="3" t="s">
        <v>338</v>
      </c>
      <c r="F492" s="3" t="s">
        <v>1065</v>
      </c>
      <c r="G492" s="24">
        <v>35.296414588570407</v>
      </c>
      <c r="H492" s="24">
        <v>4.1921558455721053</v>
      </c>
      <c r="I492" s="24">
        <v>18.198773627580188</v>
      </c>
      <c r="J492" s="24">
        <v>16.992626862027397</v>
      </c>
      <c r="K492" s="24">
        <v>4.9561598247800172</v>
      </c>
      <c r="L492" s="24">
        <v>6.9415931252303054E-2</v>
      </c>
      <c r="M492" s="24">
        <v>9.7419353087841998</v>
      </c>
      <c r="N492" s="24">
        <v>1.7364029392684264E-3</v>
      </c>
      <c r="O492" s="24">
        <v>0.1855303980310602</v>
      </c>
      <c r="P492" s="24">
        <v>9.3750283587163636</v>
      </c>
      <c r="Q492" s="24">
        <v>0.23556500099523656</v>
      </c>
      <c r="R492" s="24">
        <v>4.9141158279266572E-2</v>
      </c>
      <c r="S492" s="24">
        <v>3.8927845248338584</v>
      </c>
      <c r="T492" s="25">
        <v>2603.17686762221</v>
      </c>
      <c r="U492" s="25">
        <v>167.86322315428714</v>
      </c>
      <c r="V492" s="25">
        <v>404.77316990236505</v>
      </c>
      <c r="W492" s="25">
        <v>196.71715725411693</v>
      </c>
      <c r="X492" s="25">
        <v>165.5851117208758</v>
      </c>
      <c r="Y492" s="25">
        <v>17.38026120638348</v>
      </c>
      <c r="Z492" s="25">
        <v>66.914522789042806</v>
      </c>
      <c r="AA492" s="25">
        <v>9.9998182161544699E-2</v>
      </c>
      <c r="AB492" s="25">
        <v>107.48957261019778</v>
      </c>
      <c r="AC492" s="25">
        <v>32.899945027220106</v>
      </c>
      <c r="AD492" s="25">
        <v>9.9995875637902673E-2</v>
      </c>
      <c r="AE492" s="25">
        <v>502.24282197176728</v>
      </c>
      <c r="AF492" s="25">
        <v>0.10000249224620278</v>
      </c>
      <c r="AG492" s="25">
        <v>9.9997257707769363E-2</v>
      </c>
      <c r="AH492" s="24">
        <v>99.870008428116307</v>
      </c>
      <c r="AI492" s="24">
        <v>-0.11027091703973503</v>
      </c>
      <c r="AJ492" s="24">
        <v>99.766844500691803</v>
      </c>
    </row>
    <row r="493" spans="1:36">
      <c r="A493" s="3" t="s">
        <v>26</v>
      </c>
      <c r="B493" s="3" t="s">
        <v>45</v>
      </c>
      <c r="D493" s="45" t="s">
        <v>1017</v>
      </c>
      <c r="E493" s="3" t="s">
        <v>502</v>
      </c>
      <c r="F493" s="3" t="s">
        <v>1066</v>
      </c>
      <c r="G493" s="24">
        <v>35.259318657646432</v>
      </c>
      <c r="H493" s="24">
        <v>3.407489353312303</v>
      </c>
      <c r="I493" s="24">
        <v>18.374378320329267</v>
      </c>
      <c r="J493" s="24">
        <v>16.683588747835618</v>
      </c>
      <c r="K493" s="24">
        <v>4.8660241266140218</v>
      </c>
      <c r="L493" s="24">
        <v>7.2880271720121667E-2</v>
      </c>
      <c r="M493" s="24">
        <v>9.6239418457107586</v>
      </c>
      <c r="N493" s="24">
        <v>3.0810308398622685E-3</v>
      </c>
      <c r="O493" s="24">
        <v>0.12519035576466297</v>
      </c>
      <c r="P493" s="24">
        <v>9.0706898612215863</v>
      </c>
      <c r="Q493" s="24">
        <v>0.23156108596367511</v>
      </c>
      <c r="R493" s="24">
        <v>4.5035810888575459E-2</v>
      </c>
      <c r="S493" s="24">
        <v>3.8432469341133886</v>
      </c>
      <c r="T493" s="25">
        <v>1749.2546148304375</v>
      </c>
      <c r="U493" s="25">
        <v>115.68532964031381</v>
      </c>
      <c r="V493" s="25">
        <v>98.298627372910218</v>
      </c>
      <c r="W493" s="25">
        <v>132.06004943295667</v>
      </c>
      <c r="X493" s="25">
        <v>132.20408122659612</v>
      </c>
      <c r="Y493" s="25">
        <v>33.280500169645691</v>
      </c>
      <c r="Z493" s="25">
        <v>88.765999742272271</v>
      </c>
      <c r="AA493" s="25">
        <v>9.9998182161544699E-2</v>
      </c>
      <c r="AB493" s="25">
        <v>131.25947809856322</v>
      </c>
      <c r="AC493" s="25">
        <v>30.709948686502411</v>
      </c>
      <c r="AD493" s="25">
        <v>9.9995875637902673E-2</v>
      </c>
      <c r="AE493" s="25">
        <v>293.32828666364958</v>
      </c>
      <c r="AF493" s="25">
        <v>0.10000249224620278</v>
      </c>
      <c r="AG493" s="25">
        <v>9.9997257707769363E-2</v>
      </c>
      <c r="AH493" s="24">
        <v>98.125411722136064</v>
      </c>
      <c r="AI493" s="24">
        <v>-0.10765876311614796</v>
      </c>
      <c r="AJ493" s="24">
        <v>98.02473915062852</v>
      </c>
    </row>
    <row r="494" spans="1:36">
      <c r="A494" s="3" t="s">
        <v>26</v>
      </c>
      <c r="B494" s="3" t="s">
        <v>45</v>
      </c>
      <c r="D494" s="42" t="s">
        <v>1070</v>
      </c>
      <c r="E494" s="3" t="s">
        <v>338</v>
      </c>
      <c r="F494" s="3" t="s">
        <v>1067</v>
      </c>
      <c r="G494" s="24">
        <v>34.706088684351073</v>
      </c>
      <c r="H494" s="24">
        <v>3.8025714156934836</v>
      </c>
      <c r="I494" s="24">
        <v>17.888687936268425</v>
      </c>
      <c r="J494" s="24">
        <v>16.139627533442923</v>
      </c>
      <c r="K494" s="24">
        <v>4.7073695090024188</v>
      </c>
      <c r="L494" s="24">
        <v>3.8754645844617255E-2</v>
      </c>
      <c r="M494" s="24">
        <v>9.2157761652334926</v>
      </c>
      <c r="N494" s="24">
        <v>1.399196566694945E-5</v>
      </c>
      <c r="O494" s="24">
        <v>0.13935471024896515</v>
      </c>
      <c r="P494" s="24">
        <v>9.2735263797658725</v>
      </c>
      <c r="Q494" s="24">
        <v>0.22805816030044843</v>
      </c>
      <c r="R494" s="24">
        <v>4.7162990888575458E-2</v>
      </c>
      <c r="S494" s="24">
        <v>3.7790876537156142</v>
      </c>
      <c r="T494" s="25">
        <v>2436.6364282602767</v>
      </c>
      <c r="U494" s="25">
        <v>91.606301740419653</v>
      </c>
      <c r="V494" s="25">
        <v>84.620209892883651</v>
      </c>
      <c r="W494" s="25">
        <v>214.56370630559331</v>
      </c>
      <c r="X494" s="25">
        <v>158.99490827697815</v>
      </c>
      <c r="Y494" s="25">
        <v>36.300545557636376</v>
      </c>
      <c r="Z494" s="25">
        <v>13.370903746667198</v>
      </c>
      <c r="AA494" s="25">
        <v>4.6999145615925997</v>
      </c>
      <c r="AB494" s="25">
        <v>80.969678056076972</v>
      </c>
      <c r="AC494" s="25">
        <v>9.9999832909483582E-2</v>
      </c>
      <c r="AD494" s="25">
        <v>9.9995875637902673E-2</v>
      </c>
      <c r="AE494" s="25">
        <v>288.48864491334427</v>
      </c>
      <c r="AF494" s="25">
        <v>0.10000249224620278</v>
      </c>
      <c r="AG494" s="25">
        <v>9.9997257707769363E-2</v>
      </c>
      <c r="AH494" s="24">
        <v>96.61625679624683</v>
      </c>
      <c r="AI494" s="24">
        <v>-0.10666386883175996</v>
      </c>
      <c r="AJ494" s="24">
        <v>96.516473435852546</v>
      </c>
    </row>
    <row r="495" spans="1:36">
      <c r="A495" s="3" t="s">
        <v>26</v>
      </c>
      <c r="B495" s="3" t="s">
        <v>45</v>
      </c>
      <c r="D495" s="45" t="s">
        <v>1071</v>
      </c>
      <c r="E495" s="3" t="s">
        <v>502</v>
      </c>
      <c r="F495" s="3" t="s">
        <v>1068</v>
      </c>
      <c r="G495" s="24">
        <v>35.418334836745593</v>
      </c>
      <c r="H495" s="24">
        <v>3.0869615278793323</v>
      </c>
      <c r="I495" s="24">
        <v>18.752612387561779</v>
      </c>
      <c r="J495" s="24">
        <v>16.601581172894974</v>
      </c>
      <c r="K495" s="24">
        <v>4.8421053616373904</v>
      </c>
      <c r="L495" s="24">
        <v>9.1650721731556375E-2</v>
      </c>
      <c r="M495" s="24">
        <v>10.265825953178359</v>
      </c>
      <c r="N495" s="24">
        <v>1.399196566694945E-5</v>
      </c>
      <c r="O495" s="24">
        <v>0.11398477155948561</v>
      </c>
      <c r="P495" s="24">
        <v>8.8716381948984981</v>
      </c>
      <c r="Q495" s="24">
        <v>0.2189943526465841</v>
      </c>
      <c r="R495" s="24">
        <v>4.7875051142454154E-2</v>
      </c>
      <c r="S495" s="24">
        <v>3.8835733015686107</v>
      </c>
      <c r="T495" s="25">
        <v>1872.1049389304344</v>
      </c>
      <c r="U495" s="25">
        <v>75.39695613172843</v>
      </c>
      <c r="V495" s="25">
        <v>143.64338122665325</v>
      </c>
      <c r="W495" s="25">
        <v>152.43182154671302</v>
      </c>
      <c r="X495" s="25">
        <v>157.05484838605838</v>
      </c>
      <c r="Y495" s="25">
        <v>59.080887921354197</v>
      </c>
      <c r="Z495" s="25">
        <v>63.374283502341086</v>
      </c>
      <c r="AA495" s="25">
        <v>3.5999345578156086</v>
      </c>
      <c r="AB495" s="25">
        <v>91.799634995033557</v>
      </c>
      <c r="AC495" s="25">
        <v>14.169976323273822</v>
      </c>
      <c r="AD495" s="25">
        <v>9.9995875637902673E-2</v>
      </c>
      <c r="AE495" s="25">
        <v>530.71071466416231</v>
      </c>
      <c r="AF495" s="25">
        <v>0.10000249224620278</v>
      </c>
      <c r="AG495" s="25">
        <v>9.9997257707769363E-2</v>
      </c>
      <c r="AH495" s="24">
        <v>98.71895664135431</v>
      </c>
      <c r="AI495" s="24">
        <v>-0.10300830269329553</v>
      </c>
      <c r="AJ495" s="24">
        <v>98.622555392270314</v>
      </c>
    </row>
    <row r="496" spans="1:36">
      <c r="A496" s="3" t="s">
        <v>26</v>
      </c>
      <c r="B496" s="3" t="s">
        <v>45</v>
      </c>
      <c r="D496" s="42" t="s">
        <v>1072</v>
      </c>
      <c r="E496" s="3" t="s">
        <v>338</v>
      </c>
      <c r="F496" s="3" t="s">
        <v>1069</v>
      </c>
      <c r="G496" s="24">
        <v>35.016462251735796</v>
      </c>
      <c r="H496" s="24">
        <v>3.8992546662627694</v>
      </c>
      <c r="I496" s="24">
        <v>18.189621172967783</v>
      </c>
      <c r="J496" s="24">
        <v>15.861841231196346</v>
      </c>
      <c r="K496" s="24">
        <v>4.6263488803352129</v>
      </c>
      <c r="L496" s="24">
        <v>4.8291589078053095E-2</v>
      </c>
      <c r="M496" s="24">
        <v>9.3003424309401357</v>
      </c>
      <c r="N496" s="24">
        <v>1.399196566694945E-5</v>
      </c>
      <c r="O496" s="24">
        <v>0.11494451845640445</v>
      </c>
      <c r="P496" s="24">
        <v>9.3739695155901916</v>
      </c>
      <c r="Q496" s="24">
        <v>0.21667840179416245</v>
      </c>
      <c r="R496" s="24">
        <v>5.0936310183356835E-2</v>
      </c>
      <c r="S496" s="24">
        <v>3.8170768018677084</v>
      </c>
      <c r="T496" s="25">
        <v>2442.3364432978838</v>
      </c>
      <c r="U496" s="25">
        <v>91.636300529331464</v>
      </c>
      <c r="V496" s="25">
        <v>93.279208092958939</v>
      </c>
      <c r="W496" s="25">
        <v>243.67648343081802</v>
      </c>
      <c r="X496" s="25">
        <v>197.0960844852483</v>
      </c>
      <c r="Y496" s="25">
        <v>47.040706970556897</v>
      </c>
      <c r="Z496" s="25">
        <v>58.223935387506678</v>
      </c>
      <c r="AA496" s="25">
        <v>5.5698987463980387</v>
      </c>
      <c r="AB496" s="25">
        <v>147.26941444137896</v>
      </c>
      <c r="AC496" s="25">
        <v>4.2699928652349488</v>
      </c>
      <c r="AD496" s="25">
        <v>9.9995875637902673E-2</v>
      </c>
      <c r="AE496" s="25">
        <v>364.06305059269869</v>
      </c>
      <c r="AF496" s="25">
        <v>0.10000249224620278</v>
      </c>
      <c r="AG496" s="25">
        <v>9.9997257707769363E-2</v>
      </c>
      <c r="AH496" s="24">
        <v>97.166637659656274</v>
      </c>
      <c r="AI496" s="24">
        <v>-0.10272394163198495</v>
      </c>
      <c r="AJ496" s="24">
        <v>97.070450899459928</v>
      </c>
    </row>
    <row r="497" spans="1:39" s="11" customFormat="1">
      <c r="F497" s="11" t="s">
        <v>524</v>
      </c>
      <c r="G497" s="20">
        <f>AVERAGE(G466:G489,G490,G493,G495)</f>
        <v>34.938154166188625</v>
      </c>
      <c r="H497" s="20">
        <f t="shared" ref="H497:AG497" si="62">AVERAGE(H466:H489,H490,H493,H495)</f>
        <v>3.0916908575110513</v>
      </c>
      <c r="I497" s="20">
        <f t="shared" si="62"/>
        <v>19.010150261560597</v>
      </c>
      <c r="J497" s="20">
        <f t="shared" si="62"/>
        <v>16.07997463281583</v>
      </c>
      <c r="K497" s="20">
        <f t="shared" si="62"/>
        <v>4.6899708270964284</v>
      </c>
      <c r="L497" s="20">
        <f t="shared" si="62"/>
        <v>6.2339860063607234E-2</v>
      </c>
      <c r="M497" s="20">
        <f t="shared" si="62"/>
        <v>9.8435439384976391</v>
      </c>
      <c r="N497" s="20">
        <f t="shared" si="62"/>
        <v>8.9236611256198594E-3</v>
      </c>
      <c r="O497" s="20">
        <f t="shared" si="62"/>
        <v>0.14190834392444365</v>
      </c>
      <c r="P497" s="20">
        <f t="shared" si="62"/>
        <v>8.9805177223336692</v>
      </c>
      <c r="Q497" s="20">
        <f t="shared" si="62"/>
        <v>0.28964881622721733</v>
      </c>
      <c r="R497" s="20">
        <f t="shared" si="62"/>
        <v>4.7149989788434411E-2</v>
      </c>
      <c r="S497" s="20">
        <f t="shared" si="62"/>
        <v>3.8063757679273977</v>
      </c>
      <c r="T497" s="21">
        <f t="shared" si="62"/>
        <v>1903.608355375125</v>
      </c>
      <c r="U497" s="21">
        <f t="shared" si="62"/>
        <v>138.8510610777812</v>
      </c>
      <c r="V497" s="21">
        <f t="shared" si="62"/>
        <v>183.72207766849525</v>
      </c>
      <c r="W497" s="21">
        <f t="shared" si="62"/>
        <v>140.44928508251863</v>
      </c>
      <c r="X497" s="21">
        <f t="shared" si="62"/>
        <v>133.26115089606631</v>
      </c>
      <c r="Y497" s="21">
        <f t="shared" si="62"/>
        <v>49.627412512588648</v>
      </c>
      <c r="Z497" s="21">
        <f t="shared" si="62"/>
        <v>70.938128080049353</v>
      </c>
      <c r="AA497" s="21">
        <f t="shared" si="62"/>
        <v>18.166336426013952</v>
      </c>
      <c r="AB497" s="21">
        <f t="shared" si="62"/>
        <v>100.80293253031262</v>
      </c>
      <c r="AC497" s="21">
        <f t="shared" si="62"/>
        <v>54.366575825122567</v>
      </c>
      <c r="AD497" s="21">
        <f t="shared" si="62"/>
        <v>9.9995875637902673E-2</v>
      </c>
      <c r="AE497" s="21">
        <f t="shared" si="62"/>
        <v>502.18615949948406</v>
      </c>
      <c r="AF497" s="21">
        <f t="shared" si="62"/>
        <v>0.10000249224620278</v>
      </c>
      <c r="AG497" s="21">
        <f t="shared" si="62"/>
        <v>9.9997257707769363E-2</v>
      </c>
      <c r="AH497" s="20">
        <f>AVERAGE(AH466:AH489,AH490,AH493,AH495)</f>
        <v>97.069847549740189</v>
      </c>
      <c r="AI497" s="20">
        <f>AVERAGE(AI466:AI489,AI490,AI493,AI495)</f>
        <v>-0.12313622183641375</v>
      </c>
      <c r="AJ497" s="20">
        <f>AVERAGE(AJ466:AJ489,AJ490,AJ493,AJ495)</f>
        <v>96.955450024740287</v>
      </c>
      <c r="AL497" s="20"/>
      <c r="AM497" s="20"/>
    </row>
    <row r="498" spans="1:39" s="11" customFormat="1">
      <c r="F498" s="11" t="s">
        <v>525</v>
      </c>
      <c r="G498" s="20">
        <f>STDEV(G466:G489,G490,G493,G495)</f>
        <v>0.4358696662378071</v>
      </c>
      <c r="H498" s="20">
        <f t="shared" ref="H498:AG498" si="63">STDEV(H466:H489,H490,H493,H495)</f>
        <v>0.65493817910351071</v>
      </c>
      <c r="I498" s="20">
        <f t="shared" si="63"/>
        <v>0.59840813130392823</v>
      </c>
      <c r="J498" s="20">
        <f t="shared" si="63"/>
        <v>0.48636152032077051</v>
      </c>
      <c r="K498" s="20">
        <f t="shared" si="63"/>
        <v>0.14185478483725944</v>
      </c>
      <c r="L498" s="20">
        <f t="shared" si="63"/>
        <v>1.7775574661268265E-2</v>
      </c>
      <c r="M498" s="20">
        <f t="shared" si="63"/>
        <v>0.47668936872890055</v>
      </c>
      <c r="N498" s="20">
        <f t="shared" si="63"/>
        <v>1.7200938018176373E-2</v>
      </c>
      <c r="O498" s="20">
        <f t="shared" si="63"/>
        <v>4.6792047399914029E-2</v>
      </c>
      <c r="P498" s="20">
        <f t="shared" si="63"/>
        <v>0.4896571984073399</v>
      </c>
      <c r="Q498" s="20">
        <f t="shared" si="63"/>
        <v>0.13527472892080544</v>
      </c>
      <c r="R498" s="20">
        <f t="shared" si="63"/>
        <v>1.8607947151499707E-3</v>
      </c>
      <c r="S498" s="20">
        <f t="shared" si="63"/>
        <v>6.7385964952969668E-2</v>
      </c>
      <c r="T498" s="21">
        <f t="shared" si="63"/>
        <v>172.27946086518642</v>
      </c>
      <c r="U498" s="21">
        <f t="shared" si="63"/>
        <v>77.672616161184379</v>
      </c>
      <c r="V498" s="21">
        <f t="shared" si="63"/>
        <v>111.02760153354265</v>
      </c>
      <c r="W498" s="21">
        <f t="shared" si="63"/>
        <v>10.650640019361928</v>
      </c>
      <c r="X498" s="21">
        <f t="shared" si="63"/>
        <v>51.924991257236144</v>
      </c>
      <c r="Y498" s="21">
        <f t="shared" si="63"/>
        <v>14.214591327531688</v>
      </c>
      <c r="Z498" s="21">
        <f t="shared" si="63"/>
        <v>15.498306436383135</v>
      </c>
      <c r="AA498" s="21">
        <f t="shared" si="63"/>
        <v>28.314910984742493</v>
      </c>
      <c r="AB498" s="21">
        <f t="shared" si="63"/>
        <v>27.100760004323512</v>
      </c>
      <c r="AC498" s="21">
        <f t="shared" si="63"/>
        <v>55.913491983093003</v>
      </c>
      <c r="AD498" s="21">
        <f t="shared" si="63"/>
        <v>0</v>
      </c>
      <c r="AE498" s="21">
        <f t="shared" si="63"/>
        <v>196.15729244045232</v>
      </c>
      <c r="AF498" s="21">
        <f t="shared" si="63"/>
        <v>0</v>
      </c>
      <c r="AG498" s="21">
        <f t="shared" si="63"/>
        <v>0</v>
      </c>
      <c r="AH498" s="20">
        <f>STDEV(AH466:AH489,AH490,AH493,AH495)</f>
        <v>0.9546614647444247</v>
      </c>
      <c r="AI498" s="20">
        <f>STDEV(AI466:AI489,AI490,AI493,AI495)</f>
        <v>5.6491891359961861E-2</v>
      </c>
      <c r="AJ498" s="20">
        <f>STDEV(AJ466:AJ489,AJ490,AJ493,AJ495)</f>
        <v>0.93683509182023339</v>
      </c>
      <c r="AL498" s="20"/>
      <c r="AM498" s="20"/>
    </row>
    <row r="499" spans="1:39" s="11" customFormat="1">
      <c r="F499" s="11" t="s">
        <v>1073</v>
      </c>
      <c r="G499" s="20">
        <f>AVERAGE(G496,G494,G492,G491)</f>
        <v>35.036887476677933</v>
      </c>
      <c r="H499" s="20">
        <f t="shared" ref="H499:AG499" si="64">AVERAGE(H496,H494,H492,H491)</f>
        <v>4.0121221460505145</v>
      </c>
      <c r="I499" s="20">
        <f t="shared" si="64"/>
        <v>18.102319528590002</v>
      </c>
      <c r="J499" s="20">
        <f t="shared" si="64"/>
        <v>16.430961405187212</v>
      </c>
      <c r="K499" s="20">
        <f t="shared" si="64"/>
        <v>4.7923414937614837</v>
      </c>
      <c r="L499" s="20">
        <f t="shared" si="64"/>
        <v>5.5320339483036565E-2</v>
      </c>
      <c r="M499" s="20">
        <f t="shared" si="64"/>
        <v>9.5030161650689156</v>
      </c>
      <c r="N499" s="20">
        <f t="shared" si="64"/>
        <v>4.4459470906731873E-4</v>
      </c>
      <c r="O499" s="20">
        <f t="shared" si="64"/>
        <v>0.13801820877664067</v>
      </c>
      <c r="P499" s="20">
        <f t="shared" si="64"/>
        <v>9.3778179104449553</v>
      </c>
      <c r="Q499" s="20">
        <f t="shared" si="64"/>
        <v>0.2102645379049429</v>
      </c>
      <c r="R499" s="20">
        <f t="shared" si="64"/>
        <v>4.9512189675599436E-2</v>
      </c>
      <c r="S499" s="20">
        <f t="shared" si="64"/>
        <v>3.847789626124964</v>
      </c>
      <c r="T499" s="21">
        <f t="shared" si="64"/>
        <v>2488.6615655114151</v>
      </c>
      <c r="U499" s="21">
        <f t="shared" si="64"/>
        <v>115.33284387059983</v>
      </c>
      <c r="V499" s="21">
        <f t="shared" si="64"/>
        <v>173.50742611588521</v>
      </c>
      <c r="W499" s="21">
        <f t="shared" si="64"/>
        <v>213.31370783824275</v>
      </c>
      <c r="X499" s="21">
        <f t="shared" si="64"/>
        <v>175.32291233316005</v>
      </c>
      <c r="Y499" s="21">
        <f t="shared" si="64"/>
        <v>30.997965865642804</v>
      </c>
      <c r="Z499" s="21">
        <f t="shared" si="64"/>
        <v>51.230962728675685</v>
      </c>
      <c r="AA499" s="21">
        <f t="shared" si="64"/>
        <v>2.6174524180784315</v>
      </c>
      <c r="AB499" s="21">
        <f t="shared" si="64"/>
        <v>111.10455823663619</v>
      </c>
      <c r="AC499" s="21">
        <f t="shared" si="64"/>
        <v>9.3424843895685061</v>
      </c>
      <c r="AD499" s="21">
        <f t="shared" si="64"/>
        <v>9.9995875637902673E-2</v>
      </c>
      <c r="AE499" s="21">
        <f t="shared" si="64"/>
        <v>414.61430858581548</v>
      </c>
      <c r="AF499" s="21">
        <f t="shared" si="64"/>
        <v>0.10000249224620278</v>
      </c>
      <c r="AG499" s="21">
        <f t="shared" si="64"/>
        <v>9.9997257707769363E-2</v>
      </c>
      <c r="AH499" s="20">
        <f>AVERAGE(AH496,AH494,AH492,AH491)</f>
        <v>98.196802696871089</v>
      </c>
      <c r="AI499" s="20">
        <f>AVERAGE(AI496,AI494,AI492,AI491)</f>
        <v>-9.9702098239073819E-2</v>
      </c>
      <c r="AJ499" s="20">
        <f>AVERAGE(AJ496,AJ494,AJ492,AJ491)</f>
        <v>98.103444273970155</v>
      </c>
      <c r="AL499" s="20"/>
      <c r="AM499" s="20"/>
    </row>
    <row r="500" spans="1:39" s="11" customFormat="1">
      <c r="F500" s="11" t="s">
        <v>1074</v>
      </c>
      <c r="G500" s="20">
        <f>STDEV(G496,G494,G492,G491)</f>
        <v>0.24873525087378184</v>
      </c>
      <c r="H500" s="20">
        <f t="shared" ref="H500:AG500" si="65">STDEV(H496,H494,H492,H491)</f>
        <v>0.19090665992890921</v>
      </c>
      <c r="I500" s="20">
        <f t="shared" si="65"/>
        <v>0.14543726472449031</v>
      </c>
      <c r="J500" s="20">
        <f t="shared" si="65"/>
        <v>0.52074174774394577</v>
      </c>
      <c r="K500" s="20">
        <f t="shared" si="65"/>
        <v>0.15188230461422347</v>
      </c>
      <c r="L500" s="20">
        <f t="shared" si="65"/>
        <v>1.4291482776222561E-2</v>
      </c>
      <c r="M500" s="20">
        <f t="shared" si="65"/>
        <v>0.28499362658313676</v>
      </c>
      <c r="N500" s="20">
        <f t="shared" si="65"/>
        <v>8.6120548680073848E-4</v>
      </c>
      <c r="O500" s="20">
        <f t="shared" si="65"/>
        <v>3.3940831824823887E-2</v>
      </c>
      <c r="P500" s="20">
        <f t="shared" si="65"/>
        <v>8.7948212107862078E-2</v>
      </c>
      <c r="Q500" s="20">
        <f t="shared" si="65"/>
        <v>3.3906248843175321E-2</v>
      </c>
      <c r="R500" s="20">
        <f t="shared" si="65"/>
        <v>1.7667690614808079E-3</v>
      </c>
      <c r="S500" s="20">
        <f t="shared" si="65"/>
        <v>5.9579931717381664E-2</v>
      </c>
      <c r="T500" s="21">
        <f t="shared" si="65"/>
        <v>77.948048672125324</v>
      </c>
      <c r="U500" s="21">
        <f t="shared" si="65"/>
        <v>36.101708941786505</v>
      </c>
      <c r="V500" s="21">
        <f t="shared" si="65"/>
        <v>154.57900827743831</v>
      </c>
      <c r="W500" s="21">
        <f t="shared" si="65"/>
        <v>21.789853117296577</v>
      </c>
      <c r="X500" s="21">
        <f t="shared" si="65"/>
        <v>16.871338582622233</v>
      </c>
      <c r="Y500" s="21">
        <f t="shared" si="65"/>
        <v>13.299684518901167</v>
      </c>
      <c r="Z500" s="21">
        <f t="shared" si="65"/>
        <v>25.552555375597397</v>
      </c>
      <c r="AA500" s="21">
        <f t="shared" si="65"/>
        <v>2.928522924652706</v>
      </c>
      <c r="AB500" s="21">
        <f t="shared" si="65"/>
        <v>27.294127130861721</v>
      </c>
      <c r="AC500" s="21">
        <f t="shared" si="65"/>
        <v>15.827519952276175</v>
      </c>
      <c r="AD500" s="21">
        <f t="shared" si="65"/>
        <v>0</v>
      </c>
      <c r="AE500" s="21">
        <f t="shared" si="65"/>
        <v>106.56998967326103</v>
      </c>
      <c r="AF500" s="21">
        <f t="shared" si="65"/>
        <v>0</v>
      </c>
      <c r="AG500" s="21">
        <f t="shared" si="65"/>
        <v>0</v>
      </c>
      <c r="AH500" s="20">
        <f>STDEV(AH496,AH494,AH492,AH491)</f>
        <v>1.5532652466489649</v>
      </c>
      <c r="AI500" s="20">
        <f>STDEV(AI496,AI494,AI492,AI491)</f>
        <v>1.4043981054190123E-2</v>
      </c>
      <c r="AJ500" s="20">
        <f>STDEV(AJ496,AJ494,AJ492,AJ491)</f>
        <v>1.5564346785959289</v>
      </c>
      <c r="AL500" s="20"/>
      <c r="AM500" s="20"/>
    </row>
    <row r="502" spans="1:39">
      <c r="A502" s="3" t="s">
        <v>8</v>
      </c>
      <c r="B502" s="3" t="s">
        <v>45</v>
      </c>
      <c r="D502" s="3">
        <v>2</v>
      </c>
      <c r="E502" s="3" t="s">
        <v>502</v>
      </c>
      <c r="F502" s="3" t="s">
        <v>1075</v>
      </c>
      <c r="G502" s="24">
        <v>33.721185300338256</v>
      </c>
      <c r="H502" s="24">
        <v>1.5118339219086219</v>
      </c>
      <c r="I502" s="24">
        <v>21.197020641309795</v>
      </c>
      <c r="J502" s="24">
        <v>16.534084992438355</v>
      </c>
      <c r="K502" s="24">
        <v>4.8224190670684939</v>
      </c>
      <c r="L502" s="24">
        <v>0.26889376583760427</v>
      </c>
      <c r="M502" s="24">
        <v>9.3893578072001649</v>
      </c>
      <c r="N502" s="24">
        <v>1.399196566694945E-5</v>
      </c>
      <c r="O502" s="24">
        <v>0.27096539532546021</v>
      </c>
      <c r="P502" s="24">
        <v>9.4982263826560231</v>
      </c>
      <c r="Q502" s="24">
        <v>0.39360364720353636</v>
      </c>
      <c r="S502" s="24">
        <v>3.7447866224699533</v>
      </c>
      <c r="X502" s="25">
        <v>208.63644074360624</v>
      </c>
      <c r="AH502" s="24">
        <v>97.561492495725105</v>
      </c>
      <c r="AI502" s="24">
        <v>-0.16572338111633436</v>
      </c>
      <c r="AJ502" s="24">
        <v>97.407644125842921</v>
      </c>
    </row>
    <row r="503" spans="1:39">
      <c r="A503" s="3" t="s">
        <v>8</v>
      </c>
      <c r="B503" s="3" t="s">
        <v>45</v>
      </c>
      <c r="D503" s="3">
        <v>4</v>
      </c>
      <c r="E503" s="3" t="s">
        <v>502</v>
      </c>
      <c r="F503" s="3" t="s">
        <v>1076</v>
      </c>
      <c r="G503" s="24">
        <v>34.895590273811642</v>
      </c>
      <c r="H503" s="24">
        <v>1.6995659754110344</v>
      </c>
      <c r="I503" s="24">
        <v>20.288841691269198</v>
      </c>
      <c r="J503" s="24">
        <v>16.544854812639269</v>
      </c>
      <c r="K503" s="24">
        <v>4.8255602500435133</v>
      </c>
      <c r="L503" s="24">
        <v>0.28335541818183407</v>
      </c>
      <c r="M503" s="24">
        <v>9.5386741361859713</v>
      </c>
      <c r="N503" s="24">
        <v>1.399196566694945E-5</v>
      </c>
      <c r="O503" s="24">
        <v>0.17911815647397744</v>
      </c>
      <c r="P503" s="24">
        <v>9.3273250064529645</v>
      </c>
      <c r="Q503" s="24">
        <v>8.6942154971048291E-2</v>
      </c>
      <c r="S503" s="24">
        <v>3.9192733554500219</v>
      </c>
      <c r="X503" s="25">
        <v>238.88737460975244</v>
      </c>
      <c r="AH503" s="24">
        <v>97.618638239655041</v>
      </c>
      <c r="AI503" s="24">
        <v>-3.6606235703633458E-2</v>
      </c>
      <c r="AJ503" s="24">
        <v>97.584655046380846</v>
      </c>
    </row>
    <row r="504" spans="1:39">
      <c r="A504" s="3" t="s">
        <v>8</v>
      </c>
      <c r="B504" s="3" t="s">
        <v>45</v>
      </c>
      <c r="D504" s="3">
        <v>6</v>
      </c>
      <c r="E504" s="3" t="s">
        <v>502</v>
      </c>
      <c r="F504" s="3" t="s">
        <v>1077</v>
      </c>
      <c r="G504" s="24">
        <v>34.581515670642695</v>
      </c>
      <c r="H504" s="24">
        <v>0.86063893486117793</v>
      </c>
      <c r="I504" s="24">
        <v>21.386739462042907</v>
      </c>
      <c r="J504" s="24">
        <v>15.765299516639267</v>
      </c>
      <c r="K504" s="24">
        <v>4.5981910109846904</v>
      </c>
      <c r="L504" s="24">
        <v>0.29462905091553682</v>
      </c>
      <c r="M504" s="24">
        <v>9.8699181277926353</v>
      </c>
      <c r="N504" s="24">
        <v>4.7152924297619639E-4</v>
      </c>
      <c r="O504" s="24">
        <v>0.21719395787463247</v>
      </c>
      <c r="P504" s="24">
        <v>9.4364075312430469</v>
      </c>
      <c r="Q504" s="24">
        <v>0.26011947991631323</v>
      </c>
      <c r="S504" s="24">
        <v>3.8350359396303322</v>
      </c>
      <c r="X504" s="25">
        <v>182.59563684693026</v>
      </c>
      <c r="AH504" s="24">
        <v>97.254202044802355</v>
      </c>
      <c r="AI504" s="24">
        <v>-0.10952103724705159</v>
      </c>
      <c r="AJ504" s="24">
        <v>97.152528805125698</v>
      </c>
    </row>
    <row r="505" spans="1:39">
      <c r="A505" s="3" t="s">
        <v>8</v>
      </c>
      <c r="B505" s="3" t="s">
        <v>45</v>
      </c>
      <c r="D505" s="3">
        <v>8</v>
      </c>
      <c r="E505" s="3" t="s">
        <v>502</v>
      </c>
      <c r="F505" s="3" t="s">
        <v>1078</v>
      </c>
      <c r="G505" s="24">
        <v>35.076042509880722</v>
      </c>
      <c r="H505" s="24">
        <v>1.9632971671506465</v>
      </c>
      <c r="I505" s="24">
        <v>20.028231025561425</v>
      </c>
      <c r="J505" s="24">
        <v>16.608052163068493</v>
      </c>
      <c r="K505" s="24">
        <v>4.8439927250088655</v>
      </c>
      <c r="L505" s="24">
        <v>0.2753834323270774</v>
      </c>
      <c r="M505" s="24">
        <v>9.3845803612425431</v>
      </c>
      <c r="N505" s="24">
        <v>1.399196566694945E-5</v>
      </c>
      <c r="O505" s="24">
        <v>0.16231180210489873</v>
      </c>
      <c r="P505" s="24">
        <v>9.2305691502750751</v>
      </c>
      <c r="Q505" s="24">
        <v>0.11401058054281066</v>
      </c>
      <c r="S505" s="24">
        <v>3.9084709388993075</v>
      </c>
      <c r="X505" s="25">
        <v>497.50535831633357</v>
      </c>
      <c r="AH505" s="24">
        <v>97.6597150387244</v>
      </c>
      <c r="AI505" s="24">
        <v>-4.8003160094754804E-2</v>
      </c>
      <c r="AJ505" s="24">
        <v>97.615151574715739</v>
      </c>
    </row>
    <row r="506" spans="1:39">
      <c r="A506" s="3" t="s">
        <v>8</v>
      </c>
      <c r="B506" s="3" t="s">
        <v>45</v>
      </c>
      <c r="D506" s="3">
        <v>10</v>
      </c>
      <c r="E506" s="3" t="s">
        <v>502</v>
      </c>
      <c r="F506" s="3" t="s">
        <v>1079</v>
      </c>
      <c r="G506" s="24">
        <v>34.780836771230192</v>
      </c>
      <c r="H506" s="24">
        <v>1.8017552008690745</v>
      </c>
      <c r="I506" s="24">
        <v>20.036412307244266</v>
      </c>
      <c r="J506" s="24">
        <v>16.752756695525115</v>
      </c>
      <c r="K506" s="24">
        <v>4.8861980176954072</v>
      </c>
      <c r="L506" s="24">
        <v>0.30315884336071375</v>
      </c>
      <c r="M506" s="24">
        <v>9.4628651395186179</v>
      </c>
      <c r="N506" s="24">
        <v>4.8174337791306952E-3</v>
      </c>
      <c r="O506" s="24">
        <v>0.16412885100524507</v>
      </c>
      <c r="P506" s="24">
        <v>9.2979544568485064</v>
      </c>
      <c r="Q506" s="24">
        <v>0.24482480448980667</v>
      </c>
      <c r="S506" s="24">
        <v>3.8326543888548175</v>
      </c>
      <c r="X506" s="25">
        <v>313.97969275880774</v>
      </c>
      <c r="AH506" s="24">
        <v>97.690301707482746</v>
      </c>
      <c r="AI506" s="24">
        <v>-0.1030813476182437</v>
      </c>
      <c r="AJ506" s="24">
        <v>97.59460671749703</v>
      </c>
    </row>
    <row r="507" spans="1:39">
      <c r="A507" s="3" t="s">
        <v>8</v>
      </c>
      <c r="B507" s="3" t="s">
        <v>45</v>
      </c>
      <c r="D507" s="3">
        <v>12</v>
      </c>
      <c r="E507" s="3" t="s">
        <v>502</v>
      </c>
      <c r="F507" s="3" t="s">
        <v>1080</v>
      </c>
      <c r="G507" s="24">
        <v>35.103661222004632</v>
      </c>
      <c r="H507" s="24">
        <v>2.3558231224016546</v>
      </c>
      <c r="I507" s="24">
        <v>20.089014358526111</v>
      </c>
      <c r="J507" s="24">
        <v>15.744157916054796</v>
      </c>
      <c r="K507" s="24">
        <v>4.5920247394423868</v>
      </c>
      <c r="L507" s="24">
        <v>0.25058686343256054</v>
      </c>
      <c r="M507" s="24">
        <v>9.375760078337791</v>
      </c>
      <c r="N507" s="24">
        <v>1.399196566694945E-5</v>
      </c>
      <c r="O507" s="24">
        <v>0.17391503425191746</v>
      </c>
      <c r="P507" s="24">
        <v>9.2866986773593734</v>
      </c>
      <c r="Q507" s="24">
        <v>0.12477835203628058</v>
      </c>
      <c r="S507" s="24">
        <v>3.8999271455511324</v>
      </c>
      <c r="X507" s="25">
        <v>475.94469272446213</v>
      </c>
      <c r="AH507" s="24">
        <v>97.04662410176887</v>
      </c>
      <c r="AI507" s="24">
        <v>-5.2536836323784128E-2</v>
      </c>
      <c r="AJ507" s="24">
        <v>96.997851824901616</v>
      </c>
    </row>
    <row r="508" spans="1:39">
      <c r="A508" s="3" t="s">
        <v>8</v>
      </c>
      <c r="B508" s="3" t="s">
        <v>45</v>
      </c>
      <c r="D508" s="3">
        <v>14</v>
      </c>
      <c r="E508" s="3" t="s">
        <v>502</v>
      </c>
      <c r="F508" s="3" t="s">
        <v>1081</v>
      </c>
      <c r="G508" s="24">
        <v>34.454332677941956</v>
      </c>
      <c r="H508" s="24">
        <v>2.1819027234838195</v>
      </c>
      <c r="I508" s="24">
        <v>20.783629736139027</v>
      </c>
      <c r="J508" s="24">
        <v>15.900212269589037</v>
      </c>
      <c r="K508" s="24">
        <v>4.6375403812409344</v>
      </c>
      <c r="L508" s="24">
        <v>0.29669500125042675</v>
      </c>
      <c r="M508" s="24">
        <v>9.1948572201604613</v>
      </c>
      <c r="N508" s="24">
        <v>1.399196566694945E-5</v>
      </c>
      <c r="O508" s="24">
        <v>0.17742646777224549</v>
      </c>
      <c r="P508" s="24">
        <v>9.5506505610985641</v>
      </c>
      <c r="Q508" s="24">
        <v>0.40099649031750578</v>
      </c>
      <c r="S508" s="24">
        <v>3.7625852015967731</v>
      </c>
      <c r="X508" s="25">
        <v>420.9629954034466</v>
      </c>
      <c r="AH508" s="24">
        <v>97.529224239445</v>
      </c>
      <c r="AI508" s="24">
        <v>-0.16883607320039951</v>
      </c>
      <c r="AJ508" s="24">
        <v>97.372486219352595</v>
      </c>
    </row>
    <row r="509" spans="1:39">
      <c r="A509" s="3" t="s">
        <v>8</v>
      </c>
      <c r="B509" s="3" t="s">
        <v>45</v>
      </c>
      <c r="D509" s="3">
        <v>16</v>
      </c>
      <c r="E509" s="3" t="s">
        <v>502</v>
      </c>
      <c r="F509" s="3" t="s">
        <v>1082</v>
      </c>
      <c r="G509" s="24">
        <v>34.078238983799181</v>
      </c>
      <c r="H509" s="24">
        <v>1.5735959438652933</v>
      </c>
      <c r="I509" s="24">
        <v>20.757706598797544</v>
      </c>
      <c r="J509" s="24">
        <v>16.886748270611871</v>
      </c>
      <c r="K509" s="24">
        <v>4.9252787123223198</v>
      </c>
      <c r="L509" s="24">
        <v>0.31922160721448328</v>
      </c>
      <c r="M509" s="24">
        <v>9.2508898126311472</v>
      </c>
      <c r="N509" s="24">
        <v>2.4793763161834424E-3</v>
      </c>
      <c r="O509" s="24">
        <v>0.19576679962544452</v>
      </c>
      <c r="P509" s="24">
        <v>9.1892694499556242</v>
      </c>
      <c r="Q509" s="24">
        <v>0.29593471986896169</v>
      </c>
      <c r="S509" s="24">
        <v>3.7902512295372399</v>
      </c>
      <c r="X509" s="25">
        <v>327.2201014988994</v>
      </c>
      <c r="AH509" s="24">
        <v>97.443219377500057</v>
      </c>
      <c r="AI509" s="24">
        <v>-0.12460073150958077</v>
      </c>
      <c r="AJ509" s="24">
        <v>97.327546988367345</v>
      </c>
    </row>
    <row r="510" spans="1:39">
      <c r="A510" s="3" t="s">
        <v>8</v>
      </c>
      <c r="B510" s="3" t="s">
        <v>45</v>
      </c>
      <c r="D510" s="3">
        <v>18</v>
      </c>
      <c r="E510" s="3" t="s">
        <v>502</v>
      </c>
      <c r="F510" s="3" t="s">
        <v>1083</v>
      </c>
      <c r="G510" s="24">
        <v>34.814295846181231</v>
      </c>
      <c r="H510" s="24">
        <v>2.2371743689807175</v>
      </c>
      <c r="I510" s="24">
        <v>21.014972953055292</v>
      </c>
      <c r="J510" s="24">
        <v>16.291951685260276</v>
      </c>
      <c r="K510" s="24">
        <v>4.7517971803513301</v>
      </c>
      <c r="L510" s="24">
        <v>0.25395436247843117</v>
      </c>
      <c r="M510" s="24">
        <v>8.8586649818555845</v>
      </c>
      <c r="N510" s="24">
        <v>1.399196566694945E-5</v>
      </c>
      <c r="O510" s="24">
        <v>0.17479255564221827</v>
      </c>
      <c r="P510" s="24">
        <v>9.366957540803563</v>
      </c>
      <c r="Q510" s="24">
        <v>0.25375361500849108</v>
      </c>
      <c r="S510" s="24">
        <v>3.8583042001941967</v>
      </c>
      <c r="X510" s="25">
        <v>459.67419044339755</v>
      </c>
      <c r="AH510" s="24">
        <v>97.972152826634471</v>
      </c>
      <c r="AI510" s="24">
        <v>-0.10684074537539479</v>
      </c>
      <c r="AJ510" s="24">
        <v>97.872967820859913</v>
      </c>
    </row>
    <row r="511" spans="1:39">
      <c r="A511" s="3" t="s">
        <v>8</v>
      </c>
      <c r="B511" s="3" t="s">
        <v>45</v>
      </c>
      <c r="D511" s="3">
        <v>20</v>
      </c>
      <c r="E511" s="3" t="s">
        <v>502</v>
      </c>
      <c r="F511" s="3" t="s">
        <v>1084</v>
      </c>
      <c r="G511" s="24">
        <v>34.956047656044142</v>
      </c>
      <c r="H511" s="24">
        <v>3.134624917166315</v>
      </c>
      <c r="I511" s="24">
        <v>19.997489812402101</v>
      </c>
      <c r="J511" s="24">
        <v>16.277110486356165</v>
      </c>
      <c r="K511" s="24">
        <v>4.7474685174343279</v>
      </c>
      <c r="L511" s="24">
        <v>0.24591006836195334</v>
      </c>
      <c r="M511" s="24">
        <v>8.4542768167866704</v>
      </c>
      <c r="N511" s="24">
        <v>1.0843773391885823E-3</v>
      </c>
      <c r="O511" s="24">
        <v>0.23230188374635483</v>
      </c>
      <c r="P511" s="24">
        <v>9.4648613804845745</v>
      </c>
      <c r="Q511" s="24">
        <v>9.9997877911124756E-6</v>
      </c>
      <c r="S511" s="24">
        <v>3.9601154093665398</v>
      </c>
      <c r="X511" s="25">
        <v>726.09241494852233</v>
      </c>
      <c r="AH511" s="24">
        <v>97.458472860139409</v>
      </c>
      <c r="AI511" s="24">
        <v>-4.2103233924863666E-6</v>
      </c>
      <c r="AJ511" s="24">
        <v>97.458468951509332</v>
      </c>
    </row>
    <row r="512" spans="1:39">
      <c r="A512" s="3" t="s">
        <v>8</v>
      </c>
      <c r="B512" s="3" t="s">
        <v>45</v>
      </c>
      <c r="D512" s="3">
        <v>22</v>
      </c>
      <c r="E512" s="3" t="s">
        <v>502</v>
      </c>
      <c r="F512" s="3" t="s">
        <v>1085</v>
      </c>
      <c r="G512" s="24">
        <v>34.815087397187106</v>
      </c>
      <c r="H512" s="24">
        <v>1.7575639127164853</v>
      </c>
      <c r="I512" s="24">
        <v>20.205403954753169</v>
      </c>
      <c r="J512" s="24">
        <v>16.575924663525111</v>
      </c>
      <c r="K512" s="24">
        <v>4.8346222478130549</v>
      </c>
      <c r="L512" s="24">
        <v>0.30087209458378245</v>
      </c>
      <c r="M512" s="24">
        <v>9.3006657915655229</v>
      </c>
      <c r="N512" s="24">
        <v>1.399196566694945E-5</v>
      </c>
      <c r="O512" s="24">
        <v>0.17004908748174441</v>
      </c>
      <c r="P512" s="24">
        <v>9.2937142659450664</v>
      </c>
      <c r="Q512" s="24">
        <v>0.34414569676747314</v>
      </c>
      <c r="S512" s="24">
        <v>3.7820267634070706</v>
      </c>
      <c r="X512" s="25">
        <v>254.2978503412339</v>
      </c>
      <c r="AH512" s="24">
        <v>97.546172961771219</v>
      </c>
      <c r="AI512" s="24">
        <v>-0.14489954264943603</v>
      </c>
      <c r="AJ512" s="24">
        <v>97.411656285348599</v>
      </c>
    </row>
    <row r="513" spans="1:36">
      <c r="A513" s="3" t="s">
        <v>8</v>
      </c>
      <c r="B513" s="3" t="s">
        <v>45</v>
      </c>
      <c r="D513" s="3">
        <v>24</v>
      </c>
      <c r="E513" s="3" t="s">
        <v>502</v>
      </c>
      <c r="F513" s="3" t="s">
        <v>1086</v>
      </c>
      <c r="G513" s="24">
        <v>34.631747069610107</v>
      </c>
      <c r="H513" s="24">
        <v>2.0045536038398062</v>
      </c>
      <c r="I513" s="24">
        <v>20.583103310041977</v>
      </c>
      <c r="J513" s="24">
        <v>16.22699158706849</v>
      </c>
      <c r="K513" s="24">
        <v>4.7328505730088652</v>
      </c>
      <c r="L513" s="24">
        <v>0.29550191493202782</v>
      </c>
      <c r="M513" s="24">
        <v>9.0065684736473983</v>
      </c>
      <c r="N513" s="24">
        <v>4.7013004640950153E-3</v>
      </c>
      <c r="O513" s="24">
        <v>0.13673832158756141</v>
      </c>
      <c r="P513" s="24">
        <v>9.4412765231838716</v>
      </c>
      <c r="Q513" s="24">
        <v>0.26392339919205243</v>
      </c>
      <c r="S513" s="24">
        <v>3.818732287265501</v>
      </c>
      <c r="X513" s="25">
        <v>363.63122553415184</v>
      </c>
      <c r="AH513" s="24">
        <v>97.279530037786827</v>
      </c>
      <c r="AI513" s="24">
        <v>-0.11112264426555342</v>
      </c>
      <c r="AJ513" s="24">
        <v>97.176369955231834</v>
      </c>
    </row>
    <row r="514" spans="1:36">
      <c r="A514" s="3" t="s">
        <v>8</v>
      </c>
      <c r="B514" s="3" t="s">
        <v>45</v>
      </c>
      <c r="D514" s="3">
        <v>26</v>
      </c>
      <c r="E514" s="3" t="s">
        <v>502</v>
      </c>
      <c r="F514" s="3" t="s">
        <v>1087</v>
      </c>
      <c r="G514" s="24">
        <v>34.488946989496178</v>
      </c>
      <c r="H514" s="24">
        <v>0.92774008398270202</v>
      </c>
      <c r="I514" s="24">
        <v>21.918050411053471</v>
      </c>
      <c r="J514" s="24">
        <v>16.228640609168952</v>
      </c>
      <c r="K514" s="24">
        <v>4.7333315355551981</v>
      </c>
      <c r="L514" s="24">
        <v>0.28587975124727777</v>
      </c>
      <c r="M514" s="24">
        <v>9.5815451220736474</v>
      </c>
      <c r="N514" s="24">
        <v>1.399196566694945E-5</v>
      </c>
      <c r="O514" s="24">
        <v>0.16849623856987572</v>
      </c>
      <c r="P514" s="24">
        <v>9.4030762578628728</v>
      </c>
      <c r="Q514" s="24">
        <v>0.24560978783140905</v>
      </c>
      <c r="S514" s="24">
        <v>3.8634629723228691</v>
      </c>
      <c r="X514" s="25">
        <v>78.692429286844515</v>
      </c>
      <c r="AH514" s="24">
        <v>97.945823082064777</v>
      </c>
      <c r="AI514" s="24">
        <v>-0.10341185800455388</v>
      </c>
      <c r="AJ514" s="24">
        <v>97.849821264618626</v>
      </c>
    </row>
    <row r="515" spans="1:36">
      <c r="A515" s="3" t="s">
        <v>8</v>
      </c>
      <c r="B515" s="3" t="s">
        <v>45</v>
      </c>
      <c r="D515" s="3">
        <v>28</v>
      </c>
      <c r="E515" s="3" t="s">
        <v>502</v>
      </c>
      <c r="F515" s="3" t="s">
        <v>1088</v>
      </c>
      <c r="G515" s="24">
        <v>34.423740301228413</v>
      </c>
      <c r="H515" s="24">
        <v>2.4497100051183489</v>
      </c>
      <c r="I515" s="24">
        <v>20.165952416291791</v>
      </c>
      <c r="J515" s="24">
        <v>16.877104334465752</v>
      </c>
      <c r="K515" s="24">
        <v>4.922465910672039</v>
      </c>
      <c r="L515" s="24">
        <v>0.34394974150415697</v>
      </c>
      <c r="M515" s="24">
        <v>8.8627940483028205</v>
      </c>
      <c r="N515" s="24">
        <v>1.399196566694945E-5</v>
      </c>
      <c r="O515" s="24">
        <v>0.15100781688360468</v>
      </c>
      <c r="P515" s="24">
        <v>9.4942367484877845</v>
      </c>
      <c r="Q515" s="24">
        <v>0.21208649924048353</v>
      </c>
      <c r="S515" s="24">
        <v>3.8435126765720145</v>
      </c>
      <c r="X515" s="25">
        <v>353.5109131134775</v>
      </c>
      <c r="AH515" s="24">
        <v>97.830600614350161</v>
      </c>
      <c r="AI515" s="24">
        <v>-8.9297169863582576E-2</v>
      </c>
      <c r="AJ515" s="24">
        <v>97.747702088348191</v>
      </c>
    </row>
    <row r="516" spans="1:36">
      <c r="A516" s="3" t="s">
        <v>8</v>
      </c>
      <c r="B516" s="3" t="s">
        <v>45</v>
      </c>
      <c r="D516" s="3">
        <v>30</v>
      </c>
      <c r="E516" s="3" t="s">
        <v>502</v>
      </c>
      <c r="F516" s="3" t="s">
        <v>1089</v>
      </c>
      <c r="G516" s="24">
        <v>35.288049819832651</v>
      </c>
      <c r="H516" s="24">
        <v>1.2991848293187376</v>
      </c>
      <c r="I516" s="24">
        <v>21.572754977441519</v>
      </c>
      <c r="J516" s="24">
        <v>15.521198755506848</v>
      </c>
      <c r="K516" s="24">
        <v>4.5269952861950049</v>
      </c>
      <c r="L516" s="24">
        <v>0.29649744474965289</v>
      </c>
      <c r="M516" s="24">
        <v>9.4272341151203474</v>
      </c>
      <c r="N516" s="24">
        <v>1.399196566694945E-5</v>
      </c>
      <c r="O516" s="24">
        <v>0.12929489129994087</v>
      </c>
      <c r="P516" s="24">
        <v>9.4820570410375904</v>
      </c>
      <c r="Q516" s="24">
        <v>9.9997877911124756E-6</v>
      </c>
      <c r="S516" s="24">
        <v>3.9967463787849402</v>
      </c>
      <c r="X516" s="25">
        <v>138.62427942232034</v>
      </c>
      <c r="AH516" s="24">
        <v>97.497721388071469</v>
      </c>
      <c r="AI516" s="24">
        <v>-4.2103233924863666E-6</v>
      </c>
      <c r="AJ516" s="24">
        <v>97.497717479441391</v>
      </c>
    </row>
    <row r="517" spans="1:36">
      <c r="A517" s="3" t="s">
        <v>8</v>
      </c>
      <c r="B517" s="3" t="s">
        <v>45</v>
      </c>
      <c r="D517" s="3">
        <v>32</v>
      </c>
      <c r="E517" s="3" t="s">
        <v>502</v>
      </c>
      <c r="F517" s="3" t="s">
        <v>1090</v>
      </c>
      <c r="G517" s="24">
        <v>34.948239112337539</v>
      </c>
      <c r="H517" s="24">
        <v>2.1464559245409154</v>
      </c>
      <c r="I517" s="24">
        <v>20.556386607271673</v>
      </c>
      <c r="J517" s="24">
        <v>15.843713360657533</v>
      </c>
      <c r="K517" s="24">
        <v>4.6210616093086241</v>
      </c>
      <c r="L517" s="24">
        <v>0.28127526443839179</v>
      </c>
      <c r="M517" s="24">
        <v>9.4044546027566351</v>
      </c>
      <c r="N517" s="24">
        <v>1.399196566694945E-5</v>
      </c>
      <c r="O517" s="24">
        <v>0.1989466352010506</v>
      </c>
      <c r="P517" s="24">
        <v>9.2857157240135741</v>
      </c>
      <c r="Q517" s="24">
        <v>0.41892510984819126</v>
      </c>
      <c r="S517" s="24">
        <v>3.7712627471663658</v>
      </c>
      <c r="X517" s="25">
        <v>424.2830978971856</v>
      </c>
      <c r="AH517" s="24">
        <v>97.658435983306759</v>
      </c>
      <c r="AI517" s="24">
        <v>-0.17638476201078832</v>
      </c>
      <c r="AJ517" s="24">
        <v>97.494690180363193</v>
      </c>
    </row>
    <row r="518" spans="1:36">
      <c r="A518" s="3" t="s">
        <v>8</v>
      </c>
      <c r="B518" s="3" t="s">
        <v>45</v>
      </c>
      <c r="D518" s="3">
        <v>34</v>
      </c>
      <c r="E518" s="3" t="s">
        <v>502</v>
      </c>
      <c r="F518" s="3" t="s">
        <v>1091</v>
      </c>
      <c r="G518" s="24">
        <v>34.423226862738112</v>
      </c>
      <c r="H518" s="24">
        <v>1.877467361021163</v>
      </c>
      <c r="I518" s="24">
        <v>20.06076720814308</v>
      </c>
      <c r="J518" s="24">
        <v>16.805206970885845</v>
      </c>
      <c r="K518" s="24">
        <v>4.9014959436518959</v>
      </c>
      <c r="L518" s="24">
        <v>0.30115099787899258</v>
      </c>
      <c r="M518" s="24">
        <v>9.1551899918535291</v>
      </c>
      <c r="N518" s="24">
        <v>1.399196566694945E-5</v>
      </c>
      <c r="O518" s="24">
        <v>0.14212341829148101</v>
      </c>
      <c r="P518" s="24">
        <v>9.4997176770703575</v>
      </c>
      <c r="Q518" s="24">
        <v>0.27107524742025607</v>
      </c>
      <c r="S518" s="24">
        <v>3.7961673952784647</v>
      </c>
      <c r="X518" s="25">
        <v>236.33729588715175</v>
      </c>
      <c r="AH518" s="24">
        <v>97.376845084952734</v>
      </c>
      <c r="AI518" s="24">
        <v>-0.11413386755585965</v>
      </c>
      <c r="AJ518" s="24">
        <v>97.270889550172214</v>
      </c>
    </row>
    <row r="519" spans="1:36">
      <c r="A519" s="3" t="s">
        <v>8</v>
      </c>
      <c r="B519" s="3" t="s">
        <v>45</v>
      </c>
      <c r="D519" s="3">
        <v>36</v>
      </c>
      <c r="E519" s="3" t="s">
        <v>502</v>
      </c>
      <c r="F519" s="3" t="s">
        <v>1092</v>
      </c>
      <c r="G519" s="24">
        <v>34.576680791525725</v>
      </c>
      <c r="H519" s="24">
        <v>1.7726235882758474</v>
      </c>
      <c r="I519" s="24">
        <v>21.164446669898197</v>
      </c>
      <c r="J519" s="24">
        <v>15.946589594593606</v>
      </c>
      <c r="K519" s="24">
        <v>4.6510670382336832</v>
      </c>
      <c r="L519" s="24">
        <v>0.29444053294747807</v>
      </c>
      <c r="M519" s="24">
        <v>9.3535510072824533</v>
      </c>
      <c r="N519" s="24">
        <v>1.399196566694945E-5</v>
      </c>
      <c r="O519" s="24">
        <v>0.100239632363023</v>
      </c>
      <c r="P519" s="24">
        <v>9.6738919506270076</v>
      </c>
      <c r="Q519" s="24">
        <v>0.45100842899719656</v>
      </c>
      <c r="S519" s="24">
        <v>3.7546639681663465</v>
      </c>
      <c r="X519" s="25">
        <v>232.88718938010359</v>
      </c>
      <c r="AH519" s="24">
        <v>97.92877084223197</v>
      </c>
      <c r="AI519" s="24">
        <v>-0.18989316358324157</v>
      </c>
      <c r="AJ519" s="24">
        <v>97.752484590574184</v>
      </c>
    </row>
    <row r="520" spans="1:36">
      <c r="A520" s="3" t="s">
        <v>8</v>
      </c>
      <c r="B520" s="3" t="s">
        <v>45</v>
      </c>
      <c r="D520" s="3">
        <v>38</v>
      </c>
      <c r="E520" s="3" t="s">
        <v>502</v>
      </c>
      <c r="F520" s="3" t="s">
        <v>1093</v>
      </c>
      <c r="G520" s="24">
        <v>34.900639085632896</v>
      </c>
      <c r="H520" s="24">
        <v>2.1027017774249481</v>
      </c>
      <c r="I520" s="24">
        <v>20.7582734312467</v>
      </c>
      <c r="J520" s="24">
        <v>16.620107083251138</v>
      </c>
      <c r="K520" s="24">
        <v>4.8475087270717179</v>
      </c>
      <c r="L520" s="24">
        <v>0.36695022482627893</v>
      </c>
      <c r="M520" s="24">
        <v>8.7933146285949384</v>
      </c>
      <c r="N520" s="24">
        <v>9.3046571685213831E-4</v>
      </c>
      <c r="O520" s="24">
        <v>8.1362812778119367E-2</v>
      </c>
      <c r="P520" s="24">
        <v>9.5337644826654859</v>
      </c>
      <c r="Q520" s="24">
        <v>0.43842069612574425</v>
      </c>
      <c r="S520" s="24">
        <v>3.7664260891519565</v>
      </c>
      <c r="X520" s="25">
        <v>304.91941306203796</v>
      </c>
      <c r="AH520" s="24">
        <v>98.381993476644055</v>
      </c>
      <c r="AI520" s="24">
        <v>-0.18459320849677974</v>
      </c>
      <c r="AJ520" s="24">
        <v>98.210627408517453</v>
      </c>
    </row>
    <row r="521" spans="1:36">
      <c r="A521" s="3" t="s">
        <v>8</v>
      </c>
      <c r="B521" s="3" t="s">
        <v>45</v>
      </c>
      <c r="D521" s="3">
        <v>40</v>
      </c>
      <c r="E521" s="3" t="s">
        <v>502</v>
      </c>
      <c r="F521" s="3" t="s">
        <v>1094</v>
      </c>
      <c r="G521" s="24">
        <v>34.232591429944804</v>
      </c>
      <c r="H521" s="24">
        <v>1.6744020016921888</v>
      </c>
      <c r="I521" s="24">
        <v>21.610052552596102</v>
      </c>
      <c r="J521" s="24">
        <v>16.361165123214615</v>
      </c>
      <c r="K521" s="24">
        <v>4.7719843393650301</v>
      </c>
      <c r="L521" s="24">
        <v>0.39163704010925476</v>
      </c>
      <c r="M521" s="24">
        <v>8.9222741625180007</v>
      </c>
      <c r="N521" s="24">
        <v>2.8193810818903137E-3</v>
      </c>
      <c r="O521" s="24">
        <v>0.16231045414577383</v>
      </c>
      <c r="P521" s="24">
        <v>9.6962902772345601</v>
      </c>
      <c r="Q521" s="24">
        <v>6.7488567802218083E-2</v>
      </c>
      <c r="S521" s="24">
        <v>3.9335239231794619</v>
      </c>
      <c r="X521" s="25">
        <v>239.11738171022239</v>
      </c>
      <c r="AH521" s="24">
        <v>97.843120376181218</v>
      </c>
      <c r="AI521" s="24">
        <v>-2.8415472575890478E-2</v>
      </c>
      <c r="AJ521" s="24">
        <v>97.81674103184379</v>
      </c>
    </row>
    <row r="522" spans="1:36">
      <c r="A522" s="3" t="s">
        <v>8</v>
      </c>
      <c r="B522" s="3" t="s">
        <v>45</v>
      </c>
      <c r="D522" s="3">
        <v>42</v>
      </c>
      <c r="E522" s="3" t="s">
        <v>502</v>
      </c>
      <c r="F522" s="3" t="s">
        <v>1095</v>
      </c>
      <c r="G522" s="24">
        <v>34.628153000178024</v>
      </c>
      <c r="H522" s="24">
        <v>0.56413551319280508</v>
      </c>
      <c r="I522" s="24">
        <v>21.453984684927992</v>
      </c>
      <c r="J522" s="24">
        <v>16.023525005004565</v>
      </c>
      <c r="K522" s="24">
        <v>4.6735064287574533</v>
      </c>
      <c r="L522" s="24">
        <v>0.32844865789768568</v>
      </c>
      <c r="M522" s="24">
        <v>10.225694412178564</v>
      </c>
      <c r="N522" s="24">
        <v>1.399196566694945E-5</v>
      </c>
      <c r="O522" s="24">
        <v>0.19305605382529875</v>
      </c>
      <c r="P522" s="24">
        <v>9.4247662798535998</v>
      </c>
      <c r="Q522" s="24">
        <v>0.23473601858735338</v>
      </c>
      <c r="S522" s="24">
        <v>3.8625488452607164</v>
      </c>
      <c r="X522" s="25">
        <v>168.53520279211983</v>
      </c>
      <c r="AH522" s="24">
        <v>97.746066716624966</v>
      </c>
      <c r="AI522" s="24">
        <v>-9.8833552347564219E-2</v>
      </c>
      <c r="AJ522" s="24">
        <v>97.654315143516129</v>
      </c>
    </row>
    <row r="523" spans="1:36">
      <c r="A523" s="3" t="s">
        <v>8</v>
      </c>
      <c r="B523" s="3" t="s">
        <v>45</v>
      </c>
      <c r="D523" s="3">
        <v>44</v>
      </c>
      <c r="E523" s="3" t="s">
        <v>502</v>
      </c>
      <c r="F523" s="3" t="s">
        <v>1096</v>
      </c>
      <c r="G523" s="24">
        <v>34.375113397543174</v>
      </c>
      <c r="H523" s="24">
        <v>1.0131911457789291</v>
      </c>
      <c r="I523" s="24">
        <v>21.117871936992401</v>
      </c>
      <c r="J523" s="24">
        <v>15.949989991890408</v>
      </c>
      <c r="K523" s="24">
        <v>4.652058816174053</v>
      </c>
      <c r="L523" s="24">
        <v>0.26257841390763753</v>
      </c>
      <c r="M523" s="24">
        <v>9.9564825963382031</v>
      </c>
      <c r="N523" s="24">
        <v>1.399196566694945E-5</v>
      </c>
      <c r="O523" s="24">
        <v>0.20698451546274588</v>
      </c>
      <c r="P523" s="24">
        <v>9.3010779838407291</v>
      </c>
      <c r="Q523" s="24">
        <v>5.5902813667435179E-2</v>
      </c>
      <c r="S523" s="24">
        <v>3.9190150085877193</v>
      </c>
      <c r="X523" s="25">
        <v>220.22679854554457</v>
      </c>
      <c r="AH523" s="24">
        <v>96.872113349103344</v>
      </c>
      <c r="AI523" s="24">
        <v>-2.3537391893355783E-2</v>
      </c>
      <c r="AJ523" s="24">
        <v>96.850262543564156</v>
      </c>
    </row>
    <row r="524" spans="1:36">
      <c r="A524" s="3" t="s">
        <v>8</v>
      </c>
      <c r="B524" s="3" t="s">
        <v>45</v>
      </c>
      <c r="D524" s="3">
        <v>46</v>
      </c>
      <c r="E524" s="3" t="s">
        <v>502</v>
      </c>
      <c r="F524" s="3" t="s">
        <v>1097</v>
      </c>
      <c r="G524" s="24">
        <v>34.709618573971873</v>
      </c>
      <c r="H524" s="24">
        <v>0.90238089842689118</v>
      </c>
      <c r="I524" s="24">
        <v>21.429478628709401</v>
      </c>
      <c r="J524" s="24">
        <v>15.310794908054795</v>
      </c>
      <c r="K524" s="24">
        <v>4.4656277822659165</v>
      </c>
      <c r="L524" s="24">
        <v>0.27998146304116689</v>
      </c>
      <c r="M524" s="24">
        <v>9.9815886469450739</v>
      </c>
      <c r="N524" s="24">
        <v>1.3407101502070962E-2</v>
      </c>
      <c r="O524" s="24">
        <v>0.1686916926429842</v>
      </c>
      <c r="P524" s="24">
        <v>9.0615963381732705</v>
      </c>
      <c r="Q524" s="24">
        <v>0.16940040509656176</v>
      </c>
      <c r="S524" s="24">
        <v>3.87333929618717</v>
      </c>
      <c r="X524" s="25">
        <v>230.3771118923672</v>
      </c>
      <c r="AH524" s="24">
        <v>96.480512408525342</v>
      </c>
      <c r="AI524" s="24">
        <v>-7.1324562398076038E-2</v>
      </c>
      <c r="AJ524" s="24">
        <v>96.414298651700022</v>
      </c>
    </row>
    <row r="525" spans="1:36">
      <c r="A525" s="3" t="s">
        <v>8</v>
      </c>
      <c r="B525" s="3" t="s">
        <v>45</v>
      </c>
      <c r="D525" s="3" t="s">
        <v>1098</v>
      </c>
      <c r="E525" s="3" t="s">
        <v>502</v>
      </c>
      <c r="F525" s="3" t="s">
        <v>1099</v>
      </c>
      <c r="G525" s="24">
        <v>35.640610916503469</v>
      </c>
      <c r="H525" s="24">
        <v>2.0036159196314789</v>
      </c>
      <c r="I525" s="24">
        <v>19.413860228334272</v>
      </c>
      <c r="J525" s="24">
        <v>16.067514091105025</v>
      </c>
      <c r="K525" s="24">
        <v>4.6863365193037891</v>
      </c>
      <c r="L525" s="24">
        <v>0.28098086651566989</v>
      </c>
      <c r="M525" s="24">
        <v>9.7419999809092772</v>
      </c>
      <c r="N525" s="24">
        <v>1.399196566694945E-5</v>
      </c>
      <c r="O525" s="24">
        <v>0.21187221524958252</v>
      </c>
      <c r="P525" s="24">
        <v>9.518337174455155</v>
      </c>
      <c r="Q525" s="24">
        <v>0.20354168057297797</v>
      </c>
      <c r="R525" s="24">
        <v>1.5238289449929479E-2</v>
      </c>
      <c r="S525" s="24">
        <v>3.8801658058659805</v>
      </c>
      <c r="T525" s="25">
        <v>1387.6336608130111</v>
      </c>
      <c r="U525" s="25">
        <v>48.098058221964685</v>
      </c>
      <c r="V525" s="25">
        <v>77.361049739009914</v>
      </c>
      <c r="W525" s="25">
        <v>247.79420343943625</v>
      </c>
      <c r="X525" s="25">
        <v>292.75903766328298</v>
      </c>
      <c r="Y525" s="25">
        <v>63.520954650717989</v>
      </c>
      <c r="Z525" s="25">
        <v>165.36117685201356</v>
      </c>
      <c r="AA525" s="25">
        <v>66.038799499484099</v>
      </c>
      <c r="AB525" s="25">
        <v>83.259668950833245</v>
      </c>
      <c r="AC525" s="25">
        <v>35.019941484901153</v>
      </c>
      <c r="AD525" s="25">
        <v>9.9995875637902673E-2</v>
      </c>
      <c r="AE525" s="25">
        <v>215.87402013913521</v>
      </c>
      <c r="AF525" s="25">
        <v>0.10000249224620278</v>
      </c>
      <c r="AG525" s="25">
        <v>9.9997257707769363E-2</v>
      </c>
      <c r="AH525" s="24">
        <v>98.136259688604952</v>
      </c>
      <c r="AI525" s="24">
        <v>-8.9137852724985076E-2</v>
      </c>
      <c r="AJ525" s="24">
        <v>98.053262682796898</v>
      </c>
    </row>
    <row r="526" spans="1:36">
      <c r="A526" s="3" t="s">
        <v>8</v>
      </c>
      <c r="B526" s="3" t="s">
        <v>45</v>
      </c>
      <c r="D526" s="3" t="s">
        <v>1100</v>
      </c>
      <c r="E526" s="3" t="s">
        <v>338</v>
      </c>
      <c r="F526" s="3" t="s">
        <v>1101</v>
      </c>
      <c r="G526" s="24">
        <v>35.309913742211144</v>
      </c>
      <c r="H526" s="24">
        <v>2.5515989046733663</v>
      </c>
      <c r="I526" s="24">
        <v>19.043246278659947</v>
      </c>
      <c r="J526" s="24">
        <v>16.182229166465756</v>
      </c>
      <c r="K526" s="24">
        <v>4.719794927613215</v>
      </c>
      <c r="L526" s="24">
        <v>0.23556611327895108</v>
      </c>
      <c r="M526" s="24">
        <v>9.4828140027154912</v>
      </c>
      <c r="N526" s="24">
        <v>1.399196566694945E-5</v>
      </c>
      <c r="O526" s="24">
        <v>0.21291149173486965</v>
      </c>
      <c r="P526" s="24">
        <v>9.5227195081218365</v>
      </c>
      <c r="Q526" s="24">
        <v>0.17937719337575467</v>
      </c>
      <c r="R526" s="24">
        <v>1.7422474273624821E-2</v>
      </c>
      <c r="S526" s="24">
        <v>3.8709517837718557</v>
      </c>
      <c r="T526" s="25">
        <v>1572.7141490867384</v>
      </c>
      <c r="U526" s="25">
        <v>48.148056203484401</v>
      </c>
      <c r="V526" s="25">
        <v>98.648586884460599</v>
      </c>
      <c r="W526" s="25">
        <v>319.42478131619885</v>
      </c>
      <c r="X526" s="25">
        <v>432.94336524531207</v>
      </c>
      <c r="Y526" s="25">
        <v>50.240755063792058</v>
      </c>
      <c r="Z526" s="25">
        <v>237.60605992301117</v>
      </c>
      <c r="AA526" s="25">
        <v>16.999690967462598</v>
      </c>
      <c r="AB526" s="25">
        <v>129.47948517600156</v>
      </c>
      <c r="AC526" s="25">
        <v>30.359949271319209</v>
      </c>
      <c r="AD526" s="25">
        <v>9.9995875637902673E-2</v>
      </c>
      <c r="AE526" s="25">
        <v>214.57411636322672</v>
      </c>
      <c r="AF526" s="25">
        <v>0.10000249224620278</v>
      </c>
      <c r="AG526" s="25">
        <v>9.9997257707769363E-2</v>
      </c>
      <c r="AH526" s="24">
        <v>97.874374682960593</v>
      </c>
      <c r="AI526" s="24">
        <v>-7.945645095226038E-2</v>
      </c>
      <c r="AJ526" s="24">
        <v>97.800330037009687</v>
      </c>
    </row>
    <row r="527" spans="1:36">
      <c r="A527" s="3" t="s">
        <v>8</v>
      </c>
      <c r="B527" s="3" t="s">
        <v>45</v>
      </c>
      <c r="D527" s="3" t="s">
        <v>1102</v>
      </c>
      <c r="E527" s="3" t="s">
        <v>502</v>
      </c>
      <c r="F527" s="3" t="s">
        <v>1103</v>
      </c>
      <c r="G527" s="24">
        <v>35.184099918817871</v>
      </c>
      <c r="H527" s="24">
        <v>2.2722741246579061</v>
      </c>
      <c r="I527" s="24">
        <v>20.172357622967276</v>
      </c>
      <c r="J527" s="24">
        <v>16.662105970264843</v>
      </c>
      <c r="K527" s="24">
        <v>4.8597583455793725</v>
      </c>
      <c r="L527" s="24">
        <v>0.31952117001304231</v>
      </c>
      <c r="M527" s="24">
        <v>8.6763161212919151</v>
      </c>
      <c r="N527" s="24">
        <v>9.6964322071959696E-4</v>
      </c>
      <c r="O527" s="24">
        <v>0.20190540548017541</v>
      </c>
      <c r="P527" s="24">
        <v>9.7657173802799608</v>
      </c>
      <c r="Q527" s="24">
        <v>0.20277269689184144</v>
      </c>
      <c r="R527" s="24">
        <v>1.7703498053596615E-2</v>
      </c>
      <c r="S527" s="24">
        <v>3.8839843456140053</v>
      </c>
      <c r="T527" s="25">
        <v>2433.0664188419864</v>
      </c>
      <c r="U527" s="25">
        <v>58.757627881967672</v>
      </c>
      <c r="V527" s="25">
        <v>169.76035963149931</v>
      </c>
      <c r="W527" s="25">
        <v>301.02335983080019</v>
      </c>
      <c r="X527" s="25">
        <v>325.8900604396606</v>
      </c>
      <c r="Y527" s="25">
        <v>74.811124329663301</v>
      </c>
      <c r="Z527" s="25">
        <v>195.14318983449292</v>
      </c>
      <c r="AA527" s="25">
        <v>100.72816889132396</v>
      </c>
      <c r="AB527" s="25">
        <v>93.979626327159608</v>
      </c>
      <c r="AC527" s="25">
        <v>31.269947750795513</v>
      </c>
      <c r="AD527" s="25">
        <v>9.9995875637902673E-2</v>
      </c>
      <c r="AE527" s="25">
        <v>286.61878332799904</v>
      </c>
      <c r="AF527" s="25">
        <v>0.10000249224620278</v>
      </c>
      <c r="AG527" s="25">
        <v>9.9997257707769363E-2</v>
      </c>
      <c r="AH527" s="24">
        <v>98.86224515794818</v>
      </c>
      <c r="AI527" s="24">
        <v>-8.9370334441434329E-2</v>
      </c>
      <c r="AJ527" s="24">
        <v>98.778992470207129</v>
      </c>
    </row>
    <row r="528" spans="1:36">
      <c r="A528" s="3" t="s">
        <v>8</v>
      </c>
      <c r="B528" s="3" t="s">
        <v>45</v>
      </c>
      <c r="D528" s="3" t="s">
        <v>1104</v>
      </c>
      <c r="E528" s="3" t="s">
        <v>338</v>
      </c>
      <c r="F528" s="3" t="s">
        <v>1105</v>
      </c>
      <c r="G528" s="24">
        <v>35.078288803275768</v>
      </c>
      <c r="H528" s="24">
        <v>2.8171971224434373</v>
      </c>
      <c r="I528" s="24">
        <v>20.293886500066701</v>
      </c>
      <c r="J528" s="24">
        <v>15.815338807963469</v>
      </c>
      <c r="K528" s="24">
        <v>4.6127857365286067</v>
      </c>
      <c r="L528" s="24">
        <v>0.21097484819896392</v>
      </c>
      <c r="M528" s="24">
        <v>8.8032973514914623</v>
      </c>
      <c r="N528" s="24">
        <v>1.399196566694945E-5</v>
      </c>
      <c r="O528" s="24">
        <v>0.21666151402030248</v>
      </c>
      <c r="P528" s="24">
        <v>9.6645623260397517</v>
      </c>
      <c r="Q528" s="24">
        <v>0.23601199150949934</v>
      </c>
      <c r="R528" s="24">
        <v>1.5333297489421721E-2</v>
      </c>
      <c r="S528" s="24">
        <v>3.8722679269577864</v>
      </c>
      <c r="T528" s="25">
        <v>3468.789151254266</v>
      </c>
      <c r="U528" s="25">
        <v>73.347038889420162</v>
      </c>
      <c r="V528" s="25">
        <v>152.64234009509178</v>
      </c>
      <c r="W528" s="25">
        <v>372.92914737020681</v>
      </c>
      <c r="X528" s="25">
        <v>583.57801543564619</v>
      </c>
      <c r="Y528" s="25">
        <v>71.601076086136757</v>
      </c>
      <c r="Z528" s="25">
        <v>212.82438491609923</v>
      </c>
      <c r="AA528" s="25">
        <v>68.808749145358902</v>
      </c>
      <c r="AB528" s="25">
        <v>125.54950080203118</v>
      </c>
      <c r="AC528" s="25">
        <v>9.9999832909483582E-2</v>
      </c>
      <c r="AD528" s="25">
        <v>9.9995875637902673E-2</v>
      </c>
      <c r="AE528" s="25">
        <v>321.24622006623724</v>
      </c>
      <c r="AF528" s="25">
        <v>0.10000249224620278</v>
      </c>
      <c r="AG528" s="25">
        <v>9.9997257707769363E-2</v>
      </c>
      <c r="AH528" s="24">
        <v>98.458505245605849</v>
      </c>
      <c r="AI528" s="24">
        <v>-0.1028306316547586</v>
      </c>
      <c r="AJ528" s="24">
        <v>98.362795089257858</v>
      </c>
    </row>
    <row r="529" spans="1:39">
      <c r="A529" s="3" t="s">
        <v>8</v>
      </c>
      <c r="B529" s="3" t="s">
        <v>45</v>
      </c>
      <c r="D529" s="3" t="s">
        <v>1106</v>
      </c>
      <c r="E529" s="3" t="s">
        <v>502</v>
      </c>
      <c r="F529" s="3" t="s">
        <v>1107</v>
      </c>
      <c r="G529" s="24">
        <v>35.288969730461105</v>
      </c>
      <c r="H529" s="24">
        <v>2.4091426495289028</v>
      </c>
      <c r="I529" s="24">
        <v>20.234085676680557</v>
      </c>
      <c r="J529" s="24">
        <v>16.356479625936071</v>
      </c>
      <c r="K529" s="24">
        <v>4.7706177423368263</v>
      </c>
      <c r="L529" s="24">
        <v>0.28027456974492942</v>
      </c>
      <c r="M529" s="24">
        <v>8.9769071838716314</v>
      </c>
      <c r="N529" s="24">
        <v>1.399196566694945E-5</v>
      </c>
      <c r="O529" s="24">
        <v>0.25505947765180531</v>
      </c>
      <c r="P529" s="24">
        <v>9.5484039826795524</v>
      </c>
      <c r="Q529" s="24">
        <v>0.13638010583152926</v>
      </c>
      <c r="R529" s="24">
        <v>1.6592404033850497E-2</v>
      </c>
      <c r="S529" s="24">
        <v>3.9322084010254343</v>
      </c>
      <c r="T529" s="25">
        <v>2242.9759173509942</v>
      </c>
      <c r="U529" s="25">
        <v>98.986003812729393</v>
      </c>
      <c r="V529" s="25">
        <v>220.72446335642286</v>
      </c>
      <c r="W529" s="25">
        <v>310.29189732928063</v>
      </c>
      <c r="X529" s="25">
        <v>372.37149535200695</v>
      </c>
      <c r="Y529" s="25">
        <v>93.511405374506282</v>
      </c>
      <c r="Z529" s="25">
        <v>249.5568676846172</v>
      </c>
      <c r="AA529" s="25">
        <v>9.9998182161544699E-2</v>
      </c>
      <c r="AB529" s="25">
        <v>157.86937229483601</v>
      </c>
      <c r="AC529" s="25">
        <v>9.9999832909483582E-2</v>
      </c>
      <c r="AD529" s="25">
        <v>9.9995875637902673E-2</v>
      </c>
      <c r="AE529" s="25">
        <v>393.620862604894</v>
      </c>
      <c r="AF529" s="25">
        <v>0.10000249224620278</v>
      </c>
      <c r="AG529" s="25">
        <v>9.9997257707769363E-2</v>
      </c>
      <c r="AH529" s="24">
        <v>98.822302315229123</v>
      </c>
      <c r="AI529" s="24">
        <v>-6.1165603388344841E-2</v>
      </c>
      <c r="AJ529" s="24">
        <v>98.76525129589092</v>
      </c>
    </row>
    <row r="530" spans="1:39">
      <c r="A530" s="3" t="s">
        <v>8</v>
      </c>
      <c r="B530" s="3" t="s">
        <v>45</v>
      </c>
      <c r="D530" s="3" t="s">
        <v>1108</v>
      </c>
      <c r="E530" s="3" t="s">
        <v>338</v>
      </c>
      <c r="F530" s="3" t="s">
        <v>1109</v>
      </c>
      <c r="G530" s="24">
        <v>34.4031171885348</v>
      </c>
      <c r="H530" s="24">
        <v>1.8113973308333504</v>
      </c>
      <c r="I530" s="24">
        <v>21.107083226043429</v>
      </c>
      <c r="J530" s="24">
        <v>16.639861230757987</v>
      </c>
      <c r="K530" s="24">
        <v>4.8532703266784853</v>
      </c>
      <c r="L530" s="24">
        <v>0.2193212875519194</v>
      </c>
      <c r="M530" s="24">
        <v>9.0066663109648228</v>
      </c>
      <c r="N530" s="24">
        <v>1.399196566694945E-5</v>
      </c>
      <c r="O530" s="24">
        <v>0.21719395787463247</v>
      </c>
      <c r="P530" s="24">
        <v>9.750069630326637</v>
      </c>
      <c r="Q530" s="24">
        <v>0.18905898791510978</v>
      </c>
      <c r="R530" s="24">
        <v>1.612236425952045E-2</v>
      </c>
      <c r="S530" s="24">
        <v>3.8832566802735826</v>
      </c>
      <c r="T530" s="25">
        <v>1014.9826776964971</v>
      </c>
      <c r="U530" s="25">
        <v>66.237325917316852</v>
      </c>
      <c r="V530" s="25">
        <v>181.93895063345278</v>
      </c>
      <c r="W530" s="25">
        <v>242.19647098744019</v>
      </c>
      <c r="X530" s="25">
        <v>305.2894244845329</v>
      </c>
      <c r="Y530" s="25">
        <v>87.641317153478013</v>
      </c>
      <c r="Z530" s="25">
        <v>255.88729556168553</v>
      </c>
      <c r="AA530" s="25">
        <v>49.289103987425378</v>
      </c>
      <c r="AB530" s="25">
        <v>57.219772488189747</v>
      </c>
      <c r="AC530" s="25">
        <v>20.619965545935514</v>
      </c>
      <c r="AD530" s="25">
        <v>9.9995875637902673E-2</v>
      </c>
      <c r="AE530" s="25">
        <v>311.88691287969641</v>
      </c>
      <c r="AF530" s="25">
        <v>0.10000249224620278</v>
      </c>
      <c r="AG530" s="25">
        <v>9.9997257707769363E-2</v>
      </c>
      <c r="AH530" s="24">
        <v>98.573259852573543</v>
      </c>
      <c r="AI530" s="24">
        <v>-8.3239526117283177E-2</v>
      </c>
      <c r="AJ530" s="24">
        <v>98.495724230933163</v>
      </c>
    </row>
    <row r="531" spans="1:39" s="11" customFormat="1">
      <c r="F531" s="11" t="s">
        <v>524</v>
      </c>
      <c r="G531" s="20">
        <f>AVERAGE(G502:G524,G525,G527,G529)</f>
        <v>34.731433127264751</v>
      </c>
      <c r="H531" s="20">
        <f t="shared" ref="H531:AG531" si="66">AVERAGE(H502:H524,H525,H527,H529)</f>
        <v>1.7883598313556308</v>
      </c>
      <c r="I531" s="20">
        <f t="shared" si="66"/>
        <v>20.692188034757592</v>
      </c>
      <c r="J531" s="20">
        <f t="shared" si="66"/>
        <v>16.257010787799082</v>
      </c>
      <c r="K531" s="20">
        <f t="shared" si="66"/>
        <v>4.7416061325724916</v>
      </c>
      <c r="L531" s="20">
        <f t="shared" si="66"/>
        <v>0.29622032929607872</v>
      </c>
      <c r="M531" s="20">
        <f t="shared" si="66"/>
        <v>9.3133240525754424</v>
      </c>
      <c r="N531" s="20">
        <f t="shared" si="66"/>
        <v>1.2276335415171184E-3</v>
      </c>
      <c r="O531" s="20">
        <f t="shared" si="66"/>
        <v>0.17792536818219856</v>
      </c>
      <c r="P531" s="20">
        <f t="shared" si="66"/>
        <v>9.4258677009456839</v>
      </c>
      <c r="Q531" s="20">
        <f t="shared" si="66"/>
        <v>0.22655388453088693</v>
      </c>
      <c r="R531" s="20">
        <f t="shared" si="66"/>
        <v>1.6511397179125531E-2</v>
      </c>
      <c r="S531" s="20">
        <f t="shared" si="66"/>
        <v>3.8534304359763976</v>
      </c>
      <c r="T531" s="21">
        <f t="shared" si="66"/>
        <v>2021.2253323353307</v>
      </c>
      <c r="U531" s="21">
        <f t="shared" si="66"/>
        <v>68.613896638887255</v>
      </c>
      <c r="V531" s="21">
        <f t="shared" si="66"/>
        <v>155.9486242423107</v>
      </c>
      <c r="W531" s="21">
        <f t="shared" si="66"/>
        <v>286.36982019983901</v>
      </c>
      <c r="X531" s="21">
        <f t="shared" si="66"/>
        <v>311.07537233130267</v>
      </c>
      <c r="Y531" s="21">
        <f t="shared" si="66"/>
        <v>77.281161451629188</v>
      </c>
      <c r="Z531" s="21">
        <f t="shared" si="66"/>
        <v>203.35374479037455</v>
      </c>
      <c r="AA531" s="21">
        <f t="shared" si="66"/>
        <v>55.622322190989877</v>
      </c>
      <c r="AB531" s="21">
        <f t="shared" si="66"/>
        <v>111.70288919094294</v>
      </c>
      <c r="AC531" s="21">
        <f t="shared" si="66"/>
        <v>22.129963022868719</v>
      </c>
      <c r="AD531" s="21">
        <f t="shared" si="66"/>
        <v>9.9995875637902673E-2</v>
      </c>
      <c r="AE531" s="21">
        <f t="shared" si="66"/>
        <v>298.70455535734277</v>
      </c>
      <c r="AF531" s="21">
        <f t="shared" si="66"/>
        <v>0.10000249224620278</v>
      </c>
      <c r="AG531" s="21">
        <f t="shared" si="66"/>
        <v>9.9997257707769363E-2</v>
      </c>
      <c r="AH531" s="20">
        <f>AVERAGE(AH502:AH524,AH525,AH527,AH529)</f>
        <v>97.670867554433684</v>
      </c>
      <c r="AI531" s="20">
        <f>AVERAGE(AI502:AI524,AI525,AI527,AI529)</f>
        <v>-9.581842134751567E-2</v>
      </c>
      <c r="AJ531" s="20">
        <f>AVERAGE(AJ502:AJ524,AJ525,AJ527,AJ529)</f>
        <v>97.58188425756488</v>
      </c>
      <c r="AL531" s="20"/>
      <c r="AM531" s="20"/>
    </row>
    <row r="532" spans="1:39" s="11" customFormat="1">
      <c r="F532" s="11" t="s">
        <v>525</v>
      </c>
      <c r="G532" s="20">
        <f>STDEV(G502:G524,G525,G527,G529)</f>
        <v>0.41447091618248411</v>
      </c>
      <c r="H532" s="20">
        <f t="shared" ref="H532:AG532" si="67">STDEV(H502:H524,H525,H527,H529)</f>
        <v>0.59249898648431376</v>
      </c>
      <c r="I532" s="20">
        <f t="shared" si="67"/>
        <v>0.64635472508207681</v>
      </c>
      <c r="J532" s="20">
        <f t="shared" si="67"/>
        <v>0.4267389073273064</v>
      </c>
      <c r="K532" s="20">
        <f t="shared" si="67"/>
        <v>0.1244649367833983</v>
      </c>
      <c r="L532" s="20">
        <f t="shared" si="67"/>
        <v>3.3796490490413035E-2</v>
      </c>
      <c r="M532" s="20">
        <f t="shared" si="67"/>
        <v>0.42876990611116728</v>
      </c>
      <c r="N532" s="20">
        <f t="shared" si="67"/>
        <v>2.8508231182135294E-3</v>
      </c>
      <c r="O532" s="20">
        <f t="shared" si="67"/>
        <v>4.2442768763718566E-2</v>
      </c>
      <c r="P532" s="20">
        <f t="shared" si="67"/>
        <v>0.16127437835446257</v>
      </c>
      <c r="Q532" s="20">
        <f t="shared" si="67"/>
        <v>0.13077403769896073</v>
      </c>
      <c r="R532" s="20">
        <f t="shared" si="67"/>
        <v>1.2345991040750598E-3</v>
      </c>
      <c r="S532" s="20">
        <f t="shared" si="67"/>
        <v>6.9049620555383842E-2</v>
      </c>
      <c r="T532" s="21">
        <f t="shared" si="67"/>
        <v>556.87736922603438</v>
      </c>
      <c r="U532" s="21">
        <f t="shared" si="67"/>
        <v>26.837572113897149</v>
      </c>
      <c r="V532" s="21">
        <f t="shared" si="67"/>
        <v>72.672829288910108</v>
      </c>
      <c r="W532" s="21">
        <f t="shared" si="67"/>
        <v>33.727364308144288</v>
      </c>
      <c r="X532" s="21">
        <f t="shared" si="67"/>
        <v>135.86307803375874</v>
      </c>
      <c r="Y532" s="21">
        <f t="shared" si="67"/>
        <v>15.147032587009015</v>
      </c>
      <c r="Z532" s="21">
        <f t="shared" si="67"/>
        <v>42.694127209810858</v>
      </c>
      <c r="AA532" s="21">
        <f t="shared" si="67"/>
        <v>51.116381275544768</v>
      </c>
      <c r="AB532" s="21">
        <f t="shared" si="67"/>
        <v>40.339031881963898</v>
      </c>
      <c r="AC532" s="21">
        <f t="shared" si="67"/>
        <v>19.170421796733553</v>
      </c>
      <c r="AD532" s="21">
        <f t="shared" si="67"/>
        <v>0</v>
      </c>
      <c r="AE532" s="21">
        <f t="shared" si="67"/>
        <v>89.487621578605825</v>
      </c>
      <c r="AF532" s="21">
        <f t="shared" si="67"/>
        <v>0</v>
      </c>
      <c r="AG532" s="21">
        <f t="shared" si="67"/>
        <v>0</v>
      </c>
      <c r="AH532" s="20">
        <f>STDEV(AH502:AH524,AH525,AH527,AH529)</f>
        <v>0.52141777152210234</v>
      </c>
      <c r="AI532" s="20">
        <f>STDEV(AI502:AI524,AI525,AI527,AI529)</f>
        <v>5.4917994661141542E-2</v>
      </c>
      <c r="AJ532" s="20">
        <f>STDEV(AJ502:AJ524,AJ525,AJ527,AJ529)</f>
        <v>0.5141461921849092</v>
      </c>
      <c r="AL532" s="20"/>
      <c r="AM532" s="20"/>
    </row>
    <row r="533" spans="1:39" s="11" customFormat="1">
      <c r="F533" s="11" t="s">
        <v>1073</v>
      </c>
      <c r="G533" s="20">
        <f>AVERAGE(G530,G528,G526)</f>
        <v>34.930439911340564</v>
      </c>
      <c r="H533" s="20">
        <f t="shared" ref="H533:AG533" si="68">AVERAGE(H530,H528,H526)</f>
        <v>2.3933977859833848</v>
      </c>
      <c r="I533" s="20">
        <f t="shared" si="68"/>
        <v>20.148072001590027</v>
      </c>
      <c r="J533" s="20">
        <f t="shared" si="68"/>
        <v>16.212476401729074</v>
      </c>
      <c r="K533" s="20">
        <f t="shared" si="68"/>
        <v>4.7286169969401017</v>
      </c>
      <c r="L533" s="20">
        <f t="shared" si="68"/>
        <v>0.22195408300994479</v>
      </c>
      <c r="M533" s="20">
        <f t="shared" si="68"/>
        <v>9.0975925550572594</v>
      </c>
      <c r="N533" s="20">
        <f t="shared" si="68"/>
        <v>1.399196566694945E-5</v>
      </c>
      <c r="O533" s="20">
        <f t="shared" si="68"/>
        <v>0.21558898787660152</v>
      </c>
      <c r="P533" s="20">
        <f t="shared" si="68"/>
        <v>9.6457838214960745</v>
      </c>
      <c r="Q533" s="20">
        <f t="shared" si="68"/>
        <v>0.20148272426678793</v>
      </c>
      <c r="R533" s="20">
        <f t="shared" si="68"/>
        <v>1.6292712007522331E-2</v>
      </c>
      <c r="S533" s="20">
        <f t="shared" si="68"/>
        <v>3.8754921303344081</v>
      </c>
      <c r="T533" s="21">
        <f t="shared" si="68"/>
        <v>2018.8286593458336</v>
      </c>
      <c r="U533" s="21">
        <f t="shared" si="68"/>
        <v>62.577473670073807</v>
      </c>
      <c r="V533" s="21">
        <f t="shared" si="68"/>
        <v>144.40995920433505</v>
      </c>
      <c r="W533" s="21">
        <f t="shared" si="68"/>
        <v>311.51679989128195</v>
      </c>
      <c r="X533" s="21">
        <f t="shared" si="68"/>
        <v>440.60360172183044</v>
      </c>
      <c r="Y533" s="21">
        <f t="shared" si="68"/>
        <v>69.827716101135607</v>
      </c>
      <c r="Z533" s="21">
        <f t="shared" si="68"/>
        <v>235.43924680026529</v>
      </c>
      <c r="AA533" s="21">
        <f t="shared" si="68"/>
        <v>45.032514700082288</v>
      </c>
      <c r="AB533" s="21">
        <f t="shared" si="68"/>
        <v>104.08291948874084</v>
      </c>
      <c r="AC533" s="21">
        <f t="shared" si="68"/>
        <v>17.026638216721402</v>
      </c>
      <c r="AD533" s="21">
        <f t="shared" si="68"/>
        <v>9.9995875637902673E-2</v>
      </c>
      <c r="AE533" s="21">
        <f t="shared" si="68"/>
        <v>282.56908310305346</v>
      </c>
      <c r="AF533" s="21">
        <f t="shared" si="68"/>
        <v>0.10000249224620278</v>
      </c>
      <c r="AG533" s="21">
        <f t="shared" si="68"/>
        <v>9.9997257707769363E-2</v>
      </c>
      <c r="AH533" s="20">
        <f>AVERAGE(AH530,AH528,AH526)</f>
        <v>98.302046593713328</v>
      </c>
      <c r="AI533" s="20">
        <f>AVERAGE(AI530,AI528,AI526)</f>
        <v>-8.850886957476739E-2</v>
      </c>
      <c r="AJ533" s="20">
        <f>AVERAGE(AJ530,AJ528,AJ526)</f>
        <v>98.219616452400246</v>
      </c>
      <c r="AL533" s="20"/>
      <c r="AM533" s="20"/>
    </row>
    <row r="534" spans="1:39" s="11" customFormat="1">
      <c r="F534" s="11" t="s">
        <v>1074</v>
      </c>
      <c r="G534" s="20">
        <f>STDEV(G530,G528,G526)</f>
        <v>0.47113105244153969</v>
      </c>
      <c r="H534" s="20">
        <f t="shared" ref="H534:AG534" si="69">STDEV(H530,H528,H526)</f>
        <v>0.52122835750445817</v>
      </c>
      <c r="I534" s="20">
        <f t="shared" si="69"/>
        <v>1.0396163414071538</v>
      </c>
      <c r="J534" s="20">
        <f t="shared" si="69"/>
        <v>0.41309257782431896</v>
      </c>
      <c r="K534" s="20">
        <f t="shared" si="69"/>
        <v>0.12048477582373254</v>
      </c>
      <c r="L534" s="20">
        <f t="shared" si="69"/>
        <v>1.2505250437372228E-2</v>
      </c>
      <c r="M534" s="20">
        <f t="shared" si="69"/>
        <v>0.34876411257646273</v>
      </c>
      <c r="N534" s="20">
        <f t="shared" si="69"/>
        <v>0</v>
      </c>
      <c r="O534" s="20">
        <f t="shared" si="69"/>
        <v>2.3340122763698778E-3</v>
      </c>
      <c r="P534" s="20">
        <f t="shared" si="69"/>
        <v>0.11483245922345775</v>
      </c>
      <c r="Q534" s="20">
        <f t="shared" si="69"/>
        <v>3.0292523972335218E-2</v>
      </c>
      <c r="R534" s="20">
        <f t="shared" si="69"/>
        <v>1.0549543475194959E-3</v>
      </c>
      <c r="S534" s="20">
        <f t="shared" si="69"/>
        <v>6.7564217630279432E-3</v>
      </c>
      <c r="T534" s="21">
        <f t="shared" si="69"/>
        <v>1286.2951331697907</v>
      </c>
      <c r="U534" s="21">
        <f t="shared" si="69"/>
        <v>12.992038752838575</v>
      </c>
      <c r="V534" s="21">
        <f t="shared" si="69"/>
        <v>42.251038386147776</v>
      </c>
      <c r="W534" s="21">
        <f t="shared" si="69"/>
        <v>65.724122635550728</v>
      </c>
      <c r="X534" s="21">
        <f t="shared" si="69"/>
        <v>139.30234879766428</v>
      </c>
      <c r="Y534" s="21">
        <f t="shared" si="69"/>
        <v>18.763238403415752</v>
      </c>
      <c r="Z534" s="21">
        <f t="shared" si="69"/>
        <v>21.613071916067721</v>
      </c>
      <c r="AA534" s="21">
        <f t="shared" si="69"/>
        <v>26.165502891995107</v>
      </c>
      <c r="AB534" s="21">
        <f t="shared" si="69"/>
        <v>40.632217566745666</v>
      </c>
      <c r="AC534" s="21">
        <f t="shared" si="69"/>
        <v>15.446686893147543</v>
      </c>
      <c r="AD534" s="21">
        <f t="shared" si="69"/>
        <v>0</v>
      </c>
      <c r="AE534" s="21">
        <f t="shared" si="69"/>
        <v>59.071023219643095</v>
      </c>
      <c r="AF534" s="21">
        <f t="shared" si="69"/>
        <v>0</v>
      </c>
      <c r="AG534" s="21">
        <f t="shared" si="69"/>
        <v>0</v>
      </c>
      <c r="AH534" s="20">
        <f>STDEV(AH530,AH528,AH526)</f>
        <v>0.37479274591465789</v>
      </c>
      <c r="AI534" s="20">
        <f>STDEV(AI530,AI528,AI526)</f>
        <v>1.2546416469771646E-2</v>
      </c>
      <c r="AJ534" s="20">
        <f>STDEV(AJ530,AJ528,AJ526)</f>
        <v>0.36914544934879745</v>
      </c>
      <c r="AL534" s="20"/>
      <c r="AM534" s="20"/>
    </row>
    <row r="536" spans="1:39">
      <c r="A536" s="3" t="s">
        <v>11</v>
      </c>
      <c r="B536" s="3" t="s">
        <v>45</v>
      </c>
      <c r="D536" s="3">
        <v>8</v>
      </c>
      <c r="E536" s="3" t="s">
        <v>502</v>
      </c>
      <c r="F536" s="3" t="s">
        <v>1110</v>
      </c>
      <c r="G536" s="24">
        <v>34.230666035606198</v>
      </c>
      <c r="H536" s="24">
        <v>2.1106520714688615</v>
      </c>
      <c r="I536" s="24">
        <v>18.196627222039378</v>
      </c>
      <c r="J536" s="24">
        <v>19.488450242484017</v>
      </c>
      <c r="K536" s="24">
        <v>2.8420524655568093</v>
      </c>
      <c r="L536" s="24">
        <v>0.32227663127220185</v>
      </c>
      <c r="M536" s="24">
        <v>8.5368515126928628</v>
      </c>
      <c r="N536" s="24">
        <v>4.0408796846150008E-3</v>
      </c>
      <c r="O536" s="24">
        <v>8.731135639624131E-2</v>
      </c>
      <c r="P536" s="24">
        <v>8.8824121345122418</v>
      </c>
      <c r="Q536" s="24">
        <v>0.14908283626257943</v>
      </c>
      <c r="R536" s="24">
        <v>1.0687904400564175E-2</v>
      </c>
      <c r="S536" s="24">
        <v>3.807226689863513</v>
      </c>
      <c r="T536" s="25">
        <v>961.28253602641303</v>
      </c>
      <c r="U536" s="25">
        <v>59.40760164172395</v>
      </c>
      <c r="V536" s="25">
        <v>67.592179945160524</v>
      </c>
      <c r="W536" s="25">
        <v>358.08779553604779</v>
      </c>
      <c r="X536" s="25">
        <v>301.81931736005271</v>
      </c>
      <c r="Y536" s="25">
        <v>129.14194086262154</v>
      </c>
      <c r="Z536" s="25">
        <v>79.575378543179426</v>
      </c>
      <c r="AA536" s="25">
        <v>9.9998182161544699E-2</v>
      </c>
      <c r="AB536" s="25">
        <v>69.029725530579142</v>
      </c>
      <c r="AC536" s="25">
        <v>25.809956873937715</v>
      </c>
      <c r="AD536" s="25">
        <v>9.9995875637902673E-2</v>
      </c>
      <c r="AE536" s="25">
        <v>227.43316448490572</v>
      </c>
      <c r="AF536" s="25">
        <v>0.10000249224620278</v>
      </c>
      <c r="AG536" s="25">
        <v>9.9997257707769363E-2</v>
      </c>
      <c r="AH536" s="24">
        <v>98.983955679176646</v>
      </c>
      <c r="AI536" s="24">
        <v>-6.518167172696554E-2</v>
      </c>
      <c r="AJ536" s="24">
        <v>98.923271832528314</v>
      </c>
    </row>
    <row r="537" spans="1:39">
      <c r="A537" s="3" t="s">
        <v>11</v>
      </c>
      <c r="B537" s="3" t="s">
        <v>45</v>
      </c>
      <c r="D537" s="3">
        <v>10</v>
      </c>
      <c r="E537" s="3" t="s">
        <v>502</v>
      </c>
      <c r="F537" s="3" t="s">
        <v>1111</v>
      </c>
      <c r="G537" s="24">
        <v>35.300693242656216</v>
      </c>
      <c r="H537" s="24">
        <v>4.6721500516013119</v>
      </c>
      <c r="I537" s="24">
        <v>18.232029687372275</v>
      </c>
      <c r="J537" s="24">
        <v>16.826576022794519</v>
      </c>
      <c r="K537" s="24">
        <v>2.4538642774278814</v>
      </c>
      <c r="L537" s="24">
        <v>0.17035439095814914</v>
      </c>
      <c r="M537" s="24">
        <v>9.757141549475417</v>
      </c>
      <c r="N537" s="24">
        <v>1.399196566694945E-5</v>
      </c>
      <c r="O537" s="24">
        <v>0.40806496995849106</v>
      </c>
      <c r="P537" s="24">
        <v>9.027356796627986</v>
      </c>
      <c r="Q537" s="24">
        <v>0.16460350689316511</v>
      </c>
      <c r="R537" s="24">
        <v>4.507381410437235E-3</v>
      </c>
      <c r="S537" s="24">
        <v>3.9544841948720437</v>
      </c>
      <c r="T537" s="25">
        <v>2313.9361045560063</v>
      </c>
      <c r="U537" s="25">
        <v>70.607149502139833</v>
      </c>
      <c r="V537" s="25">
        <v>47.394516707109595</v>
      </c>
      <c r="W537" s="25">
        <v>559.33548163798366</v>
      </c>
      <c r="X537" s="25">
        <v>483.84493661016643</v>
      </c>
      <c r="Y537" s="25">
        <v>47.050707120848259</v>
      </c>
      <c r="Z537" s="25">
        <v>164.45111534046029</v>
      </c>
      <c r="AA537" s="25">
        <v>9.9998182161544699E-2</v>
      </c>
      <c r="AB537" s="25">
        <v>95.369620800395964</v>
      </c>
      <c r="AC537" s="25">
        <v>25.979956589883834</v>
      </c>
      <c r="AD537" s="25">
        <v>9.9995875637902673E-2</v>
      </c>
      <c r="AE537" s="25">
        <v>317.24651614036509</v>
      </c>
      <c r="AF537" s="25">
        <v>0.10000249224620278</v>
      </c>
      <c r="AG537" s="25">
        <v>9.9997257707769363E-2</v>
      </c>
      <c r="AH537" s="24">
        <v>101.51170662510349</v>
      </c>
      <c r="AI537" s="24">
        <v>-7.0321926624951375E-2</v>
      </c>
      <c r="AJ537" s="24">
        <v>101.44635078176415</v>
      </c>
    </row>
    <row r="538" spans="1:39">
      <c r="A538" s="3" t="s">
        <v>11</v>
      </c>
      <c r="B538" s="3" t="s">
        <v>45</v>
      </c>
      <c r="D538" s="3">
        <v>12</v>
      </c>
      <c r="E538" s="3" t="s">
        <v>502</v>
      </c>
      <c r="F538" s="3" t="s">
        <v>1112</v>
      </c>
      <c r="G538" s="24">
        <v>34.9276587861848</v>
      </c>
      <c r="H538" s="24">
        <v>4.0461373915223424</v>
      </c>
      <c r="I538" s="24">
        <v>18.697640976642454</v>
      </c>
      <c r="J538" s="24">
        <v>16.901976136767122</v>
      </c>
      <c r="K538" s="24">
        <v>2.4648600763319908</v>
      </c>
      <c r="L538" s="24">
        <v>0.14775289429445287</v>
      </c>
      <c r="M538" s="24">
        <v>9.5798769128985803</v>
      </c>
      <c r="N538" s="24">
        <v>4.2283720245521236E-3</v>
      </c>
      <c r="O538" s="24">
        <v>0.30642346010558658</v>
      </c>
      <c r="P538" s="24">
        <v>9.0489769518367797</v>
      </c>
      <c r="Q538" s="24">
        <v>0.15607068797100884</v>
      </c>
      <c r="R538" s="24">
        <v>3.5152974612129759E-3</v>
      </c>
      <c r="S538" s="24">
        <v>3.9269041443150896</v>
      </c>
      <c r="T538" s="25">
        <v>2261.3459658142988</v>
      </c>
      <c r="U538" s="25">
        <v>68.027253655722603</v>
      </c>
      <c r="V538" s="25">
        <v>72.191647811251329</v>
      </c>
      <c r="W538" s="25">
        <v>508.6986870096203</v>
      </c>
      <c r="X538" s="25">
        <v>476.804719274045</v>
      </c>
      <c r="Y538" s="25">
        <v>37.450562841142762</v>
      </c>
      <c r="Z538" s="25">
        <v>127.65862851623544</v>
      </c>
      <c r="AA538" s="25">
        <v>9.9998182161544699E-2</v>
      </c>
      <c r="AB538" s="25">
        <v>122.71951205436294</v>
      </c>
      <c r="AC538" s="25">
        <v>27.209954534670484</v>
      </c>
      <c r="AD538" s="25">
        <v>9.9995875637902673E-2</v>
      </c>
      <c r="AE538" s="25">
        <v>219.30376625557059</v>
      </c>
      <c r="AF538" s="25">
        <v>0.10000249224620278</v>
      </c>
      <c r="AG538" s="25">
        <v>9.9997257707769363E-2</v>
      </c>
      <c r="AH538" s="24">
        <v>100.72604011796747</v>
      </c>
      <c r="AI538" s="24">
        <v>-6.650540147103981E-2</v>
      </c>
      <c r="AJ538" s="24">
        <v>100.66424336486934</v>
      </c>
    </row>
    <row r="539" spans="1:39">
      <c r="A539" s="3" t="s">
        <v>11</v>
      </c>
      <c r="B539" s="3" t="s">
        <v>45</v>
      </c>
      <c r="D539" s="3">
        <v>16</v>
      </c>
      <c r="E539" s="3" t="s">
        <v>502</v>
      </c>
      <c r="F539" s="3" t="s">
        <v>1113</v>
      </c>
      <c r="G539" s="24">
        <v>34.627810707851161</v>
      </c>
      <c r="H539" s="24">
        <v>3.6414966230388366</v>
      </c>
      <c r="I539" s="24">
        <v>18.870608009061456</v>
      </c>
      <c r="J539" s="24">
        <v>19.155347778191782</v>
      </c>
      <c r="K539" s="24">
        <v>2.7934752483771161</v>
      </c>
      <c r="L539" s="24">
        <v>0.19561838111593488</v>
      </c>
      <c r="M539" s="24">
        <v>8.1638724430364125</v>
      </c>
      <c r="N539" s="24">
        <v>1.399196566694945E-5</v>
      </c>
      <c r="O539" s="24">
        <v>0.23312279085341042</v>
      </c>
      <c r="P539" s="24">
        <v>9.055996154221539</v>
      </c>
      <c r="Q539" s="24">
        <v>0.16019160051972628</v>
      </c>
      <c r="R539" s="24">
        <v>8.4197124682651621E-3</v>
      </c>
      <c r="S539" s="24">
        <v>3.9020497678271737</v>
      </c>
      <c r="T539" s="25">
        <v>1827.7048217953927</v>
      </c>
      <c r="U539" s="25">
        <v>53.307847896318862</v>
      </c>
      <c r="V539" s="25">
        <v>42.485084702217016</v>
      </c>
      <c r="W539" s="25">
        <v>506.73166780220669</v>
      </c>
      <c r="X539" s="25">
        <v>547.0168867696525</v>
      </c>
      <c r="Y539" s="25">
        <v>238.79358880738269</v>
      </c>
      <c r="Z539" s="25">
        <v>132.05892593473473</v>
      </c>
      <c r="AA539" s="25">
        <v>9.9998182161544699E-2</v>
      </c>
      <c r="AB539" s="25">
        <v>27.689889902096716</v>
      </c>
      <c r="AC539" s="25">
        <v>9.9999832909483582E-2</v>
      </c>
      <c r="AD539" s="25">
        <v>9.9995875637902673E-2</v>
      </c>
      <c r="AE539" s="25">
        <v>148.32902009096904</v>
      </c>
      <c r="AF539" s="25">
        <v>0.10000249224620278</v>
      </c>
      <c r="AG539" s="25">
        <v>9.9997257707769363E-2</v>
      </c>
      <c r="AH539" s="24">
        <v>101.28077694595247</v>
      </c>
      <c r="AI539" s="24">
        <v>-6.9347119712874675E-2</v>
      </c>
      <c r="AJ539" s="24">
        <v>101.216262802431</v>
      </c>
    </row>
    <row r="540" spans="1:39">
      <c r="A540" s="3" t="s">
        <v>11</v>
      </c>
      <c r="B540" s="3" t="s">
        <v>45</v>
      </c>
      <c r="D540" s="3">
        <v>23</v>
      </c>
      <c r="E540" s="3" t="s">
        <v>502</v>
      </c>
      <c r="F540" s="3" t="s">
        <v>1114</v>
      </c>
      <c r="G540" s="24">
        <v>34.904789380096133</v>
      </c>
      <c r="H540" s="24">
        <v>3.3019765211941423</v>
      </c>
      <c r="I540" s="24">
        <v>18.665839786803208</v>
      </c>
      <c r="J540" s="24">
        <v>18.80528881768036</v>
      </c>
      <c r="K540" s="24">
        <v>2.7424252203126516</v>
      </c>
      <c r="L540" s="24">
        <v>0.17511253282319261</v>
      </c>
      <c r="M540" s="24">
        <v>8.5941825224439423</v>
      </c>
      <c r="N540" s="24">
        <v>1.459781778032836E-2</v>
      </c>
      <c r="O540" s="24">
        <v>0.25339744405082082</v>
      </c>
      <c r="P540" s="24">
        <v>8.9543701015031321</v>
      </c>
      <c r="Q540" s="24">
        <v>0.13983703247091683</v>
      </c>
      <c r="R540" s="24">
        <v>1.4949264992947811E-2</v>
      </c>
      <c r="S540" s="24">
        <v>3.9082574275460353</v>
      </c>
      <c r="T540" s="25">
        <v>1709.5645101212076</v>
      </c>
      <c r="U540" s="25">
        <v>85.856533865652551</v>
      </c>
      <c r="V540" s="25">
        <v>82.720429687324412</v>
      </c>
      <c r="W540" s="25">
        <v>502.19366502768753</v>
      </c>
      <c r="X540" s="25">
        <v>439.90358011170468</v>
      </c>
      <c r="Y540" s="25">
        <v>145.37218478549863</v>
      </c>
      <c r="Z540" s="25">
        <v>107.2572495759205</v>
      </c>
      <c r="AA540" s="25">
        <v>9.9998182161544699E-2</v>
      </c>
      <c r="AB540" s="25">
        <v>155.58938136031884</v>
      </c>
      <c r="AC540" s="25">
        <v>32.069946414071381</v>
      </c>
      <c r="AD540" s="25">
        <v>9.9995875637902673E-2</v>
      </c>
      <c r="AE540" s="25">
        <v>197.23539984457091</v>
      </c>
      <c r="AF540" s="25">
        <v>0.10000249224620278</v>
      </c>
      <c r="AG540" s="25">
        <v>9.9997257707769363E-2</v>
      </c>
      <c r="AH540" s="24">
        <v>100.94349656878254</v>
      </c>
      <c r="AI540" s="24">
        <v>-6.2250350348738083E-2</v>
      </c>
      <c r="AJ540" s="24">
        <v>100.88546509786578</v>
      </c>
    </row>
    <row r="541" spans="1:39">
      <c r="A541" s="3" t="s">
        <v>11</v>
      </c>
      <c r="B541" s="3" t="s">
        <v>45</v>
      </c>
      <c r="D541" s="3">
        <v>25</v>
      </c>
      <c r="E541" s="3" t="s">
        <v>502</v>
      </c>
      <c r="F541" s="3" t="s">
        <v>1115</v>
      </c>
      <c r="G541" s="24">
        <v>34.519496579668861</v>
      </c>
      <c r="H541" s="24">
        <v>1.9074632448242004</v>
      </c>
      <c r="I541" s="24">
        <v>19.998245589000977</v>
      </c>
      <c r="J541" s="24">
        <v>18.787058594045661</v>
      </c>
      <c r="K541" s="24">
        <v>2.7397666583755038</v>
      </c>
      <c r="L541" s="24">
        <v>0.21444306232366045</v>
      </c>
      <c r="M541" s="24">
        <v>8.5568103254474401</v>
      </c>
      <c r="N541" s="24">
        <v>1.399196566694945E-5</v>
      </c>
      <c r="O541" s="24">
        <v>0.2941233330910018</v>
      </c>
      <c r="P541" s="24">
        <v>9.0629924692122152</v>
      </c>
      <c r="Q541" s="24">
        <v>0.13108021830223965</v>
      </c>
      <c r="R541" s="24">
        <v>7.4906338504936529E-3</v>
      </c>
      <c r="S541" s="24">
        <v>3.8980933216323899</v>
      </c>
      <c r="T541" s="25">
        <v>1161.2330635298265</v>
      </c>
      <c r="U541" s="25">
        <v>47.738072755022742</v>
      </c>
      <c r="V541" s="25">
        <v>35.425901412086347</v>
      </c>
      <c r="W541" s="25">
        <v>282.43613186462613</v>
      </c>
      <c r="X541" s="25">
        <v>312.96966157848345</v>
      </c>
      <c r="Y541" s="25">
        <v>162.42244103226724</v>
      </c>
      <c r="Z541" s="25">
        <v>164.58112412782503</v>
      </c>
      <c r="AA541" s="25">
        <v>9.9998182161544699E-2</v>
      </c>
      <c r="AB541" s="25">
        <v>60.819758174269502</v>
      </c>
      <c r="AC541" s="25">
        <v>26.289956071903234</v>
      </c>
      <c r="AD541" s="25">
        <v>9.9995875637902673E-2</v>
      </c>
      <c r="AE541" s="25">
        <v>214.58411562304144</v>
      </c>
      <c r="AF541" s="25">
        <v>0.10000249224620278</v>
      </c>
      <c r="AG541" s="25">
        <v>9.9997257707769363E-2</v>
      </c>
      <c r="AH541" s="24">
        <v>100.44627484913129</v>
      </c>
      <c r="AI541" s="24">
        <v>-5.6880386723754416E-2</v>
      </c>
      <c r="AJ541" s="24">
        <v>100.39334914899636</v>
      </c>
    </row>
    <row r="542" spans="1:39">
      <c r="A542" s="3" t="s">
        <v>11</v>
      </c>
      <c r="B542" s="3" t="s">
        <v>45</v>
      </c>
      <c r="D542" s="3" t="s">
        <v>565</v>
      </c>
      <c r="E542" s="3" t="s">
        <v>338</v>
      </c>
      <c r="F542" s="3" t="s">
        <v>1116</v>
      </c>
      <c r="G542" s="24">
        <v>34.042576401993948</v>
      </c>
      <c r="H542" s="24">
        <v>5.054910409572356</v>
      </c>
      <c r="I542" s="24">
        <v>18.047650428310227</v>
      </c>
      <c r="J542" s="24">
        <v>19.037630345351594</v>
      </c>
      <c r="K542" s="24">
        <v>2.7763082024560841</v>
      </c>
      <c r="L542" s="24">
        <v>0.19137801805357324</v>
      </c>
      <c r="M542" s="24">
        <v>7.3331026155935</v>
      </c>
      <c r="N542" s="24">
        <v>7.915254977793303E-3</v>
      </c>
      <c r="O542" s="24">
        <v>0.28683222218449339</v>
      </c>
      <c r="P542" s="24">
        <v>9.3076936453298469</v>
      </c>
      <c r="Q542" s="24">
        <v>8.9801094300527337E-2</v>
      </c>
      <c r="R542" s="24">
        <v>5.475463328631875E-3</v>
      </c>
      <c r="S542" s="24">
        <v>3.8929933269000583</v>
      </c>
      <c r="T542" s="25">
        <v>1871.9849386138533</v>
      </c>
      <c r="U542" s="25">
        <v>100.7659319548312</v>
      </c>
      <c r="V542" s="25">
        <v>70.101889585136149</v>
      </c>
      <c r="W542" s="25">
        <v>583.65609630092297</v>
      </c>
      <c r="X542" s="25">
        <v>609.73882303691505</v>
      </c>
      <c r="Y542" s="25">
        <v>96.281447005212968</v>
      </c>
      <c r="Z542" s="25">
        <v>213.88445656691951</v>
      </c>
      <c r="AA542" s="25">
        <v>52.959037272754074</v>
      </c>
      <c r="AB542" s="25">
        <v>54.399783700760615</v>
      </c>
      <c r="AC542" s="25">
        <v>9.9999832909483582E-2</v>
      </c>
      <c r="AD542" s="25">
        <v>9.9995875637902673E-2</v>
      </c>
      <c r="AE542" s="25">
        <v>115.41145678104121</v>
      </c>
      <c r="AF542" s="25">
        <v>0.10000249224620278</v>
      </c>
      <c r="AG542" s="25">
        <v>9.9997257707769363E-2</v>
      </c>
      <c r="AH542" s="24">
        <v>100.58738024758198</v>
      </c>
      <c r="AI542" s="24">
        <v>-3.9045463847017799E-2</v>
      </c>
      <c r="AJ542" s="24">
        <v>100.55104408028552</v>
      </c>
    </row>
    <row r="543" spans="1:39">
      <c r="A543" s="3" t="s">
        <v>11</v>
      </c>
      <c r="B543" s="3" t="s">
        <v>45</v>
      </c>
      <c r="D543" s="3" t="s">
        <v>433</v>
      </c>
      <c r="E543" s="3" t="s">
        <v>338</v>
      </c>
      <c r="F543" s="3" t="s">
        <v>1117</v>
      </c>
      <c r="G543" s="24">
        <v>34.196736308705709</v>
      </c>
      <c r="H543" s="24">
        <v>4.8705770442058203</v>
      </c>
      <c r="I543" s="24">
        <v>18.226385925620161</v>
      </c>
      <c r="J543" s="24">
        <v>18.772365238502285</v>
      </c>
      <c r="K543" s="24">
        <v>2.7376238873070111</v>
      </c>
      <c r="L543" s="24">
        <v>0.20326627101190572</v>
      </c>
      <c r="M543" s="24">
        <v>7.6863251801686907</v>
      </c>
      <c r="N543" s="24">
        <v>1.399196566694945E-5</v>
      </c>
      <c r="O543" s="24">
        <v>0.23160903275616346</v>
      </c>
      <c r="P543" s="24">
        <v>9.3069142693314024</v>
      </c>
      <c r="Q543" s="24">
        <v>0.10926468125714868</v>
      </c>
      <c r="R543" s="24">
        <v>4.1393502679830749E-3</v>
      </c>
      <c r="S543" s="24">
        <v>3.898537990445694</v>
      </c>
      <c r="T543" s="25">
        <v>2193.2057860489444</v>
      </c>
      <c r="U543" s="25">
        <v>60.217568942343298</v>
      </c>
      <c r="V543" s="25">
        <v>77.371048582197048</v>
      </c>
      <c r="W543" s="25">
        <v>428.03462754576873</v>
      </c>
      <c r="X543" s="25">
        <v>531.77641628634456</v>
      </c>
      <c r="Y543" s="25">
        <v>89.071338645142504</v>
      </c>
      <c r="Z543" s="25">
        <v>299.46024068077975</v>
      </c>
      <c r="AA543" s="25">
        <v>19.759640795121229</v>
      </c>
      <c r="AB543" s="25">
        <v>152.63939308978127</v>
      </c>
      <c r="AC543" s="25">
        <v>23.429960850692002</v>
      </c>
      <c r="AD543" s="25">
        <v>9.9995875637902673E-2</v>
      </c>
      <c r="AE543" s="25">
        <v>250.33146946052386</v>
      </c>
      <c r="AF543" s="25">
        <v>0.10000249224620278</v>
      </c>
      <c r="AG543" s="25">
        <v>9.9997257707769363E-2</v>
      </c>
      <c r="AH543" s="24">
        <v>100.78221161289746</v>
      </c>
      <c r="AI543" s="24">
        <v>-4.6938953540748479E-2</v>
      </c>
      <c r="AJ543" s="24">
        <v>100.7385691717916</v>
      </c>
    </row>
    <row r="544" spans="1:39">
      <c r="A544" s="3" t="s">
        <v>11</v>
      </c>
      <c r="B544" s="3" t="s">
        <v>45</v>
      </c>
      <c r="D544" s="3" t="s">
        <v>567</v>
      </c>
      <c r="E544" s="3" t="s">
        <v>338</v>
      </c>
      <c r="F544" s="3" t="s">
        <v>1118</v>
      </c>
      <c r="G544" s="24">
        <v>34.645567122307284</v>
      </c>
      <c r="H544" s="24">
        <v>4.5044630836484423</v>
      </c>
      <c r="I544" s="24">
        <v>17.893931136423134</v>
      </c>
      <c r="J544" s="24">
        <v>17.935537699068494</v>
      </c>
      <c r="K544" s="24">
        <v>2.6155871043867855</v>
      </c>
      <c r="L544" s="24">
        <v>0.12778161065086335</v>
      </c>
      <c r="M544" s="24">
        <v>8.532380844764452</v>
      </c>
      <c r="N544" s="24">
        <v>1.6174712310993563E-3</v>
      </c>
      <c r="O544" s="24">
        <v>0.24099082826537005</v>
      </c>
      <c r="P544" s="24">
        <v>9.4245362013131011</v>
      </c>
      <c r="Q544" s="24">
        <v>0.13425115101080143</v>
      </c>
      <c r="R544" s="24">
        <v>6.1045165585331459E-3</v>
      </c>
      <c r="S544" s="24">
        <v>3.8904734193430559</v>
      </c>
      <c r="T544" s="25">
        <v>1893.4449952291234</v>
      </c>
      <c r="U544" s="25">
        <v>56.817706199002771</v>
      </c>
      <c r="V544" s="25">
        <v>64.312559379774029</v>
      </c>
      <c r="W544" s="25">
        <v>390.42729362644565</v>
      </c>
      <c r="X544" s="25">
        <v>501.21547284999974</v>
      </c>
      <c r="Y544" s="25">
        <v>58.940885817275159</v>
      </c>
      <c r="Z544" s="25">
        <v>247.49672843868345</v>
      </c>
      <c r="AA544" s="25">
        <v>75.668624441640873</v>
      </c>
      <c r="AB544" s="25">
        <v>112.57955237190495</v>
      </c>
      <c r="AC544" s="25">
        <v>9.9999832909483582E-2</v>
      </c>
      <c r="AD544" s="25">
        <v>9.9995875637902673E-2</v>
      </c>
      <c r="AE544" s="25">
        <v>234.96260712536005</v>
      </c>
      <c r="AF544" s="25">
        <v>0.10000249224620278</v>
      </c>
      <c r="AG544" s="25">
        <v>9.9997257707769363E-2</v>
      </c>
      <c r="AH544" s="24">
        <v>100.42927315316012</v>
      </c>
      <c r="AI544" s="24">
        <v>-5.7902713439353888E-2</v>
      </c>
      <c r="AJ544" s="24">
        <v>100.37542079326241</v>
      </c>
    </row>
    <row r="545" spans="1:39">
      <c r="A545" s="3" t="s">
        <v>11</v>
      </c>
      <c r="B545" s="3" t="s">
        <v>45</v>
      </c>
      <c r="D545" s="3" t="s">
        <v>435</v>
      </c>
      <c r="E545" s="3" t="s">
        <v>338</v>
      </c>
      <c r="F545" s="3" t="s">
        <v>1119</v>
      </c>
      <c r="G545" s="24">
        <v>34.107697517179986</v>
      </c>
      <c r="H545" s="24">
        <v>4.2699385859778136</v>
      </c>
      <c r="I545" s="24">
        <v>18.121680635611735</v>
      </c>
      <c r="J545" s="24">
        <v>18.102987363945207</v>
      </c>
      <c r="K545" s="24">
        <v>2.64000673380822</v>
      </c>
      <c r="L545" s="24">
        <v>0.19794128402372682</v>
      </c>
      <c r="M545" s="24">
        <v>7.9896971441267226</v>
      </c>
      <c r="N545" s="24">
        <v>1.399196566694945E-5</v>
      </c>
      <c r="O545" s="24">
        <v>0.23097549196746703</v>
      </c>
      <c r="P545" s="24">
        <v>9.1849136174820902</v>
      </c>
      <c r="Q545" s="24">
        <v>0.11910147250726599</v>
      </c>
      <c r="R545" s="24">
        <v>5.8804976022566995E-3</v>
      </c>
      <c r="S545" s="24">
        <v>3.8493777031039347</v>
      </c>
      <c r="T545" s="25">
        <v>1845.4548686230273</v>
      </c>
      <c r="U545" s="25">
        <v>43.478244729543128</v>
      </c>
      <c r="V545" s="25">
        <v>56.513461693793971</v>
      </c>
      <c r="W545" s="25">
        <v>399.85344056546495</v>
      </c>
      <c r="X545" s="25">
        <v>494.91527835886853</v>
      </c>
      <c r="Y545" s="25">
        <v>115.19173120617451</v>
      </c>
      <c r="Z545" s="25">
        <v>189.03277682834957</v>
      </c>
      <c r="AA545" s="25">
        <v>93.088307774181942</v>
      </c>
      <c r="AB545" s="25">
        <v>121.72951599069098</v>
      </c>
      <c r="AC545" s="25">
        <v>9.9999832909483582E-2</v>
      </c>
      <c r="AD545" s="25">
        <v>9.9995875637902673E-2</v>
      </c>
      <c r="AE545" s="25">
        <v>275.5096056738891</v>
      </c>
      <c r="AF545" s="25">
        <v>0.10000249224620278</v>
      </c>
      <c r="AG545" s="25">
        <v>9.9997257707769363E-2</v>
      </c>
      <c r="AH545" s="24">
        <v>99.296081011273998</v>
      </c>
      <c r="AI545" s="24">
        <v>-5.1473525324842812E-2</v>
      </c>
      <c r="AJ545" s="24">
        <v>99.24820077410611</v>
      </c>
    </row>
    <row r="546" spans="1:39">
      <c r="A546" s="3" t="s">
        <v>11</v>
      </c>
      <c r="B546" s="3" t="s">
        <v>45</v>
      </c>
      <c r="D546" s="3" t="s">
        <v>570</v>
      </c>
      <c r="E546" s="3" t="s">
        <v>338</v>
      </c>
      <c r="F546" s="3" t="s">
        <v>1120</v>
      </c>
      <c r="G546" s="24">
        <v>34.643085502937502</v>
      </c>
      <c r="H546" s="24">
        <v>4.7783219322288835</v>
      </c>
      <c r="I546" s="24">
        <v>18.151562152889834</v>
      </c>
      <c r="J546" s="24">
        <v>18.70188944569863</v>
      </c>
      <c r="K546" s="24">
        <v>2.7273462152393235</v>
      </c>
      <c r="L546" s="24">
        <v>0.20653692863582843</v>
      </c>
      <c r="M546" s="24">
        <v>7.7748878515531796</v>
      </c>
      <c r="N546" s="24">
        <v>1.399196566694945E-5</v>
      </c>
      <c r="O546" s="24">
        <v>0.26945298518733807</v>
      </c>
      <c r="P546" s="24">
        <v>9.4089992745311175</v>
      </c>
      <c r="Q546" s="24">
        <v>0.10990066776066341</v>
      </c>
      <c r="R546" s="24">
        <v>6.3755394922425943E-3</v>
      </c>
      <c r="S546" s="24">
        <v>3.9181107489988789</v>
      </c>
      <c r="T546" s="25">
        <v>2155.6056868535038</v>
      </c>
      <c r="U546" s="25">
        <v>80.7467401543378</v>
      </c>
      <c r="V546" s="25">
        <v>59.273142413448454</v>
      </c>
      <c r="W546" s="25">
        <v>335.1688246778329</v>
      </c>
      <c r="X546" s="25">
        <v>480.55483504257558</v>
      </c>
      <c r="Y546" s="25">
        <v>90.471359685932867</v>
      </c>
      <c r="Z546" s="25">
        <v>229.95554282039311</v>
      </c>
      <c r="AA546" s="25">
        <v>100.83816689170165</v>
      </c>
      <c r="AB546" s="25">
        <v>76.42969610752084</v>
      </c>
      <c r="AC546" s="25">
        <v>16.169972981463495</v>
      </c>
      <c r="AD546" s="25">
        <v>9.9995875637902673E-2</v>
      </c>
      <c r="AE546" s="25">
        <v>192.85572404574089</v>
      </c>
      <c r="AF546" s="25">
        <v>0.10000249224620278</v>
      </c>
      <c r="AG546" s="25">
        <v>9.9997257707769363E-2</v>
      </c>
      <c r="AH546" s="24">
        <v>101.19218878852033</v>
      </c>
      <c r="AI546" s="24">
        <v>-4.7711309211472527E-2</v>
      </c>
      <c r="AJ546" s="24">
        <v>101.14779317943911</v>
      </c>
    </row>
    <row r="547" spans="1:39" s="11" customFormat="1">
      <c r="F547" s="11" t="s">
        <v>524</v>
      </c>
      <c r="G547" s="20">
        <f>AVERAGE(G536:G541)</f>
        <v>34.751852455343894</v>
      </c>
      <c r="H547" s="20">
        <f t="shared" ref="H547:AG547" si="70">AVERAGE(H536:H541)</f>
        <v>3.279979317274949</v>
      </c>
      <c r="I547" s="20">
        <f t="shared" si="70"/>
        <v>18.776831878486622</v>
      </c>
      <c r="J547" s="20">
        <f t="shared" si="70"/>
        <v>18.327449598660575</v>
      </c>
      <c r="K547" s="20">
        <f t="shared" si="70"/>
        <v>2.6727406577303259</v>
      </c>
      <c r="L547" s="20">
        <f t="shared" si="70"/>
        <v>0.20425964879793199</v>
      </c>
      <c r="M547" s="20">
        <f t="shared" si="70"/>
        <v>8.864789210999108</v>
      </c>
      <c r="N547" s="20">
        <f t="shared" si="70"/>
        <v>3.8181742310827225E-3</v>
      </c>
      <c r="O547" s="20">
        <f t="shared" si="70"/>
        <v>0.26374055907592536</v>
      </c>
      <c r="P547" s="20">
        <f t="shared" si="70"/>
        <v>9.0053507679856484</v>
      </c>
      <c r="Q547" s="20">
        <f t="shared" si="70"/>
        <v>0.150144313736606</v>
      </c>
      <c r="R547" s="20">
        <f t="shared" si="70"/>
        <v>8.2616990973201684E-3</v>
      </c>
      <c r="S547" s="20">
        <f t="shared" si="70"/>
        <v>3.8995025910093748</v>
      </c>
      <c r="T547" s="21">
        <f t="shared" si="70"/>
        <v>1705.8445003071904</v>
      </c>
      <c r="U547" s="21">
        <f t="shared" si="70"/>
        <v>64.157409886096758</v>
      </c>
      <c r="V547" s="21">
        <f t="shared" si="70"/>
        <v>57.968293377524866</v>
      </c>
      <c r="W547" s="21">
        <f t="shared" si="70"/>
        <v>452.91390481302869</v>
      </c>
      <c r="X547" s="21">
        <f t="shared" si="70"/>
        <v>427.05985028401739</v>
      </c>
      <c r="Y547" s="21">
        <f t="shared" si="70"/>
        <v>126.70523757496017</v>
      </c>
      <c r="Z547" s="21">
        <f t="shared" si="70"/>
        <v>129.26373700639257</v>
      </c>
      <c r="AA547" s="21">
        <f t="shared" si="70"/>
        <v>9.9998182161544699E-2</v>
      </c>
      <c r="AB547" s="21">
        <f t="shared" si="70"/>
        <v>88.536314637003841</v>
      </c>
      <c r="AC547" s="21">
        <f t="shared" si="70"/>
        <v>22.909961719562688</v>
      </c>
      <c r="AD547" s="21">
        <f t="shared" si="70"/>
        <v>9.9995875637902673E-2</v>
      </c>
      <c r="AE547" s="21">
        <f t="shared" si="70"/>
        <v>220.68866373990383</v>
      </c>
      <c r="AF547" s="21">
        <f t="shared" si="70"/>
        <v>0.10000249224620279</v>
      </c>
      <c r="AG547" s="21">
        <f t="shared" si="70"/>
        <v>9.9997257707769363E-2</v>
      </c>
      <c r="AH547" s="20">
        <f>AVERAGE(AH536:AH541)</f>
        <v>100.64870846435234</v>
      </c>
      <c r="AI547" s="20">
        <f>AVERAGE(AI536:AI541)</f>
        <v>-6.5081142768053976E-2</v>
      </c>
      <c r="AJ547" s="20">
        <f>AVERAGE(AJ536:AJ541)</f>
        <v>100.58815717140915</v>
      </c>
      <c r="AL547" s="20"/>
      <c r="AM547" s="20"/>
    </row>
    <row r="548" spans="1:39" s="11" customFormat="1">
      <c r="F548" s="11" t="s">
        <v>525</v>
      </c>
      <c r="G548" s="20">
        <f>STDEV(G536:G541)</f>
        <v>0.3732384414646443</v>
      </c>
      <c r="H548" s="20">
        <f t="shared" ref="H548:AG548" si="71">STDEV(H536:H541)</f>
        <v>1.0869629951857978</v>
      </c>
      <c r="I548" s="20">
        <f t="shared" si="71"/>
        <v>0.65615283723462503</v>
      </c>
      <c r="J548" s="20">
        <f t="shared" si="71"/>
        <v>1.1625407278712714</v>
      </c>
      <c r="K548" s="20">
        <f t="shared" si="71"/>
        <v>0.16953640237406695</v>
      </c>
      <c r="L548" s="20">
        <f t="shared" si="71"/>
        <v>6.2126509243419663E-2</v>
      </c>
      <c r="M548" s="20">
        <f t="shared" si="71"/>
        <v>0.64413500771346288</v>
      </c>
      <c r="N548" s="20">
        <f t="shared" si="71"/>
        <v>5.6539186963221345E-3</v>
      </c>
      <c r="O548" s="20">
        <f t="shared" si="71"/>
        <v>0.10558993312934513</v>
      </c>
      <c r="P548" s="20">
        <f t="shared" si="71"/>
        <v>7.2094335473191815E-2</v>
      </c>
      <c r="Q548" s="20">
        <f t="shared" si="71"/>
        <v>1.2774542389108611E-2</v>
      </c>
      <c r="R548" s="20">
        <f t="shared" si="71"/>
        <v>4.1917239748675127E-3</v>
      </c>
      <c r="S548" s="20">
        <f t="shared" si="71"/>
        <v>4.9746929818552478E-2</v>
      </c>
      <c r="T548" s="21">
        <f t="shared" si="71"/>
        <v>555.7328835847361</v>
      </c>
      <c r="U548" s="21">
        <f t="shared" si="71"/>
        <v>13.69156761622575</v>
      </c>
      <c r="V548" s="21">
        <f t="shared" si="71"/>
        <v>18.800453161535451</v>
      </c>
      <c r="W548" s="21">
        <f t="shared" si="71"/>
        <v>107.5332528929182</v>
      </c>
      <c r="X548" s="21">
        <f t="shared" si="71"/>
        <v>98.949999761646552</v>
      </c>
      <c r="Y548" s="21">
        <f t="shared" si="71"/>
        <v>75.505166352497142</v>
      </c>
      <c r="Z548" s="21">
        <f t="shared" si="71"/>
        <v>33.012353255460383</v>
      </c>
      <c r="AA548" s="21">
        <f t="shared" si="71"/>
        <v>0</v>
      </c>
      <c r="AB548" s="21">
        <f t="shared" si="71"/>
        <v>45.961507241468247</v>
      </c>
      <c r="AC548" s="21">
        <f t="shared" si="71"/>
        <v>11.418833752229117</v>
      </c>
      <c r="AD548" s="21">
        <f t="shared" si="71"/>
        <v>0</v>
      </c>
      <c r="AE548" s="21">
        <f t="shared" si="71"/>
        <v>55.125428280579726</v>
      </c>
      <c r="AF548" s="21">
        <f t="shared" si="71"/>
        <v>1.5202354861220293E-17</v>
      </c>
      <c r="AG548" s="21">
        <f t="shared" si="71"/>
        <v>0</v>
      </c>
      <c r="AH548" s="20">
        <f>STDEV(AH536:AH541)</f>
        <v>0.89994864368787719</v>
      </c>
      <c r="AI548" s="20">
        <f>STDEV(AI536:AI541)</f>
        <v>4.9592091924507671E-3</v>
      </c>
      <c r="AJ548" s="20">
        <f>STDEV(AJ536:AJ541)</f>
        <v>0.89833038752582006</v>
      </c>
      <c r="AL548" s="20"/>
      <c r="AM548" s="20"/>
    </row>
    <row r="549" spans="1:39" s="11" customFormat="1">
      <c r="F549" s="11" t="s">
        <v>1073</v>
      </c>
      <c r="G549" s="20">
        <f>AVERAGE(G542:G546)</f>
        <v>34.32713257062489</v>
      </c>
      <c r="H549" s="20">
        <f t="shared" ref="H549:AG549" si="72">AVERAGE(H542:H546)</f>
        <v>4.6956422111266631</v>
      </c>
      <c r="I549" s="20">
        <f t="shared" si="72"/>
        <v>18.088242055771019</v>
      </c>
      <c r="J549" s="20">
        <f t="shared" si="72"/>
        <v>18.510082018513238</v>
      </c>
      <c r="K549" s="20">
        <f t="shared" si="72"/>
        <v>2.6993744286394845</v>
      </c>
      <c r="L549" s="20">
        <f t="shared" si="72"/>
        <v>0.18538082247517951</v>
      </c>
      <c r="M549" s="20">
        <f t="shared" si="72"/>
        <v>7.8632787272413101</v>
      </c>
      <c r="N549" s="20">
        <f t="shared" si="72"/>
        <v>1.9149404211787012E-3</v>
      </c>
      <c r="O549" s="20">
        <f t="shared" si="72"/>
        <v>0.25197211207216641</v>
      </c>
      <c r="P549" s="20">
        <f t="shared" si="72"/>
        <v>9.3266114015975123</v>
      </c>
      <c r="Q549" s="20">
        <f t="shared" si="72"/>
        <v>0.11246381336728137</v>
      </c>
      <c r="R549" s="20">
        <f t="shared" si="72"/>
        <v>5.5950734499294772E-3</v>
      </c>
      <c r="S549" s="20">
        <f t="shared" si="72"/>
        <v>3.889898637758324</v>
      </c>
      <c r="T549" s="21">
        <f t="shared" si="72"/>
        <v>1991.9392550736907</v>
      </c>
      <c r="U549" s="21">
        <f t="shared" si="72"/>
        <v>68.40523839601164</v>
      </c>
      <c r="V549" s="21">
        <f t="shared" si="72"/>
        <v>65.514420330869939</v>
      </c>
      <c r="W549" s="21">
        <f t="shared" si="72"/>
        <v>427.42805654328703</v>
      </c>
      <c r="X549" s="21">
        <f t="shared" si="72"/>
        <v>523.64016511494071</v>
      </c>
      <c r="Y549" s="21">
        <f t="shared" si="72"/>
        <v>89.991352471947607</v>
      </c>
      <c r="Z549" s="21">
        <f t="shared" si="72"/>
        <v>235.96594906702506</v>
      </c>
      <c r="AA549" s="21">
        <f t="shared" si="72"/>
        <v>68.462755435079956</v>
      </c>
      <c r="AB549" s="21">
        <f t="shared" si="72"/>
        <v>103.55558825213173</v>
      </c>
      <c r="AC549" s="21">
        <f t="shared" si="72"/>
        <v>7.9799866661767878</v>
      </c>
      <c r="AD549" s="21">
        <f t="shared" si="72"/>
        <v>9.9995875637902673E-2</v>
      </c>
      <c r="AE549" s="21">
        <f t="shared" si="72"/>
        <v>213.81417261731104</v>
      </c>
      <c r="AF549" s="21">
        <f t="shared" si="72"/>
        <v>0.10000249224620279</v>
      </c>
      <c r="AG549" s="21">
        <f t="shared" si="72"/>
        <v>9.9997257707769363E-2</v>
      </c>
      <c r="AH549" s="20">
        <f>AVERAGE(AH542:AH546)</f>
        <v>100.45742696268678</v>
      </c>
      <c r="AI549" s="20">
        <f>AVERAGE(AI542:AI546)</f>
        <v>-4.8614393072687098E-2</v>
      </c>
      <c r="AJ549" s="20">
        <f>AVERAGE(AJ542:AJ546)</f>
        <v>100.41220559977697</v>
      </c>
      <c r="AL549" s="20"/>
      <c r="AM549" s="20"/>
    </row>
    <row r="550" spans="1:39" s="11" customFormat="1">
      <c r="F550" s="11" t="s">
        <v>1074</v>
      </c>
      <c r="G550" s="20">
        <f>STDEV(G542:G546)</f>
        <v>0.29468371182120423</v>
      </c>
      <c r="H550" s="20">
        <f t="shared" ref="H550:AG550" si="73">STDEV(H542:H546)</f>
        <v>0.30995354723272378</v>
      </c>
      <c r="I550" s="20">
        <f t="shared" si="73"/>
        <v>0.12611078036346907</v>
      </c>
      <c r="J550" s="20">
        <f t="shared" si="73"/>
        <v>0.46896616257074997</v>
      </c>
      <c r="K550" s="20">
        <f t="shared" si="73"/>
        <v>6.8390581191079464E-2</v>
      </c>
      <c r="L550" s="20">
        <f t="shared" si="73"/>
        <v>3.2706539289341655E-2</v>
      </c>
      <c r="M550" s="20">
        <f t="shared" si="73"/>
        <v>0.44268822942626729</v>
      </c>
      <c r="N550" s="20">
        <f t="shared" si="73"/>
        <v>3.4253860289354655E-3</v>
      </c>
      <c r="O550" s="20">
        <f t="shared" si="73"/>
        <v>2.4984544477579508E-2</v>
      </c>
      <c r="P550" s="20">
        <f t="shared" si="73"/>
        <v>9.6437996338054222E-2</v>
      </c>
      <c r="Q550" s="20">
        <f t="shared" si="73"/>
        <v>1.6195289420143092E-2</v>
      </c>
      <c r="R550" s="20">
        <f t="shared" si="73"/>
        <v>8.7800384885437267E-4</v>
      </c>
      <c r="S550" s="20">
        <f t="shared" si="73"/>
        <v>2.5111826175756399E-2</v>
      </c>
      <c r="T550" s="21">
        <f t="shared" si="73"/>
        <v>167.96037487741884</v>
      </c>
      <c r="U550" s="21">
        <f t="shared" si="73"/>
        <v>22.48438902886846</v>
      </c>
      <c r="V550" s="21">
        <f t="shared" si="73"/>
        <v>8.4118931255636564</v>
      </c>
      <c r="W550" s="21">
        <f t="shared" si="73"/>
        <v>93.606557064730822</v>
      </c>
      <c r="X550" s="21">
        <f t="shared" si="73"/>
        <v>51.632134104790907</v>
      </c>
      <c r="Y550" s="21">
        <f t="shared" si="73"/>
        <v>20.247423844935181</v>
      </c>
      <c r="Z550" s="21">
        <f t="shared" si="73"/>
        <v>41.505794448237374</v>
      </c>
      <c r="AA550" s="21">
        <f t="shared" si="73"/>
        <v>32.859048584906226</v>
      </c>
      <c r="AB550" s="21">
        <f t="shared" si="73"/>
        <v>38.642756827623785</v>
      </c>
      <c r="AC550" s="21">
        <f t="shared" si="73"/>
        <v>11.091214491931989</v>
      </c>
      <c r="AD550" s="21">
        <f t="shared" si="73"/>
        <v>0</v>
      </c>
      <c r="AE550" s="21">
        <f t="shared" si="73"/>
        <v>62.668665937205162</v>
      </c>
      <c r="AF550" s="21">
        <f t="shared" si="73"/>
        <v>1.5515838457795457E-17</v>
      </c>
      <c r="AG550" s="21">
        <f t="shared" si="73"/>
        <v>0</v>
      </c>
      <c r="AH550" s="20">
        <f>STDEV(AH542:AH546)</f>
        <v>0.7091834956172296</v>
      </c>
      <c r="AI550" s="20">
        <f>STDEV(AI542:AI546)</f>
        <v>6.8853939081324729E-3</v>
      </c>
      <c r="AJ550" s="20">
        <f>STDEV(AJ542:AJ546)</f>
        <v>0.71118540978014866</v>
      </c>
      <c r="AL550" s="20"/>
      <c r="AM550" s="20"/>
    </row>
    <row r="552" spans="1:39">
      <c r="A552" s="3" t="s">
        <v>12</v>
      </c>
      <c r="B552" s="3" t="s">
        <v>45</v>
      </c>
      <c r="D552" s="3">
        <v>2</v>
      </c>
      <c r="E552" s="3" t="s">
        <v>502</v>
      </c>
      <c r="F552" s="3" t="s">
        <v>1121</v>
      </c>
      <c r="G552" s="24">
        <v>35.316117790635566</v>
      </c>
      <c r="H552" s="24">
        <v>3.0081977228570826</v>
      </c>
      <c r="I552" s="24">
        <v>18.390236402815209</v>
      </c>
      <c r="J552" s="24">
        <v>15.730863386155249</v>
      </c>
      <c r="K552" s="24">
        <v>4.5881471862240133</v>
      </c>
      <c r="L552" s="24">
        <v>6.8753535926178957E-2</v>
      </c>
      <c r="M552" s="24">
        <v>9.5739420017280406</v>
      </c>
      <c r="N552" s="24">
        <v>1.399196566694945E-5</v>
      </c>
      <c r="O552" s="24">
        <v>0.14374231720046909</v>
      </c>
      <c r="P552" s="24">
        <v>9.4327371159922553</v>
      </c>
      <c r="Q552" s="24">
        <v>0.36826118500451999</v>
      </c>
      <c r="S552" s="24">
        <v>3.745490871161901</v>
      </c>
      <c r="X552" s="25">
        <v>556.18716986229913</v>
      </c>
      <c r="AH552" s="24">
        <v>96.549873995812732</v>
      </c>
      <c r="AI552" s="24">
        <v>-0.15505315854275617</v>
      </c>
      <c r="AJ552" s="24">
        <v>96.405931267115079</v>
      </c>
    </row>
    <row r="553" spans="1:39">
      <c r="A553" s="3" t="s">
        <v>12</v>
      </c>
      <c r="B553" s="3" t="s">
        <v>45</v>
      </c>
      <c r="D553" s="3">
        <v>4</v>
      </c>
      <c r="E553" s="3" t="s">
        <v>502</v>
      </c>
      <c r="F553" s="3" t="s">
        <v>1122</v>
      </c>
      <c r="G553" s="24">
        <v>35.331242832828906</v>
      </c>
      <c r="H553" s="24">
        <v>2.7557270840035937</v>
      </c>
      <c r="I553" s="24">
        <v>18.994800998671927</v>
      </c>
      <c r="J553" s="24">
        <v>16.621130614210042</v>
      </c>
      <c r="K553" s="24">
        <v>4.8478072555487515</v>
      </c>
      <c r="L553" s="24">
        <v>0.10711823364508574</v>
      </c>
      <c r="M553" s="24">
        <v>9.3325889474593708</v>
      </c>
      <c r="N553" s="24">
        <v>3.0950228055292182E-3</v>
      </c>
      <c r="O553" s="24">
        <v>0.1075428749016554</v>
      </c>
      <c r="P553" s="24">
        <v>9.13903041534798</v>
      </c>
      <c r="Q553" s="24">
        <v>0.30202559061252832</v>
      </c>
      <c r="S553" s="24">
        <v>3.8055953381726044</v>
      </c>
      <c r="X553" s="25">
        <v>404.55248880035685</v>
      </c>
      <c r="AH553" s="24">
        <v>97.461602509399924</v>
      </c>
      <c r="AI553" s="24">
        <v>-0.12716523948794423</v>
      </c>
      <c r="AJ553" s="24">
        <v>97.343549373692028</v>
      </c>
    </row>
    <row r="554" spans="1:39">
      <c r="A554" s="3" t="s">
        <v>12</v>
      </c>
      <c r="B554" s="3" t="s">
        <v>45</v>
      </c>
      <c r="D554" s="3">
        <v>6</v>
      </c>
      <c r="E554" s="3" t="s">
        <v>502</v>
      </c>
      <c r="F554" s="3" t="s">
        <v>1123</v>
      </c>
      <c r="G554" s="24">
        <v>35.524552424425849</v>
      </c>
      <c r="H554" s="24">
        <v>2.118312050473186</v>
      </c>
      <c r="I554" s="24">
        <v>19.572554419683481</v>
      </c>
      <c r="J554" s="24">
        <v>14.961850459031963</v>
      </c>
      <c r="K554" s="24">
        <v>4.3638527904786466</v>
      </c>
      <c r="L554" s="24">
        <v>7.7815310582590086E-2</v>
      </c>
      <c r="M554" s="24">
        <v>9.949847899609134</v>
      </c>
      <c r="N554" s="24">
        <v>3.5713093168321774E-2</v>
      </c>
      <c r="O554" s="24">
        <v>0.12828661787452617</v>
      </c>
      <c r="P554" s="24">
        <v>9.1276758586843929</v>
      </c>
      <c r="Q554" s="24">
        <v>0.17240934124290752</v>
      </c>
      <c r="S554" s="24">
        <v>3.8604238705152949</v>
      </c>
      <c r="X554" s="25">
        <v>327.9601243438895</v>
      </c>
      <c r="AH554" s="24">
        <v>95.973466753894741</v>
      </c>
      <c r="AI554" s="24">
        <v>-7.2591448706875186E-2</v>
      </c>
      <c r="AJ554" s="24">
        <v>95.906076890281597</v>
      </c>
    </row>
    <row r="555" spans="1:39">
      <c r="A555" s="3" t="s">
        <v>12</v>
      </c>
      <c r="B555" s="3" t="s">
        <v>45</v>
      </c>
      <c r="D555" s="3">
        <v>8</v>
      </c>
      <c r="E555" s="3" t="s">
        <v>502</v>
      </c>
      <c r="F555" s="3" t="s">
        <v>1124</v>
      </c>
      <c r="G555" s="24">
        <v>35.196614982018872</v>
      </c>
      <c r="H555" s="24">
        <v>2.4504958578979257</v>
      </c>
      <c r="I555" s="24">
        <v>19.36936388107539</v>
      </c>
      <c r="J555" s="24">
        <v>16.431811504511419</v>
      </c>
      <c r="K555" s="24">
        <v>4.7925894382465755</v>
      </c>
      <c r="L555" s="24">
        <v>6.9871731544938143E-2</v>
      </c>
      <c r="M555" s="24">
        <v>9.3300169867928417</v>
      </c>
      <c r="N555" s="24">
        <v>1.399196566694945E-5</v>
      </c>
      <c r="O555" s="24">
        <v>9.6129704991245582E-2</v>
      </c>
      <c r="P555" s="24">
        <v>9.3476357618003849</v>
      </c>
      <c r="Q555" s="24">
        <v>0.23649998115370557</v>
      </c>
      <c r="S555" s="24">
        <v>3.8332205550261746</v>
      </c>
      <c r="X555" s="25">
        <v>563.91740849983012</v>
      </c>
      <c r="AH555" s="24">
        <v>97.27929371232419</v>
      </c>
      <c r="AI555" s="24">
        <v>-9.9576253393998809E-2</v>
      </c>
      <c r="AJ555" s="24">
        <v>97.186852656871139</v>
      </c>
    </row>
    <row r="556" spans="1:39">
      <c r="A556" s="3" t="s">
        <v>12</v>
      </c>
      <c r="B556" s="3" t="s">
        <v>45</v>
      </c>
      <c r="D556" s="3">
        <v>10</v>
      </c>
      <c r="E556" s="3" t="s">
        <v>502</v>
      </c>
      <c r="F556" s="3" t="s">
        <v>1125</v>
      </c>
      <c r="G556" s="24">
        <v>35.27076405732597</v>
      </c>
      <c r="H556" s="24">
        <v>2.111194326571542</v>
      </c>
      <c r="I556" s="24">
        <v>18.944900848731066</v>
      </c>
      <c r="J556" s="24">
        <v>16.741042952328762</v>
      </c>
      <c r="K556" s="24">
        <v>4.8827815251248996</v>
      </c>
      <c r="L556" s="24">
        <v>7.2561340637173039E-2</v>
      </c>
      <c r="M556" s="24">
        <v>9.4299884843447845</v>
      </c>
      <c r="N556" s="24">
        <v>1.7362630196117571E-2</v>
      </c>
      <c r="O556" s="24">
        <v>8.1397859715366408E-2</v>
      </c>
      <c r="P556" s="24">
        <v>9.0680903350938529</v>
      </c>
      <c r="Q556" s="24">
        <v>0.19548485154967868</v>
      </c>
      <c r="S556" s="24">
        <v>3.829848501641429</v>
      </c>
      <c r="X556" s="25">
        <v>379.11170342664587</v>
      </c>
      <c r="AH556" s="24">
        <v>96.76400215865209</v>
      </c>
      <c r="AI556" s="24">
        <v>-8.2307190967376737E-2</v>
      </c>
      <c r="AJ556" s="24">
        <v>96.687592740291109</v>
      </c>
    </row>
    <row r="557" spans="1:39">
      <c r="A557" s="3" t="s">
        <v>12</v>
      </c>
      <c r="B557" s="3" t="s">
        <v>45</v>
      </c>
      <c r="D557" s="3">
        <v>12</v>
      </c>
      <c r="E557" s="3" t="s">
        <v>502</v>
      </c>
      <c r="F557" s="3" t="s">
        <v>1126</v>
      </c>
      <c r="G557" s="24">
        <v>35.055911442406973</v>
      </c>
      <c r="H557" s="24">
        <v>2.383279583846909</v>
      </c>
      <c r="I557" s="24">
        <v>19.606961149347356</v>
      </c>
      <c r="J557" s="24">
        <v>15.990328484237441</v>
      </c>
      <c r="K557" s="24">
        <v>4.6638241551522972</v>
      </c>
      <c r="L557" s="24">
        <v>0.13984288694974287</v>
      </c>
      <c r="M557" s="24">
        <v>9.7910197934581369</v>
      </c>
      <c r="N557" s="24">
        <v>1.399196566694945E-5</v>
      </c>
      <c r="O557" s="24">
        <v>0.12109525594325929</v>
      </c>
      <c r="P557" s="24">
        <v>9.1895428940849087</v>
      </c>
      <c r="Q557" s="24">
        <v>5.3638861711527317E-3</v>
      </c>
      <c r="S557" s="24">
        <v>3.949854226306329</v>
      </c>
      <c r="X557" s="25">
        <v>499.62542376414274</v>
      </c>
      <c r="AH557" s="24">
        <v>96.899442989304859</v>
      </c>
      <c r="AI557" s="24">
        <v>-2.258417467729687E-3</v>
      </c>
      <c r="AJ557" s="24">
        <v>96.897346400135703</v>
      </c>
    </row>
    <row r="558" spans="1:39">
      <c r="A558" s="3" t="s">
        <v>12</v>
      </c>
      <c r="B558" s="3" t="s">
        <v>45</v>
      </c>
      <c r="D558" s="3">
        <v>14</v>
      </c>
      <c r="E558" s="3" t="s">
        <v>502</v>
      </c>
      <c r="F558" s="3" t="s">
        <v>1127</v>
      </c>
      <c r="G558" s="24">
        <v>35.287343841908488</v>
      </c>
      <c r="H558" s="24">
        <v>2.8897591975682619</v>
      </c>
      <c r="I558" s="24">
        <v>19.966370710943334</v>
      </c>
      <c r="J558" s="24">
        <v>15.625212246063924</v>
      </c>
      <c r="K558" s="24">
        <v>4.557332413427881</v>
      </c>
      <c r="L558" s="24">
        <v>9.3728293037080107E-2</v>
      </c>
      <c r="M558" s="24">
        <v>9.5700036351368034</v>
      </c>
      <c r="N558" s="24">
        <v>1.399196566694945E-5</v>
      </c>
      <c r="O558" s="24">
        <v>0.11333775117954033</v>
      </c>
      <c r="P558" s="24">
        <v>9.4311446352040882</v>
      </c>
      <c r="Q558" s="24">
        <v>0.28263000221288653</v>
      </c>
      <c r="S558" s="24">
        <v>3.8518115657226213</v>
      </c>
      <c r="X558" s="25">
        <v>407.16256937525418</v>
      </c>
      <c r="AH558" s="24">
        <v>97.729959413338989</v>
      </c>
      <c r="AI558" s="24">
        <v>-0.11899889623587764</v>
      </c>
      <c r="AJ558" s="24">
        <v>97.61948745651344</v>
      </c>
    </row>
    <row r="559" spans="1:39">
      <c r="A559" s="3" t="s">
        <v>12</v>
      </c>
      <c r="B559" s="3" t="s">
        <v>45</v>
      </c>
      <c r="D559" s="3">
        <v>16</v>
      </c>
      <c r="E559" s="3" t="s">
        <v>502</v>
      </c>
      <c r="F559" s="3" t="s">
        <v>1128</v>
      </c>
      <c r="G559" s="24">
        <v>35.249392180167341</v>
      </c>
      <c r="H559" s="24">
        <v>3.0379783730962875</v>
      </c>
      <c r="I559" s="24">
        <v>19.648150973986159</v>
      </c>
      <c r="J559" s="24">
        <v>16.429673462063928</v>
      </c>
      <c r="K559" s="24">
        <v>4.7919658454278817</v>
      </c>
      <c r="L559" s="24">
        <v>0.11054383754412515</v>
      </c>
      <c r="M559" s="24">
        <v>9.2538431730096686</v>
      </c>
      <c r="N559" s="24">
        <v>1.399196566694945E-5</v>
      </c>
      <c r="O559" s="24">
        <v>0.14987418325957552</v>
      </c>
      <c r="P559" s="24">
        <v>9.5018895703086823</v>
      </c>
      <c r="Q559" s="24">
        <v>0.40023450648782305</v>
      </c>
      <c r="S559" s="24">
        <v>3.7961855637570738</v>
      </c>
      <c r="X559" s="25">
        <v>411.47270243188524</v>
      </c>
      <c r="AH559" s="24">
        <v>98.479762451495262</v>
      </c>
      <c r="AI559" s="24">
        <v>-0.16851524655789207</v>
      </c>
      <c r="AJ559" s="24">
        <v>98.323322269014142</v>
      </c>
    </row>
    <row r="560" spans="1:39">
      <c r="A560" s="3" t="s">
        <v>12</v>
      </c>
      <c r="B560" s="3" t="s">
        <v>45</v>
      </c>
      <c r="D560" s="3">
        <v>18</v>
      </c>
      <c r="E560" s="3" t="s">
        <v>502</v>
      </c>
      <c r="F560" s="3" t="s">
        <v>1129</v>
      </c>
      <c r="G560" s="24">
        <v>35.730377079223778</v>
      </c>
      <c r="H560" s="24">
        <v>2.1795635183947186</v>
      </c>
      <c r="I560" s="24">
        <v>20.189589329421672</v>
      </c>
      <c r="J560" s="24">
        <v>16.146178131579909</v>
      </c>
      <c r="K560" s="24">
        <v>4.7092800912554393</v>
      </c>
      <c r="L560" s="24">
        <v>9.0554476835105382E-2</v>
      </c>
      <c r="M560" s="24">
        <v>9.4755027360625395</v>
      </c>
      <c r="N560" s="24">
        <v>1.399196566694945E-5</v>
      </c>
      <c r="O560" s="24">
        <v>0.19548103229096869</v>
      </c>
      <c r="P560" s="24">
        <v>9.3505496884468116</v>
      </c>
      <c r="Q560" s="24">
        <v>0.15002281631494402</v>
      </c>
      <c r="S560" s="24">
        <v>3.9329728846716789</v>
      </c>
      <c r="X560" s="25">
        <v>461.54424817330477</v>
      </c>
      <c r="AH560" s="24">
        <v>98.174129087904234</v>
      </c>
      <c r="AI560" s="24">
        <v>-6.3165797728115966E-2</v>
      </c>
      <c r="AJ560" s="24">
        <v>98.115489474427136</v>
      </c>
    </row>
    <row r="561" spans="1:36">
      <c r="A561" s="3" t="s">
        <v>12</v>
      </c>
      <c r="B561" s="3" t="s">
        <v>45</v>
      </c>
      <c r="D561" s="3">
        <v>20</v>
      </c>
      <c r="E561" s="3" t="s">
        <v>502</v>
      </c>
      <c r="F561" s="3" t="s">
        <v>1130</v>
      </c>
      <c r="G561" s="24">
        <v>35.649916989140102</v>
      </c>
      <c r="H561" s="24">
        <v>2.4826140447489919</v>
      </c>
      <c r="I561" s="24">
        <v>20.592493834283026</v>
      </c>
      <c r="J561" s="24">
        <v>15.334279257278538</v>
      </c>
      <c r="K561" s="24">
        <v>4.4724773523223211</v>
      </c>
      <c r="L561" s="24">
        <v>7.5652518825752163E-2</v>
      </c>
      <c r="M561" s="24">
        <v>9.5777510240691228</v>
      </c>
      <c r="N561" s="24">
        <v>1.399196566694945E-5</v>
      </c>
      <c r="O561" s="24">
        <v>0.18820205301658424</v>
      </c>
      <c r="P561" s="24">
        <v>9.3954113900450906</v>
      </c>
      <c r="Q561" s="24">
        <v>0.5301907486423415</v>
      </c>
      <c r="S561" s="24">
        <v>3.7628795374302921</v>
      </c>
      <c r="X561" s="25">
        <v>663.7604907211869</v>
      </c>
      <c r="AH561" s="24">
        <v>98.270217732420718</v>
      </c>
      <c r="AI561" s="24">
        <v>-0.22323218833430555</v>
      </c>
      <c r="AJ561" s="24">
        <v>98.0629813844225</v>
      </c>
    </row>
    <row r="562" spans="1:36">
      <c r="A562" s="3" t="s">
        <v>12</v>
      </c>
      <c r="B562" s="3" t="s">
        <v>45</v>
      </c>
      <c r="D562" s="3">
        <v>22</v>
      </c>
      <c r="E562" s="3" t="s">
        <v>502</v>
      </c>
      <c r="F562" s="3" t="s">
        <v>1131</v>
      </c>
      <c r="G562" s="24">
        <v>35.452371529998217</v>
      </c>
      <c r="H562" s="24">
        <v>1.8842397101343302</v>
      </c>
      <c r="I562" s="24">
        <v>19.51318816784169</v>
      </c>
      <c r="J562" s="24">
        <v>15.787578373844751</v>
      </c>
      <c r="K562" s="24">
        <v>4.6046889808348119</v>
      </c>
      <c r="L562" s="24">
        <v>6.9392689311035538E-2</v>
      </c>
      <c r="M562" s="24">
        <v>10.080142332524174</v>
      </c>
      <c r="N562" s="24">
        <v>1.399196566694945E-5</v>
      </c>
      <c r="O562" s="24">
        <v>0.10053753132962281</v>
      </c>
      <c r="P562" s="24">
        <v>9.4972892040983865</v>
      </c>
      <c r="Q562" s="24">
        <v>0.12946125265885852</v>
      </c>
      <c r="S562" s="24">
        <v>3.8964739862768205</v>
      </c>
      <c r="X562" s="25">
        <v>204.17630305623393</v>
      </c>
      <c r="AH562" s="24">
        <v>97.053269694503939</v>
      </c>
      <c r="AI562" s="24">
        <v>-5.4508530768485483E-2</v>
      </c>
      <c r="AJ562" s="24">
        <v>97.002667006175272</v>
      </c>
    </row>
    <row r="563" spans="1:36">
      <c r="A563" s="3" t="s">
        <v>12</v>
      </c>
      <c r="B563" s="3" t="s">
        <v>45</v>
      </c>
      <c r="D563" s="3">
        <v>24</v>
      </c>
      <c r="E563" s="3" t="s">
        <v>502</v>
      </c>
      <c r="F563" s="3" t="s">
        <v>1132</v>
      </c>
      <c r="G563" s="24">
        <v>34.905623717642868</v>
      </c>
      <c r="H563" s="24">
        <v>1.8326770895397666</v>
      </c>
      <c r="I563" s="24">
        <v>19.527812445029959</v>
      </c>
      <c r="J563" s="24">
        <v>16.441796617643835</v>
      </c>
      <c r="K563" s="24">
        <v>4.7955017493892029</v>
      </c>
      <c r="L563" s="24">
        <v>6.2483376659787898E-2</v>
      </c>
      <c r="M563" s="24">
        <v>10.169214089611193</v>
      </c>
      <c r="N563" s="24">
        <v>1.2419268725984332E-2</v>
      </c>
      <c r="O563" s="24">
        <v>0.1088207401520473</v>
      </c>
      <c r="P563" s="24">
        <v>9.1519377010100182</v>
      </c>
      <c r="Q563" s="24">
        <v>0.40473641095138191</v>
      </c>
      <c r="S563" s="24">
        <v>3.7512387080822331</v>
      </c>
      <c r="X563" s="25">
        <v>315.82974987128273</v>
      </c>
      <c r="AH563" s="24">
        <v>97.3663199658465</v>
      </c>
      <c r="AI563" s="24">
        <v>-0.17041073414918945</v>
      </c>
      <c r="AJ563" s="24">
        <v>97.208120118108198</v>
      </c>
    </row>
    <row r="564" spans="1:36">
      <c r="A564" s="3" t="s">
        <v>12</v>
      </c>
      <c r="B564" s="3" t="s">
        <v>45</v>
      </c>
      <c r="D564" s="3">
        <v>26</v>
      </c>
      <c r="E564" s="3" t="s">
        <v>502</v>
      </c>
      <c r="F564" s="3" t="s">
        <v>1133</v>
      </c>
      <c r="G564" s="24">
        <v>35.472887676339688</v>
      </c>
      <c r="H564" s="24">
        <v>1.8041494657070634</v>
      </c>
      <c r="I564" s="24">
        <v>19.031002697758137</v>
      </c>
      <c r="J564" s="24">
        <v>15.872110658484017</v>
      </c>
      <c r="K564" s="24">
        <v>4.6293441160547948</v>
      </c>
      <c r="L564" s="24">
        <v>7.7443439522309893E-2</v>
      </c>
      <c r="M564" s="24">
        <v>10.399171583789347</v>
      </c>
      <c r="N564" s="24">
        <v>3.8045553845002245E-2</v>
      </c>
      <c r="O564" s="24">
        <v>0.14341880701049645</v>
      </c>
      <c r="P564" s="24">
        <v>9.125594310422704</v>
      </c>
      <c r="Q564" s="24">
        <v>0.19513885889210617</v>
      </c>
      <c r="S564" s="24">
        <v>3.8520542105045652</v>
      </c>
      <c r="X564" s="25">
        <v>363.30121534652113</v>
      </c>
      <c r="AH564" s="24">
        <v>96.749987376855699</v>
      </c>
      <c r="AI564" s="24">
        <v>-8.2161513777996686E-2</v>
      </c>
      <c r="AJ564" s="24">
        <v>96.673713197095125</v>
      </c>
    </row>
    <row r="565" spans="1:36">
      <c r="A565" s="3" t="s">
        <v>12</v>
      </c>
      <c r="B565" s="3" t="s">
        <v>45</v>
      </c>
      <c r="D565" s="3">
        <v>28</v>
      </c>
      <c r="E565" s="3" t="s">
        <v>502</v>
      </c>
      <c r="F565" s="3" t="s">
        <v>1134</v>
      </c>
      <c r="G565" s="24">
        <v>33.444163841552424</v>
      </c>
      <c r="H565" s="24">
        <v>1.6163757002736749</v>
      </c>
      <c r="I565" s="24">
        <v>21.971370450104246</v>
      </c>
      <c r="J565" s="24">
        <v>15.994263392146118</v>
      </c>
      <c r="K565" s="24">
        <v>4.6649718312973416</v>
      </c>
      <c r="L565" s="24">
        <v>0.1056217108712498</v>
      </c>
      <c r="M565" s="24">
        <v>9.3602918326270323</v>
      </c>
      <c r="N565" s="24">
        <v>8.0020051649283899E-3</v>
      </c>
      <c r="O565" s="24">
        <v>0.11613341840455391</v>
      </c>
      <c r="P565" s="24">
        <v>9.5483461618945071</v>
      </c>
      <c r="Q565" s="24">
        <v>0.17085437424138955</v>
      </c>
      <c r="S565" s="24">
        <v>3.8542346422841671</v>
      </c>
      <c r="X565" s="25">
        <v>245.47757805365012</v>
      </c>
      <c r="AH565" s="24">
        <v>96.954369500769658</v>
      </c>
      <c r="AI565" s="24">
        <v>-7.1936743419343557E-2</v>
      </c>
      <c r="AJ565" s="24">
        <v>96.887587429132282</v>
      </c>
    </row>
    <row r="566" spans="1:36">
      <c r="A566" s="3" t="s">
        <v>12</v>
      </c>
      <c r="B566" s="3" t="s">
        <v>45</v>
      </c>
      <c r="D566" s="3">
        <v>30</v>
      </c>
      <c r="E566" s="3" t="s">
        <v>502</v>
      </c>
      <c r="F566" s="3" t="s">
        <v>1135</v>
      </c>
      <c r="G566" s="24">
        <v>35.720985433505419</v>
      </c>
      <c r="H566" s="24">
        <v>1.9816620961205005</v>
      </c>
      <c r="I566" s="24">
        <v>19.531062284405131</v>
      </c>
      <c r="J566" s="24">
        <v>15.606276923324199</v>
      </c>
      <c r="K566" s="24">
        <v>4.5518096366027407</v>
      </c>
      <c r="L566" s="24">
        <v>4.2207365341802125E-2</v>
      </c>
      <c r="M566" s="24">
        <v>10.294228623904546</v>
      </c>
      <c r="N566" s="24">
        <v>2.738647439992016E-2</v>
      </c>
      <c r="O566" s="24">
        <v>0.11214076347664156</v>
      </c>
      <c r="P566" s="24">
        <v>9.3019440910167432</v>
      </c>
      <c r="Q566" s="24">
        <v>4.1582117571783005E-2</v>
      </c>
      <c r="S566" s="24">
        <v>3.9588890662152298</v>
      </c>
      <c r="X566" s="25">
        <v>325.84005889608022</v>
      </c>
      <c r="AH566" s="24">
        <v>97.158496504700949</v>
      </c>
      <c r="AI566" s="24">
        <v>-1.7507787762976058E-2</v>
      </c>
      <c r="AJ566" s="24">
        <v>97.142243248283947</v>
      </c>
    </row>
    <row r="567" spans="1:36">
      <c r="A567" s="3" t="s">
        <v>12</v>
      </c>
      <c r="B567" s="3" t="s">
        <v>45</v>
      </c>
      <c r="D567" s="3">
        <v>32</v>
      </c>
      <c r="E567" s="3" t="s">
        <v>502</v>
      </c>
      <c r="F567" s="3" t="s">
        <v>1136</v>
      </c>
      <c r="G567" s="24">
        <v>35.70453400854548</v>
      </c>
      <c r="H567" s="24">
        <v>1.3510894877472996</v>
      </c>
      <c r="I567" s="24">
        <v>19.309090697314943</v>
      </c>
      <c r="J567" s="24">
        <v>15.468452793424657</v>
      </c>
      <c r="K567" s="24">
        <v>4.511611118678486</v>
      </c>
      <c r="L567" s="24">
        <v>6.7396464799948111E-2</v>
      </c>
      <c r="M567" s="24">
        <v>10.657646168607283</v>
      </c>
      <c r="N567" s="24">
        <v>8.0326475697390085E-2</v>
      </c>
      <c r="O567" s="24">
        <v>9.8597818148911845E-2</v>
      </c>
      <c r="P567" s="24">
        <v>8.8551809539545197</v>
      </c>
      <c r="Q567" s="24">
        <v>0.31167138591583537</v>
      </c>
      <c r="S567" s="24">
        <v>3.7989762085947492</v>
      </c>
      <c r="X567" s="25">
        <v>229.27707793359824</v>
      </c>
      <c r="AH567" s="24">
        <v>96.380646505817879</v>
      </c>
      <c r="AI567" s="24">
        <v>-0.13122651743233657</v>
      </c>
      <c r="AJ567" s="24">
        <v>96.258823105545176</v>
      </c>
    </row>
    <row r="568" spans="1:36">
      <c r="A568" s="3" t="s">
        <v>12</v>
      </c>
      <c r="B568" s="3" t="s">
        <v>45</v>
      </c>
      <c r="D568" s="3">
        <v>34</v>
      </c>
      <c r="E568" s="3" t="s">
        <v>502</v>
      </c>
      <c r="F568" s="3" t="s">
        <v>1137</v>
      </c>
      <c r="G568" s="24">
        <v>35.520637455937326</v>
      </c>
      <c r="H568" s="24">
        <v>1.6658577297511856</v>
      </c>
      <c r="I568" s="24">
        <v>20.391854041696138</v>
      </c>
      <c r="J568" s="24">
        <v>15.696563726465753</v>
      </c>
      <c r="K568" s="24">
        <v>4.5781431652602746</v>
      </c>
      <c r="L568" s="24">
        <v>6.9329419582029525E-2</v>
      </c>
      <c r="M568" s="24">
        <v>9.5793213959267653</v>
      </c>
      <c r="N568" s="24">
        <v>1.7740413269125205E-2</v>
      </c>
      <c r="O568" s="24">
        <v>0.10047552520987804</v>
      </c>
      <c r="P568" s="24">
        <v>9.4089944561323637</v>
      </c>
      <c r="Q568" s="24">
        <v>0.28006505664446624</v>
      </c>
      <c r="S568" s="24">
        <v>3.8388834755865577</v>
      </c>
      <c r="X568" s="25">
        <v>246.81761942160509</v>
      </c>
      <c r="AH568" s="24">
        <v>97.260645760400976</v>
      </c>
      <c r="AI568" s="24">
        <v>-0.11791894828570491</v>
      </c>
      <c r="AJ568" s="24">
        <v>97.151176367188185</v>
      </c>
    </row>
    <row r="569" spans="1:36">
      <c r="A569" s="3" t="s">
        <v>12</v>
      </c>
      <c r="B569" s="3" t="s">
        <v>45</v>
      </c>
      <c r="D569" s="3" t="s">
        <v>437</v>
      </c>
      <c r="E569" s="3" t="s">
        <v>502</v>
      </c>
      <c r="F569" s="3" t="s">
        <v>1138</v>
      </c>
      <c r="G569" s="24">
        <v>35.030988282357136</v>
      </c>
      <c r="H569" s="24">
        <v>3.0066026586165835</v>
      </c>
      <c r="I569" s="24">
        <v>19.027941802532684</v>
      </c>
      <c r="J569" s="24">
        <v>16.702785639598172</v>
      </c>
      <c r="K569" s="24">
        <v>4.8716231940499588</v>
      </c>
      <c r="L569" s="24">
        <v>7.1722048313623984E-2</v>
      </c>
      <c r="M569" s="24">
        <v>9.6328251424809714</v>
      </c>
      <c r="N569" s="24">
        <v>5.1045489146164975E-2</v>
      </c>
      <c r="O569" s="24">
        <v>0.19845463012046721</v>
      </c>
      <c r="P569" s="24">
        <v>9.0358359738351801</v>
      </c>
      <c r="Q569" s="24">
        <v>0.17692424543059479</v>
      </c>
      <c r="R569" s="24">
        <v>5.0714291396332855E-3</v>
      </c>
      <c r="S569" s="24">
        <v>3.8873733233667558</v>
      </c>
      <c r="T569" s="25">
        <v>1745.3746045943121</v>
      </c>
      <c r="U569" s="25">
        <v>78.816818067676849</v>
      </c>
      <c r="V569" s="25">
        <v>37.015717478843825</v>
      </c>
      <c r="W569" s="25">
        <v>305.52314320453809</v>
      </c>
      <c r="X569" s="25">
        <v>604.76866960502264</v>
      </c>
      <c r="Y569" s="25">
        <v>53.460803457609941</v>
      </c>
      <c r="Z569" s="25">
        <v>191.19292283379471</v>
      </c>
      <c r="AA569" s="25">
        <v>26.039526634866235</v>
      </c>
      <c r="AB569" s="25">
        <v>157.85937233459691</v>
      </c>
      <c r="AC569" s="25">
        <v>8.4399858975604136</v>
      </c>
      <c r="AD569" s="25">
        <v>9.9995875637902673E-2</v>
      </c>
      <c r="AE569" s="25">
        <v>120.36109038930799</v>
      </c>
      <c r="AF569" s="25">
        <v>0.10000249224620278</v>
      </c>
      <c r="AG569" s="25">
        <v>9.9997257707769363E-2</v>
      </c>
      <c r="AH569" s="24">
        <v>98.248449646944366</v>
      </c>
      <c r="AI569" s="24">
        <v>-7.5636739160049635E-2</v>
      </c>
      <c r="AJ569" s="24">
        <v>98.178150707413465</v>
      </c>
    </row>
    <row r="570" spans="1:36">
      <c r="A570" s="3" t="s">
        <v>12</v>
      </c>
      <c r="B570" s="3" t="s">
        <v>45</v>
      </c>
      <c r="D570" s="3" t="s">
        <v>444</v>
      </c>
      <c r="E570" s="3" t="s">
        <v>338</v>
      </c>
      <c r="F570" s="3" t="s">
        <v>1139</v>
      </c>
      <c r="G570" s="24">
        <v>35.643648760904398</v>
      </c>
      <c r="H570" s="24">
        <v>3.3138811062945246</v>
      </c>
      <c r="I570" s="24">
        <v>19.037181171453955</v>
      </c>
      <c r="J570" s="24">
        <v>16.752529244200915</v>
      </c>
      <c r="K570" s="24">
        <v>4.8861316780338448</v>
      </c>
      <c r="L570" s="24">
        <v>4.0071689183109611E-2</v>
      </c>
      <c r="M570" s="24">
        <v>9.3779522975519445</v>
      </c>
      <c r="N570" s="24">
        <v>1.399196566694945E-5</v>
      </c>
      <c r="O570" s="24">
        <v>0.18058204008360368</v>
      </c>
      <c r="P570" s="24">
        <v>9.4325407662430329</v>
      </c>
      <c r="Q570" s="24">
        <v>0.19765480550035008</v>
      </c>
      <c r="R570" s="24">
        <v>9.6238143582510587E-3</v>
      </c>
      <c r="S570" s="24">
        <v>3.9180858379471624</v>
      </c>
      <c r="T570" s="25">
        <v>1862.7249141843379</v>
      </c>
      <c r="U570" s="25">
        <v>84.946570601993756</v>
      </c>
      <c r="V570" s="25">
        <v>44.914803596695428</v>
      </c>
      <c r="W570" s="25">
        <v>353.78143474666666</v>
      </c>
      <c r="X570" s="25">
        <v>461.59424971688514</v>
      </c>
      <c r="Y570" s="25">
        <v>54.790823446360818</v>
      </c>
      <c r="Z570" s="25">
        <v>257.2773895188933</v>
      </c>
      <c r="AA570" s="25">
        <v>23.099580079316819</v>
      </c>
      <c r="AB570" s="25">
        <v>124.0295068456864</v>
      </c>
      <c r="AC570" s="25">
        <v>9.9999832909483582E-2</v>
      </c>
      <c r="AD570" s="25">
        <v>9.9995875637902673E-2</v>
      </c>
      <c r="AE570" s="25">
        <v>124.82076026665544</v>
      </c>
      <c r="AF570" s="25">
        <v>0.10000249224620278</v>
      </c>
      <c r="AG570" s="25">
        <v>9.9997257707769363E-2</v>
      </c>
      <c r="AH570" s="24">
        <v>99.316246435813454</v>
      </c>
      <c r="AI570" s="24">
        <v>-8.5392371710542037E-2</v>
      </c>
      <c r="AJ570" s="24">
        <v>99.236817304160454</v>
      </c>
    </row>
    <row r="571" spans="1:36">
      <c r="A571" s="3" t="s">
        <v>12</v>
      </c>
      <c r="B571" s="3" t="s">
        <v>45</v>
      </c>
      <c r="D571" s="3" t="s">
        <v>762</v>
      </c>
      <c r="E571" s="3" t="s">
        <v>502</v>
      </c>
      <c r="F571" s="3" t="s">
        <v>1140</v>
      </c>
      <c r="G571" s="24">
        <v>35.077903724408046</v>
      </c>
      <c r="H571" s="24">
        <v>2.3404914850523322</v>
      </c>
      <c r="I571" s="24">
        <v>19.22741014139131</v>
      </c>
      <c r="J571" s="24">
        <v>16.481782560438358</v>
      </c>
      <c r="K571" s="24">
        <v>4.8071642618920238</v>
      </c>
      <c r="L571" s="24">
        <v>0.10627119400778083</v>
      </c>
      <c r="M571" s="24">
        <v>9.8791148356305296</v>
      </c>
      <c r="N571" s="24">
        <v>2.1737917860172665E-2</v>
      </c>
      <c r="O571" s="24">
        <v>0.19947907905538059</v>
      </c>
      <c r="P571" s="24">
        <v>9.2875093729497173</v>
      </c>
      <c r="Q571" s="24">
        <v>0.2427188491809984</v>
      </c>
      <c r="R571" s="24">
        <v>1.6099362313117066E-2</v>
      </c>
      <c r="S571" s="24">
        <v>3.8444967735071072</v>
      </c>
      <c r="T571" s="25">
        <v>1043.4627528317671</v>
      </c>
      <c r="U571" s="25">
        <v>73.967013860264615</v>
      </c>
      <c r="V571" s="25">
        <v>9.9988431871539232E-2</v>
      </c>
      <c r="W571" s="25">
        <v>299.28745997406952</v>
      </c>
      <c r="X571" s="25">
        <v>441.52363012370995</v>
      </c>
      <c r="Y571" s="25">
        <v>101.74152906429546</v>
      </c>
      <c r="Z571" s="25">
        <v>172.35164934185676</v>
      </c>
      <c r="AA571" s="25">
        <v>21.109616254302082</v>
      </c>
      <c r="AB571" s="25">
        <v>54.439783541717055</v>
      </c>
      <c r="AC571" s="25">
        <v>7.1199881031552312</v>
      </c>
      <c r="AD571" s="25">
        <v>9.9995875637902673E-2</v>
      </c>
      <c r="AE571" s="25">
        <v>182.24650938236499</v>
      </c>
      <c r="AF571" s="25">
        <v>0.10000249224620278</v>
      </c>
      <c r="AG571" s="25">
        <v>9.9997257707769363E-2</v>
      </c>
      <c r="AH571" s="24">
        <v>98.010977848807002</v>
      </c>
      <c r="AI571" s="24">
        <v>-0.10582735225931782</v>
      </c>
      <c r="AJ571" s="24">
        <v>97.912473317566338</v>
      </c>
    </row>
    <row r="572" spans="1:36">
      <c r="A572" s="3" t="s">
        <v>12</v>
      </c>
      <c r="B572" s="3" t="s">
        <v>45</v>
      </c>
      <c r="D572" s="3" t="s">
        <v>576</v>
      </c>
      <c r="E572" s="3" t="s">
        <v>338</v>
      </c>
      <c r="F572" s="3" t="s">
        <v>1141</v>
      </c>
      <c r="G572" s="24">
        <v>34.948709764286981</v>
      </c>
      <c r="H572" s="24">
        <v>3.5749310551110369</v>
      </c>
      <c r="I572" s="24">
        <v>18.203395201482319</v>
      </c>
      <c r="J572" s="24">
        <v>17.361643890410956</v>
      </c>
      <c r="K572" s="24">
        <v>5.0637892917002416</v>
      </c>
      <c r="L572" s="24">
        <v>4.7382570930701501E-2</v>
      </c>
      <c r="M572" s="24">
        <v>9.4248677786463695</v>
      </c>
      <c r="N572" s="24">
        <v>1.399196566694945E-5</v>
      </c>
      <c r="O572" s="24">
        <v>0.1737128403831846</v>
      </c>
      <c r="P572" s="24">
        <v>9.4101942374220862</v>
      </c>
      <c r="Q572" s="24">
        <v>0.24122088096988978</v>
      </c>
      <c r="R572" s="24">
        <v>6.3075337376586734E-3</v>
      </c>
      <c r="S572" s="24">
        <v>3.8496491627765752</v>
      </c>
      <c r="T572" s="25">
        <v>1851.8248854282128</v>
      </c>
      <c r="U572" s="25">
        <v>63.557434107860196</v>
      </c>
      <c r="V572" s="25">
        <v>60.512998968655538</v>
      </c>
      <c r="W572" s="25">
        <v>311.80822340942711</v>
      </c>
      <c r="X572" s="25">
        <v>604.79867053117084</v>
      </c>
      <c r="Y572" s="25">
        <v>74.401118167717541</v>
      </c>
      <c r="Z572" s="25">
        <v>181.62227594855869</v>
      </c>
      <c r="AA572" s="25">
        <v>49.429101442451547</v>
      </c>
      <c r="AB572" s="25">
        <v>114.02954660657596</v>
      </c>
      <c r="AC572" s="25">
        <v>9.9999832909483582E-2</v>
      </c>
      <c r="AD572" s="25">
        <v>9.9995875637902673E-2</v>
      </c>
      <c r="AE572" s="25">
        <v>270.05000981507357</v>
      </c>
      <c r="AF572" s="25">
        <v>0.10000249224620278</v>
      </c>
      <c r="AG572" s="25">
        <v>9.9997257707769363E-2</v>
      </c>
      <c r="AH572" s="24">
        <v>98.924680628706298</v>
      </c>
      <c r="AI572" s="24">
        <v>-0.10298719411695692</v>
      </c>
      <c r="AJ572" s="24">
        <v>98.828971061948181</v>
      </c>
    </row>
    <row r="573" spans="1:36">
      <c r="A573" s="3" t="s">
        <v>12</v>
      </c>
      <c r="B573" s="3" t="s">
        <v>45</v>
      </c>
      <c r="D573" s="3" t="s">
        <v>578</v>
      </c>
      <c r="E573" s="3" t="s">
        <v>338</v>
      </c>
      <c r="F573" s="3" t="s">
        <v>1142</v>
      </c>
      <c r="G573" s="24">
        <v>34.855670431191022</v>
      </c>
      <c r="H573" s="24">
        <v>3.2941263357845703</v>
      </c>
      <c r="I573" s="24">
        <v>19.18308384386717</v>
      </c>
      <c r="J573" s="24">
        <v>17.234805659470315</v>
      </c>
      <c r="K573" s="24">
        <v>5.0267949794294928</v>
      </c>
      <c r="L573" s="24">
        <v>7.3846103501682733E-2</v>
      </c>
      <c r="M573" s="24">
        <v>9.1375394764863209</v>
      </c>
      <c r="N573" s="24">
        <v>1.399196566694945E-5</v>
      </c>
      <c r="O573" s="24">
        <v>0.25173271453158663</v>
      </c>
      <c r="P573" s="24">
        <v>9.4366773615732651</v>
      </c>
      <c r="Q573" s="24">
        <v>0.15206177304555185</v>
      </c>
      <c r="R573" s="24">
        <v>1.8202540282087443E-2</v>
      </c>
      <c r="S573" s="24">
        <v>3.9062932988722836</v>
      </c>
      <c r="T573" s="25">
        <v>1665.6443942524911</v>
      </c>
      <c r="U573" s="25">
        <v>71.167126895160649</v>
      </c>
      <c r="V573" s="25">
        <v>37.795627247441828</v>
      </c>
      <c r="W573" s="25">
        <v>311.0001207132363</v>
      </c>
      <c r="X573" s="25">
        <v>500.11543889123072</v>
      </c>
      <c r="Y573" s="25">
        <v>66.571000489582744</v>
      </c>
      <c r="Z573" s="25">
        <v>168.44138504496306</v>
      </c>
      <c r="AA573" s="25">
        <v>33.149397386552067</v>
      </c>
      <c r="AB573" s="25">
        <v>100.7895992499938</v>
      </c>
      <c r="AC573" s="25">
        <v>26.439955821267461</v>
      </c>
      <c r="AD573" s="25">
        <v>9.9995875637902673E-2</v>
      </c>
      <c r="AE573" s="25">
        <v>165.21776991796429</v>
      </c>
      <c r="AF573" s="25">
        <v>0.10000249224620278</v>
      </c>
      <c r="AG573" s="25">
        <v>9.9997257707769363E-2</v>
      </c>
      <c r="AH573" s="24">
        <v>99.077507541029377</v>
      </c>
      <c r="AI573" s="24">
        <v>-6.8131547539494131E-2</v>
      </c>
      <c r="AJ573" s="24">
        <v>99.013963693009515</v>
      </c>
    </row>
    <row r="574" spans="1:36">
      <c r="A574" s="3" t="s">
        <v>12</v>
      </c>
      <c r="B574" s="3" t="s">
        <v>45</v>
      </c>
      <c r="D574" s="3" t="s">
        <v>1070</v>
      </c>
      <c r="E574" s="3" t="s">
        <v>502</v>
      </c>
      <c r="F574" s="3" t="s">
        <v>1143</v>
      </c>
      <c r="G574" s="24">
        <v>35.347672864518422</v>
      </c>
      <c r="H574" s="24">
        <v>3.1304904305680323</v>
      </c>
      <c r="I574" s="24">
        <v>18.625483205864668</v>
      </c>
      <c r="J574" s="24">
        <v>16.860011367452053</v>
      </c>
      <c r="K574" s="24">
        <v>4.9174804851055613</v>
      </c>
      <c r="L574" s="24">
        <v>7.2239827116305777E-2</v>
      </c>
      <c r="M574" s="24">
        <v>9.6433584075704601</v>
      </c>
      <c r="N574" s="24">
        <v>5.2679750736064675E-3</v>
      </c>
      <c r="O574" s="24">
        <v>0.15387762186048698</v>
      </c>
      <c r="P574" s="24">
        <v>9.3775664502599838</v>
      </c>
      <c r="Q574" s="24">
        <v>0.17995218117374365</v>
      </c>
      <c r="R574" s="24">
        <v>5.4444607052186178E-3</v>
      </c>
      <c r="S574" s="24">
        <v>3.8969160534808451</v>
      </c>
      <c r="T574" s="25">
        <v>1679.0744296832031</v>
      </c>
      <c r="U574" s="25">
        <v>92.276274692783815</v>
      </c>
      <c r="V574" s="25">
        <v>21.787479304808397</v>
      </c>
      <c r="W574" s="25">
        <v>349.24619136814391</v>
      </c>
      <c r="X574" s="25">
        <v>491.74518049587067</v>
      </c>
      <c r="Y574" s="25">
        <v>81.921231186820165</v>
      </c>
      <c r="Z574" s="25">
        <v>230.76559757243496</v>
      </c>
      <c r="AA574" s="25">
        <v>56.828966922405833</v>
      </c>
      <c r="AB574" s="25">
        <v>90.139641595341217</v>
      </c>
      <c r="AC574" s="25">
        <v>9.9999832909483582E-2</v>
      </c>
      <c r="AD574" s="25">
        <v>9.9995875637902673E-2</v>
      </c>
      <c r="AE574" s="25">
        <v>168.99749012791347</v>
      </c>
      <c r="AF574" s="25">
        <v>0.10000249224620278</v>
      </c>
      <c r="AG574" s="25">
        <v>9.9997257707769363E-2</v>
      </c>
      <c r="AH574" s="24">
        <v>98.74947084548981</v>
      </c>
      <c r="AI574" s="24">
        <v>-7.6995796820953172E-2</v>
      </c>
      <c r="AJ574" s="24">
        <v>98.677904201036299</v>
      </c>
    </row>
    <row r="575" spans="1:36">
      <c r="A575" s="3" t="s">
        <v>12</v>
      </c>
      <c r="B575" s="3" t="s">
        <v>45</v>
      </c>
      <c r="D575" s="3" t="s">
        <v>764</v>
      </c>
      <c r="E575" s="3" t="s">
        <v>338</v>
      </c>
      <c r="F575" s="3" t="s">
        <v>1144</v>
      </c>
      <c r="G575" s="24">
        <v>35.720086916147409</v>
      </c>
      <c r="H575" s="24">
        <v>3.3225271553471076</v>
      </c>
      <c r="I575" s="24">
        <v>19.275061855950508</v>
      </c>
      <c r="J575" s="24">
        <v>16.782928113680363</v>
      </c>
      <c r="K575" s="24">
        <v>4.8949979738017726</v>
      </c>
      <c r="L575" s="24">
        <v>0.10892206653123654</v>
      </c>
      <c r="M575" s="24">
        <v>9.7124945675375436</v>
      </c>
      <c r="N575" s="24">
        <v>1.399196566694945E-5</v>
      </c>
      <c r="O575" s="24">
        <v>0.15589686462956623</v>
      </c>
      <c r="P575" s="24">
        <v>9.4833303029083105</v>
      </c>
      <c r="Q575" s="24">
        <v>0.20070374079786024</v>
      </c>
      <c r="R575" s="24">
        <v>4.8724122990126935E-3</v>
      </c>
      <c r="S575" s="24">
        <v>3.9496595599621904</v>
      </c>
      <c r="T575" s="25">
        <v>1882.2349656551635</v>
      </c>
      <c r="U575" s="25">
        <v>54.787788149302386</v>
      </c>
      <c r="V575" s="25">
        <v>54.383708094930185</v>
      </c>
      <c r="W575" s="25">
        <v>365.01491234219839</v>
      </c>
      <c r="X575" s="25">
        <v>527.60628755173855</v>
      </c>
      <c r="Y575" s="25">
        <v>67.701017472506408</v>
      </c>
      <c r="Z575" s="25">
        <v>249.30685078583886</v>
      </c>
      <c r="AA575" s="25">
        <v>13.739750228996241</v>
      </c>
      <c r="AB575" s="25">
        <v>16.64993379811883</v>
      </c>
      <c r="AC575" s="25">
        <v>9.9999832909483582E-2</v>
      </c>
      <c r="AD575" s="25">
        <v>9.9995875637902673E-2</v>
      </c>
      <c r="AE575" s="25">
        <v>4.3696765390153365</v>
      </c>
      <c r="AF575" s="25">
        <v>0.10000249224620278</v>
      </c>
      <c r="AG575" s="25">
        <v>9.9997257707769363E-2</v>
      </c>
      <c r="AH575" s="24">
        <v>100.08682438456303</v>
      </c>
      <c r="AI575" s="24">
        <v>-8.560398154986458E-2</v>
      </c>
      <c r="AJ575" s="24">
        <v>100.00727562936495</v>
      </c>
    </row>
    <row r="576" spans="1:36">
      <c r="A576" s="3" t="s">
        <v>12</v>
      </c>
      <c r="B576" s="3" t="s">
        <v>45</v>
      </c>
      <c r="D576" s="3" t="s">
        <v>770</v>
      </c>
      <c r="E576" s="3" t="s">
        <v>502</v>
      </c>
      <c r="F576" s="3" t="s">
        <v>1145</v>
      </c>
      <c r="G576" s="24">
        <v>35.019243376891573</v>
      </c>
      <c r="H576" s="24">
        <v>2.8695422588630999</v>
      </c>
      <c r="I576" s="24">
        <v>18.938193331416038</v>
      </c>
      <c r="J576" s="24">
        <v>16.422906785168951</v>
      </c>
      <c r="K576" s="24">
        <v>4.7899922404963755</v>
      </c>
      <c r="L576" s="24">
        <v>0.1111739523962666</v>
      </c>
      <c r="M576" s="24">
        <v>10.09575650508126</v>
      </c>
      <c r="N576" s="24">
        <v>1.3924804231748094E-2</v>
      </c>
      <c r="O576" s="24">
        <v>0.12643317407780791</v>
      </c>
      <c r="P576" s="24">
        <v>9.6148810210878732</v>
      </c>
      <c r="Q576" s="24">
        <v>0.2442618164371671</v>
      </c>
      <c r="R576" s="24">
        <v>6.6465624259520453E-3</v>
      </c>
      <c r="S576" s="24">
        <v>3.8631595686490177</v>
      </c>
      <c r="T576" s="25">
        <v>1507.4739769720964</v>
      </c>
      <c r="U576" s="25">
        <v>73.037051403997921</v>
      </c>
      <c r="V576" s="25">
        <v>38.125589072617906</v>
      </c>
      <c r="W576" s="25">
        <v>303.04981883979002</v>
      </c>
      <c r="X576" s="25">
        <v>484.53495791157599</v>
      </c>
      <c r="Y576" s="25">
        <v>58.010871840178687</v>
      </c>
      <c r="Z576" s="25">
        <v>210.15420443714623</v>
      </c>
      <c r="AA576" s="25">
        <v>45.799167429987463</v>
      </c>
      <c r="AB576" s="25">
        <v>62.13975292583207</v>
      </c>
      <c r="AC576" s="25">
        <v>81.559863720974803</v>
      </c>
      <c r="AD576" s="25">
        <v>9.9995875637902673E-2</v>
      </c>
      <c r="AE576" s="25">
        <v>224.96334731067969</v>
      </c>
      <c r="AF576" s="25">
        <v>0.10000249224620278</v>
      </c>
      <c r="AG576" s="25">
        <v>9.9997257707769363E-2</v>
      </c>
      <c r="AH576" s="24">
        <v>98.660973666463846</v>
      </c>
      <c r="AI576" s="24">
        <v>-0.10434405270743854</v>
      </c>
      <c r="AJ576" s="24">
        <v>98.563998986054841</v>
      </c>
    </row>
    <row r="577" spans="1:39">
      <c r="A577" s="3" t="s">
        <v>12</v>
      </c>
      <c r="B577" s="3" t="s">
        <v>45</v>
      </c>
      <c r="D577" s="3" t="s">
        <v>771</v>
      </c>
      <c r="E577" s="3" t="s">
        <v>502</v>
      </c>
      <c r="F577" s="3" t="s">
        <v>1146</v>
      </c>
      <c r="G577" s="24">
        <v>35.190282573971871</v>
      </c>
      <c r="H577" s="24">
        <v>2.3897549440115315</v>
      </c>
      <c r="I577" s="24">
        <v>18.949567769229134</v>
      </c>
      <c r="J577" s="24">
        <v>16.89378788909589</v>
      </c>
      <c r="K577" s="24">
        <v>4.9273319248477039</v>
      </c>
      <c r="L577" s="24">
        <v>0.10402189058066937</v>
      </c>
      <c r="M577" s="24">
        <v>10.332371911623124</v>
      </c>
      <c r="N577" s="24">
        <v>8.4945223564050105E-3</v>
      </c>
      <c r="O577" s="24">
        <v>0.17141726599350371</v>
      </c>
      <c r="P577" s="24">
        <v>9.3954017532475831</v>
      </c>
      <c r="Q577" s="24">
        <v>0.20348368180378953</v>
      </c>
      <c r="R577" s="24">
        <v>5.1644370098730616E-3</v>
      </c>
      <c r="S577" s="24">
        <v>3.8904210886738841</v>
      </c>
      <c r="T577" s="25">
        <v>956.7925241810002</v>
      </c>
      <c r="U577" s="25">
        <v>25.338977034190957</v>
      </c>
      <c r="V577" s="25">
        <v>37.625646913260212</v>
      </c>
      <c r="W577" s="25">
        <v>249.62333669482939</v>
      </c>
      <c r="X577" s="25">
        <v>401.20238538046971</v>
      </c>
      <c r="Y577" s="25">
        <v>86.371298066475319</v>
      </c>
      <c r="Z577" s="25">
        <v>171.75160878478866</v>
      </c>
      <c r="AA577" s="25">
        <v>60.038908569791431</v>
      </c>
      <c r="AB577" s="25">
        <v>136.09945885429266</v>
      </c>
      <c r="AC577" s="25">
        <v>9.9999832909483582E-2</v>
      </c>
      <c r="AD577" s="25">
        <v>9.9995875637902673E-2</v>
      </c>
      <c r="AE577" s="25">
        <v>227.73314227934614</v>
      </c>
      <c r="AF577" s="25">
        <v>0.10000249224620278</v>
      </c>
      <c r="AG577" s="25">
        <v>9.9997257707769363E-2</v>
      </c>
      <c r="AH577" s="24">
        <v>98.883287535472562</v>
      </c>
      <c r="AI577" s="24">
        <v>-8.684034460953434E-2</v>
      </c>
      <c r="AJ577" s="24">
        <v>98.80258628795869</v>
      </c>
    </row>
    <row r="578" spans="1:39">
      <c r="A578" s="3" t="s">
        <v>12</v>
      </c>
      <c r="B578" s="3" t="s">
        <v>45</v>
      </c>
      <c r="D578" s="3" t="s">
        <v>772</v>
      </c>
      <c r="E578" s="3" t="s">
        <v>338</v>
      </c>
      <c r="F578" s="3" t="s">
        <v>1147</v>
      </c>
      <c r="G578" s="24">
        <v>35.095339239807728</v>
      </c>
      <c r="H578" s="24">
        <v>3.7371420807654543</v>
      </c>
      <c r="I578" s="24">
        <v>18.262502599838999</v>
      </c>
      <c r="J578" s="24">
        <v>17.257164124639267</v>
      </c>
      <c r="K578" s="24">
        <v>5.0333161681611607</v>
      </c>
      <c r="L578" s="24">
        <v>9.7084171112317014E-2</v>
      </c>
      <c r="M578" s="24">
        <v>9.3864890180621288</v>
      </c>
      <c r="N578" s="24">
        <v>2.1603594989769949E-3</v>
      </c>
      <c r="O578" s="24">
        <v>9.9643834429823386E-2</v>
      </c>
      <c r="P578" s="24">
        <v>9.6055730792950076</v>
      </c>
      <c r="Q578" s="24">
        <v>0.16933040658202397</v>
      </c>
      <c r="R578" s="24">
        <v>7.1926086318758803E-3</v>
      </c>
      <c r="S578" s="24">
        <v>3.8976655455653253</v>
      </c>
      <c r="T578" s="25">
        <v>1834.3148392337403</v>
      </c>
      <c r="U578" s="25">
        <v>45.83814945727363</v>
      </c>
      <c r="V578" s="25">
        <v>34.885963879980032</v>
      </c>
      <c r="W578" s="25">
        <v>276.3563350535822</v>
      </c>
      <c r="X578" s="25">
        <v>474.15463746428344</v>
      </c>
      <c r="Y578" s="25">
        <v>45.200679316946683</v>
      </c>
      <c r="Z578" s="25">
        <v>233.4657800792414</v>
      </c>
      <c r="AA578" s="25">
        <v>43.989200332863504</v>
      </c>
      <c r="AB578" s="25">
        <v>82.089673602857332</v>
      </c>
      <c r="AC578" s="25">
        <v>9.9999832909483582E-2</v>
      </c>
      <c r="AD578" s="25">
        <v>9.9995875637902673E-2</v>
      </c>
      <c r="AE578" s="25">
        <v>256.73099574191929</v>
      </c>
      <c r="AF578" s="25">
        <v>0.10000249224620278</v>
      </c>
      <c r="AG578" s="25">
        <v>9.9997257707769363E-2</v>
      </c>
      <c r="AH578" s="24">
        <v>99.179765717070836</v>
      </c>
      <c r="AI578" s="24">
        <v>-7.291804760682509E-2</v>
      </c>
      <c r="AJ578" s="24">
        <v>99.111956363183523</v>
      </c>
    </row>
    <row r="579" spans="1:39">
      <c r="A579" s="3" t="s">
        <v>12</v>
      </c>
      <c r="B579" s="3" t="s">
        <v>45</v>
      </c>
      <c r="D579" s="3" t="s">
        <v>773</v>
      </c>
      <c r="E579" s="3" t="s">
        <v>338</v>
      </c>
      <c r="F579" s="3" t="s">
        <v>1147</v>
      </c>
      <c r="G579" s="24">
        <v>34.866987471247995</v>
      </c>
      <c r="H579" s="24">
        <v>3.4827994104497879</v>
      </c>
      <c r="I579" s="24">
        <v>18.940290611477916</v>
      </c>
      <c r="J579" s="24">
        <v>16.396579294392694</v>
      </c>
      <c r="K579" s="24">
        <v>4.782313424670428</v>
      </c>
      <c r="L579" s="24">
        <v>0.1141360086889151</v>
      </c>
      <c r="M579" s="24">
        <v>9.4094293816087244</v>
      </c>
      <c r="N579" s="24">
        <v>1.399196566694945E-5</v>
      </c>
      <c r="O579" s="24">
        <v>0.10517316276010578</v>
      </c>
      <c r="P579" s="24">
        <v>9.45923830913876</v>
      </c>
      <c r="Q579" s="24">
        <v>0.16253755073552129</v>
      </c>
      <c r="R579" s="24">
        <v>4.6673949506346978E-3</v>
      </c>
      <c r="S579" s="24">
        <v>3.8874477649390569</v>
      </c>
      <c r="T579" s="25">
        <v>1658.804376207363</v>
      </c>
      <c r="U579" s="25">
        <v>76.786900017976464</v>
      </c>
      <c r="V579" s="25">
        <v>52.973871205541478</v>
      </c>
      <c r="W579" s="25">
        <v>319.75496784605542</v>
      </c>
      <c r="X579" s="25">
        <v>486.62502243323701</v>
      </c>
      <c r="Y579" s="25">
        <v>53.400802555861787</v>
      </c>
      <c r="Z579" s="25">
        <v>199.72349942011266</v>
      </c>
      <c r="AA579" s="25">
        <v>21.339612073273639</v>
      </c>
      <c r="AB579" s="25">
        <v>147.59941312926964</v>
      </c>
      <c r="AC579" s="25">
        <v>60.669898626183702</v>
      </c>
      <c r="AD579" s="25">
        <v>9.9995875637902673E-2</v>
      </c>
      <c r="AE579" s="25">
        <v>141.96949084883238</v>
      </c>
      <c r="AF579" s="25">
        <v>0.10000249224620278</v>
      </c>
      <c r="AG579" s="25">
        <v>9.9997257707769363E-2</v>
      </c>
      <c r="AH579" s="24">
        <v>98.148529522662784</v>
      </c>
      <c r="AI579" s="24">
        <v>-6.9488179651273865E-2</v>
      </c>
      <c r="AJ579" s="24">
        <v>98.08394509645656</v>
      </c>
    </row>
    <row r="580" spans="1:39" s="11" customFormat="1">
      <c r="F580" s="11" t="s">
        <v>524</v>
      </c>
      <c r="G580" s="20">
        <f>AVERAGE(G552:G568,G569,G571,G574,G576:G577)</f>
        <v>35.249978550261382</v>
      </c>
      <c r="H580" s="20">
        <f t="shared" ref="H580:AG580" si="74">AVERAGE(H552:H568,H569,H571,H574,H576:H577)</f>
        <v>2.3313661279929048</v>
      </c>
      <c r="I580" s="20">
        <f t="shared" si="74"/>
        <v>19.514518162888304</v>
      </c>
      <c r="J580" s="20">
        <f t="shared" si="74"/>
        <v>16.101849419297636</v>
      </c>
      <c r="K580" s="20">
        <f t="shared" si="74"/>
        <v>4.6963509435326349</v>
      </c>
      <c r="L580" s="20">
        <f t="shared" si="74"/>
        <v>8.4806615637753671E-2</v>
      </c>
      <c r="M580" s="20">
        <f t="shared" si="74"/>
        <v>9.7912703414112325</v>
      </c>
      <c r="N580" s="20">
        <f t="shared" si="74"/>
        <v>1.5485162802988717E-2</v>
      </c>
      <c r="O580" s="20">
        <f t="shared" si="74"/>
        <v>0.13431254660059044</v>
      </c>
      <c r="P580" s="20">
        <f t="shared" si="74"/>
        <v>9.2992813234053653</v>
      </c>
      <c r="Q580" s="20">
        <f t="shared" si="74"/>
        <v>0.23745332455884557</v>
      </c>
      <c r="R580" s="20">
        <f t="shared" si="74"/>
        <v>7.6852503187588156E-3</v>
      </c>
      <c r="S580" s="20">
        <f t="shared" si="74"/>
        <v>3.8500636372557882</v>
      </c>
      <c r="T580" s="21">
        <f t="shared" si="74"/>
        <v>1386.4356576524756</v>
      </c>
      <c r="U580" s="21">
        <f t="shared" si="74"/>
        <v>68.687227011782824</v>
      </c>
      <c r="V580" s="21">
        <f t="shared" si="74"/>
        <v>26.930884240280374</v>
      </c>
      <c r="W580" s="21">
        <f t="shared" si="74"/>
        <v>301.34599001627419</v>
      </c>
      <c r="X580" s="21">
        <f t="shared" si="74"/>
        <v>410.44494343156435</v>
      </c>
      <c r="Y580" s="21">
        <f t="shared" si="74"/>
        <v>76.301146723075917</v>
      </c>
      <c r="Z580" s="21">
        <f t="shared" si="74"/>
        <v>195.24319659400425</v>
      </c>
      <c r="AA580" s="21">
        <f t="shared" si="74"/>
        <v>41.963237162270602</v>
      </c>
      <c r="AB580" s="21">
        <f t="shared" si="74"/>
        <v>100.13560185035598</v>
      </c>
      <c r="AC580" s="21">
        <f t="shared" si="74"/>
        <v>19.463967477501885</v>
      </c>
      <c r="AD580" s="21">
        <f t="shared" si="74"/>
        <v>9.9995875637902673E-2</v>
      </c>
      <c r="AE580" s="21">
        <f t="shared" si="74"/>
        <v>184.86031589792248</v>
      </c>
      <c r="AF580" s="21">
        <f t="shared" si="74"/>
        <v>0.10000249224620279</v>
      </c>
      <c r="AG580" s="21">
        <f t="shared" si="74"/>
        <v>9.9997257707769363E-2</v>
      </c>
      <c r="AH580" s="20">
        <f>AVERAGE(AH552:AH568,AH569,AH571,AH574,AH576:AH577)</f>
        <v>97.502665711664591</v>
      </c>
      <c r="AI580" s="20">
        <f>AVERAGE(AI552:AI568,AI569,AI571,AI574,AI576:AI577)</f>
        <v>-0.10037176811709991</v>
      </c>
      <c r="AJ580" s="20">
        <f>AVERAGE(AJ552:AJ568,AJ569,AJ571,AJ574,AJ576:AJ577)</f>
        <v>97.409457903832802</v>
      </c>
      <c r="AL580" s="20"/>
      <c r="AM580" s="20"/>
    </row>
    <row r="581" spans="1:39" s="11" customFormat="1">
      <c r="F581" s="11" t="s">
        <v>525</v>
      </c>
      <c r="G581" s="20">
        <f>STDEV(G552:G568,G569,G571,G574,G576:G577)</f>
        <v>0.46981641040237621</v>
      </c>
      <c r="H581" s="20">
        <f t="shared" ref="H581:AG581" si="75">STDEV(H552:H568,H569,H571,H574,H576:H577)</f>
        <v>0.52361152802406596</v>
      </c>
      <c r="I581" s="20">
        <f t="shared" si="75"/>
        <v>0.77381292509621191</v>
      </c>
      <c r="J581" s="20">
        <f t="shared" si="75"/>
        <v>0.53731229023134186</v>
      </c>
      <c r="K581" s="20">
        <f t="shared" si="75"/>
        <v>0.15671535706795317</v>
      </c>
      <c r="L581" s="20">
        <f t="shared" si="75"/>
        <v>2.2360986648257402E-2</v>
      </c>
      <c r="M581" s="20">
        <f t="shared" si="75"/>
        <v>0.40115348796999928</v>
      </c>
      <c r="N581" s="20">
        <f t="shared" si="75"/>
        <v>2.0547143143642949E-2</v>
      </c>
      <c r="O581" s="20">
        <f t="shared" si="75"/>
        <v>3.6450089912474767E-2</v>
      </c>
      <c r="P581" s="20">
        <f t="shared" si="75"/>
        <v>0.18998452184945541</v>
      </c>
      <c r="Q581" s="20">
        <f t="shared" si="75"/>
        <v>0.12007464602612357</v>
      </c>
      <c r="R581" s="20">
        <f t="shared" si="75"/>
        <v>4.7456256747429272E-3</v>
      </c>
      <c r="S581" s="20">
        <f t="shared" si="75"/>
        <v>5.8955012670980973E-2</v>
      </c>
      <c r="T581" s="21">
        <f t="shared" si="75"/>
        <v>364.46828697824623</v>
      </c>
      <c r="U581" s="21">
        <f t="shared" si="75"/>
        <v>25.421052707276381</v>
      </c>
      <c r="V581" s="21">
        <f t="shared" si="75"/>
        <v>16.49056404869226</v>
      </c>
      <c r="W581" s="21">
        <f t="shared" si="75"/>
        <v>35.335008644093591</v>
      </c>
      <c r="X581" s="21">
        <f t="shared" si="75"/>
        <v>124.58713491966158</v>
      </c>
      <c r="Y581" s="21">
        <f t="shared" si="75"/>
        <v>20.226355250651785</v>
      </c>
      <c r="Z581" s="21">
        <f t="shared" si="75"/>
        <v>25.379428072253202</v>
      </c>
      <c r="AA581" s="21">
        <f t="shared" si="75"/>
        <v>17.683836129970882</v>
      </c>
      <c r="AB581" s="21">
        <f t="shared" si="75"/>
        <v>45.434414977327904</v>
      </c>
      <c r="AC581" s="21">
        <f t="shared" si="75"/>
        <v>34.9275278714046</v>
      </c>
      <c r="AD581" s="21">
        <f t="shared" si="75"/>
        <v>0</v>
      </c>
      <c r="AE581" s="21">
        <f t="shared" si="75"/>
        <v>44.342258872169012</v>
      </c>
      <c r="AF581" s="21">
        <f t="shared" si="75"/>
        <v>1.5515838457795457E-17</v>
      </c>
      <c r="AG581" s="21">
        <f t="shared" si="75"/>
        <v>0</v>
      </c>
      <c r="AH581" s="20">
        <f>STDEV(AH552:AH568,AH569,AH571,AH574,AH576:AH577)</f>
        <v>0.82791388195813354</v>
      </c>
      <c r="AI581" s="20">
        <f>STDEV(AI552:AI568,AI569,AI571,AI574,AI576:AI577)</f>
        <v>5.0504440118205082E-2</v>
      </c>
      <c r="AJ581" s="20">
        <f>STDEV(AJ552:AJ568,AJ569,AJ571,AJ574,AJ576:AJ577)</f>
        <v>0.81992153930898659</v>
      </c>
      <c r="AL581" s="20"/>
      <c r="AM581" s="20"/>
    </row>
    <row r="582" spans="1:39" s="11" customFormat="1">
      <c r="F582" s="11" t="s">
        <v>1073</v>
      </c>
      <c r="G582" s="20">
        <f>AVERAGE(G570,G572,G573,G575,G578:G579)</f>
        <v>35.188407097264253</v>
      </c>
      <c r="H582" s="20">
        <f t="shared" ref="H582:AG582" si="76">AVERAGE(H570,H572,H573,H575,H578:H579)</f>
        <v>3.4542345239587475</v>
      </c>
      <c r="I582" s="20">
        <f t="shared" si="76"/>
        <v>18.816919214011811</v>
      </c>
      <c r="J582" s="20">
        <f t="shared" si="76"/>
        <v>16.964275054465755</v>
      </c>
      <c r="K582" s="20">
        <f t="shared" si="76"/>
        <v>4.9478905859661566</v>
      </c>
      <c r="L582" s="20">
        <f t="shared" si="76"/>
        <v>8.0240434991327075E-2</v>
      </c>
      <c r="M582" s="20">
        <f t="shared" si="76"/>
        <v>9.4081287533155056</v>
      </c>
      <c r="N582" s="20">
        <f t="shared" si="76"/>
        <v>3.7171988788529037E-4</v>
      </c>
      <c r="O582" s="20">
        <f t="shared" si="76"/>
        <v>0.1611235761363117</v>
      </c>
      <c r="P582" s="20">
        <f t="shared" si="76"/>
        <v>9.4712590094300779</v>
      </c>
      <c r="Q582" s="20">
        <f t="shared" si="76"/>
        <v>0.18725152627186623</v>
      </c>
      <c r="R582" s="20">
        <f t="shared" si="76"/>
        <v>8.4777173765867419E-3</v>
      </c>
      <c r="S582" s="20">
        <f t="shared" si="76"/>
        <v>3.9014668616770991</v>
      </c>
      <c r="T582" s="21">
        <f t="shared" si="76"/>
        <v>1792.5913958268848</v>
      </c>
      <c r="U582" s="21">
        <f t="shared" si="76"/>
        <v>66.180661538261177</v>
      </c>
      <c r="V582" s="21">
        <f t="shared" si="76"/>
        <v>47.577828832207416</v>
      </c>
      <c r="W582" s="21">
        <f t="shared" si="76"/>
        <v>322.95266568519435</v>
      </c>
      <c r="X582" s="21">
        <f t="shared" si="76"/>
        <v>509.14905109809098</v>
      </c>
      <c r="Y582" s="21">
        <f t="shared" si="76"/>
        <v>60.344240241495989</v>
      </c>
      <c r="Z582" s="21">
        <f t="shared" si="76"/>
        <v>214.97286346626797</v>
      </c>
      <c r="AA582" s="21">
        <f t="shared" si="76"/>
        <v>30.79110692390897</v>
      </c>
      <c r="AB582" s="21">
        <f t="shared" si="76"/>
        <v>97.531278872083661</v>
      </c>
      <c r="AC582" s="21">
        <f t="shared" si="76"/>
        <v>14.584975629848183</v>
      </c>
      <c r="AD582" s="21">
        <f t="shared" si="76"/>
        <v>9.9995875637902673E-2</v>
      </c>
      <c r="AE582" s="21">
        <f t="shared" si="76"/>
        <v>160.52645052157672</v>
      </c>
      <c r="AF582" s="21">
        <f t="shared" si="76"/>
        <v>0.10000249224620279</v>
      </c>
      <c r="AG582" s="21">
        <f t="shared" si="76"/>
        <v>9.9997257707769363E-2</v>
      </c>
      <c r="AH582" s="20">
        <f>AVERAGE(AH570,AH572,AH573,AH575,AH578:AH579)</f>
        <v>99.122259038307632</v>
      </c>
      <c r="AI582" s="20">
        <f>AVERAGE(AI570,AI572,AI573,AI575,AI578:AI579)</f>
        <v>-8.0753553695826097E-2</v>
      </c>
      <c r="AJ582" s="20">
        <f>AVERAGE(AJ570,AJ572,AJ573,AJ575,AJ578:AJ579)</f>
        <v>99.047154858020534</v>
      </c>
      <c r="AL582" s="20"/>
      <c r="AM582" s="20"/>
    </row>
    <row r="583" spans="1:39" s="11" customFormat="1">
      <c r="F583" s="11" t="s">
        <v>1074</v>
      </c>
      <c r="G583" s="20">
        <f>STDEV(G570,G572,G573,G575,G578:G579)</f>
        <v>0.39244594649133452</v>
      </c>
      <c r="H583" s="20">
        <f t="shared" ref="H583:AG583" si="77">STDEV(H570,H572,H573,H575,H578:H579)</f>
        <v>0.17782060386121151</v>
      </c>
      <c r="I583" s="20">
        <f t="shared" si="77"/>
        <v>0.46722511579533005</v>
      </c>
      <c r="J583" s="20">
        <f t="shared" si="77"/>
        <v>0.37864872495587426</v>
      </c>
      <c r="K583" s="20">
        <f t="shared" si="77"/>
        <v>0.11043869871138816</v>
      </c>
      <c r="L583" s="20">
        <f t="shared" si="77"/>
        <v>3.1588960718024549E-2</v>
      </c>
      <c r="M583" s="20">
        <f t="shared" si="77"/>
        <v>0.1830398256277885</v>
      </c>
      <c r="N583" s="20">
        <f t="shared" si="77"/>
        <v>8.7625087618096466E-4</v>
      </c>
      <c r="O583" s="20">
        <f t="shared" si="77"/>
        <v>5.6008326639240623E-2</v>
      </c>
      <c r="P583" s="20">
        <f t="shared" si="77"/>
        <v>7.0362464183375925E-2</v>
      </c>
      <c r="Q583" s="20">
        <f t="shared" si="77"/>
        <v>3.2778491090219013E-2</v>
      </c>
      <c r="R583" s="20">
        <f t="shared" si="77"/>
        <v>5.0943832215338677E-3</v>
      </c>
      <c r="S583" s="20">
        <f t="shared" si="77"/>
        <v>3.3220716527911927E-2</v>
      </c>
      <c r="T583" s="21">
        <f t="shared" si="77"/>
        <v>102.19455940140043</v>
      </c>
      <c r="U583" s="21">
        <f t="shared" si="77"/>
        <v>14.422296338697347</v>
      </c>
      <c r="V583" s="21">
        <f t="shared" si="77"/>
        <v>10.066007147901054</v>
      </c>
      <c r="W583" s="21">
        <f t="shared" si="77"/>
        <v>32.150119192394222</v>
      </c>
      <c r="X583" s="21">
        <f t="shared" si="77"/>
        <v>52.085555410263055</v>
      </c>
      <c r="Y583" s="21">
        <f t="shared" si="77"/>
        <v>10.944128415884709</v>
      </c>
      <c r="Z583" s="21">
        <f t="shared" si="77"/>
        <v>36.933634671700332</v>
      </c>
      <c r="AA583" s="21">
        <f t="shared" si="77"/>
        <v>13.902267070235119</v>
      </c>
      <c r="AB583" s="21">
        <f t="shared" si="77"/>
        <v>45.325530990657093</v>
      </c>
      <c r="AC583" s="21">
        <f t="shared" si="77"/>
        <v>24.91432832034096</v>
      </c>
      <c r="AD583" s="21">
        <f t="shared" si="77"/>
        <v>0</v>
      </c>
      <c r="AE583" s="21">
        <f t="shared" si="77"/>
        <v>97.238807241311818</v>
      </c>
      <c r="AF583" s="21">
        <f t="shared" si="77"/>
        <v>1.5202354861220293E-17</v>
      </c>
      <c r="AG583" s="21">
        <f t="shared" si="77"/>
        <v>0</v>
      </c>
      <c r="AH583" s="20">
        <f>STDEV(AH570,AH572,AH573,AH575,AH578:AH579)</f>
        <v>0.62618104886325665</v>
      </c>
      <c r="AI583" s="20">
        <f>STDEV(AI570,AI572,AI573,AI575,AI578:AI579)</f>
        <v>1.3319150849524578E-2</v>
      </c>
      <c r="AJ583" s="20">
        <f>STDEV(AJ570,AJ572,AJ573,AJ575,AJ578:AJ579)</f>
        <v>0.62265268668650753</v>
      </c>
      <c r="AL583" s="20"/>
      <c r="AM583" s="20"/>
    </row>
    <row r="585" spans="1:39">
      <c r="A585" s="3" t="s">
        <v>7</v>
      </c>
      <c r="B585" s="3" t="s">
        <v>45</v>
      </c>
      <c r="C585" s="3" t="s">
        <v>1203</v>
      </c>
      <c r="D585" s="45">
        <v>9</v>
      </c>
      <c r="E585" s="3" t="s">
        <v>536</v>
      </c>
      <c r="F585" s="45" t="s">
        <v>1199</v>
      </c>
      <c r="G585" s="24">
        <v>37.443935254050196</v>
      </c>
      <c r="H585" s="24">
        <v>0.73443865345645221</v>
      </c>
      <c r="I585" s="24">
        <v>14.698787313712579</v>
      </c>
      <c r="J585" s="24">
        <v>14.187867720474886</v>
      </c>
      <c r="K585" s="24">
        <v>2.0690544365640613</v>
      </c>
      <c r="L585" s="24">
        <v>0.16893921497874953</v>
      </c>
      <c r="M585" s="24">
        <v>15.786425933100187</v>
      </c>
      <c r="N585" s="24">
        <v>1.399196566694945E-5</v>
      </c>
      <c r="O585" s="24">
        <v>0.13545236858242016</v>
      </c>
      <c r="P585" s="24">
        <v>9.8470085856571767</v>
      </c>
      <c r="Q585" s="24">
        <v>5.3326868332444613E-2</v>
      </c>
      <c r="R585" s="24">
        <v>8.3967105218617777E-3</v>
      </c>
      <c r="S585" s="24">
        <v>3.9616988686903944</v>
      </c>
      <c r="V585" s="25">
        <v>60.632985086901385</v>
      </c>
      <c r="X585" s="25">
        <v>231.56714862958086</v>
      </c>
      <c r="Z585" s="25">
        <v>526.48558544749039</v>
      </c>
      <c r="AH585" s="24">
        <v>99.172865393761171</v>
      </c>
      <c r="AI585" s="24">
        <v>-2.4347466500004186E-2</v>
      </c>
      <c r="AJ585" s="24">
        <v>99.148517927261167</v>
      </c>
    </row>
    <row r="586" spans="1:39">
      <c r="A586" s="3" t="s">
        <v>7</v>
      </c>
      <c r="B586" s="3" t="s">
        <v>45</v>
      </c>
      <c r="C586" s="3" t="s">
        <v>1204</v>
      </c>
      <c r="D586" s="45">
        <v>15</v>
      </c>
      <c r="E586" s="3" t="s">
        <v>536</v>
      </c>
      <c r="F586" s="45" t="s">
        <v>1200</v>
      </c>
      <c r="G586" s="24">
        <v>36.267540706426921</v>
      </c>
      <c r="H586" s="24">
        <v>0.61017881108070271</v>
      </c>
      <c r="I586" s="24">
        <v>14.56692130218201</v>
      </c>
      <c r="J586" s="24">
        <v>14.379825265534246</v>
      </c>
      <c r="K586" s="24">
        <v>2.0970481152522162</v>
      </c>
      <c r="L586" s="24">
        <v>0.14275716814089703</v>
      </c>
      <c r="M586" s="24">
        <v>14.959728791277515</v>
      </c>
      <c r="N586" s="24">
        <v>1.64139749238984E-2</v>
      </c>
      <c r="O586" s="24">
        <v>7.9545763877773026E-2</v>
      </c>
      <c r="P586" s="24">
        <v>9.7266377571863725</v>
      </c>
      <c r="Q586" s="24">
        <v>0.16041759572380543</v>
      </c>
      <c r="R586" s="24">
        <v>2.2310887926657263E-2</v>
      </c>
      <c r="S586" s="24">
        <v>3.82038584269376</v>
      </c>
      <c r="V586" s="25">
        <v>60.383014007222542</v>
      </c>
      <c r="X586" s="25">
        <v>4447.9873122822655</v>
      </c>
      <c r="Z586" s="25">
        <v>708.64789789741042</v>
      </c>
      <c r="AH586" s="24">
        <v>97.572880380618642</v>
      </c>
      <c r="AI586" s="24">
        <v>-7.257671118797647E-2</v>
      </c>
      <c r="AJ586" s="24">
        <v>97.500303669430664</v>
      </c>
    </row>
    <row r="587" spans="1:39">
      <c r="A587" s="3" t="s">
        <v>7</v>
      </c>
      <c r="B587" s="3" t="s">
        <v>45</v>
      </c>
      <c r="C587" s="3" t="s">
        <v>1204</v>
      </c>
      <c r="D587" s="45">
        <v>18</v>
      </c>
      <c r="E587" s="3" t="s">
        <v>536</v>
      </c>
      <c r="F587" s="45" t="s">
        <v>1201</v>
      </c>
      <c r="G587" s="24">
        <v>36.627311335232335</v>
      </c>
      <c r="H587" s="24">
        <v>0.70048347316522863</v>
      </c>
      <c r="I587" s="24">
        <v>14.616611724116677</v>
      </c>
      <c r="J587" s="24">
        <v>14.413283355324202</v>
      </c>
      <c r="K587" s="24">
        <v>2.101927397360194</v>
      </c>
      <c r="L587" s="24">
        <v>0.15212496169066378</v>
      </c>
      <c r="M587" s="24">
        <v>15.225969005883561</v>
      </c>
      <c r="N587" s="24">
        <v>5.2942799690603323E-2</v>
      </c>
      <c r="O587" s="24">
        <v>0.12971006271040575</v>
      </c>
      <c r="P587" s="24">
        <v>9.5636361457403503</v>
      </c>
      <c r="Q587" s="24">
        <v>0.42336201569110798</v>
      </c>
      <c r="R587" s="24">
        <v>1.0000846262341327E-5</v>
      </c>
      <c r="S587" s="24">
        <v>3.7197718614819171</v>
      </c>
      <c r="V587" s="25">
        <v>59.803081102367621</v>
      </c>
      <c r="X587" s="25">
        <v>361.20115051614397</v>
      </c>
      <c r="Z587" s="25">
        <v>937.68337853029914</v>
      </c>
      <c r="AH587" s="24">
        <v>97.877464869532673</v>
      </c>
      <c r="AI587" s="24">
        <v>-0.17825513911498517</v>
      </c>
      <c r="AJ587" s="24">
        <v>97.699209730417692</v>
      </c>
    </row>
    <row r="588" spans="1:39">
      <c r="A588" s="3" t="s">
        <v>7</v>
      </c>
      <c r="B588" s="3" t="s">
        <v>45</v>
      </c>
      <c r="C588" s="3" t="s">
        <v>1203</v>
      </c>
      <c r="D588" s="45">
        <v>29</v>
      </c>
      <c r="E588" s="3" t="s">
        <v>536</v>
      </c>
      <c r="F588" s="45" t="s">
        <v>1202</v>
      </c>
      <c r="G588" s="24">
        <v>37.248165436353922</v>
      </c>
      <c r="H588" s="24">
        <v>0.8042127031148808</v>
      </c>
      <c r="I588" s="24">
        <v>14.654292855895191</v>
      </c>
      <c r="J588" s="24">
        <v>14.126467235506846</v>
      </c>
      <c r="K588" s="24">
        <v>2.060100240744561</v>
      </c>
      <c r="L588" s="24">
        <v>0.12666083259418556</v>
      </c>
      <c r="M588" s="24">
        <v>15.091013205184119</v>
      </c>
      <c r="N588" s="24">
        <v>1.1912759568840763E-2</v>
      </c>
      <c r="O588" s="24">
        <v>3.06808976415304E-2</v>
      </c>
      <c r="P588" s="24">
        <v>9.9720749437136647</v>
      </c>
      <c r="Q588" s="24">
        <v>0.10714572622421194</v>
      </c>
      <c r="R588" s="24">
        <v>9.240781946403384E-4</v>
      </c>
      <c r="S588" s="24">
        <v>3.9166660467405245</v>
      </c>
      <c r="V588" s="25">
        <v>50.014213622143927</v>
      </c>
      <c r="X588" s="25">
        <v>4337.4038984998369</v>
      </c>
      <c r="Z588" s="25">
        <v>725.43903281936559</v>
      </c>
      <c r="AH588" s="24">
        <v>98.847252453164629</v>
      </c>
      <c r="AI588" s="24">
        <v>-4.5321284307251561E-2</v>
      </c>
      <c r="AJ588" s="24">
        <v>98.801931168857379</v>
      </c>
    </row>
    <row r="589" spans="1:39" s="11" customFormat="1">
      <c r="F589" s="11" t="s">
        <v>523</v>
      </c>
      <c r="G589" s="20">
        <f>AVERAGE(G585:G588)</f>
        <v>36.896738183015842</v>
      </c>
      <c r="H589" s="20">
        <f t="shared" ref="H589:AJ589" si="78">AVERAGE(H585:H588)</f>
        <v>0.71232841020431603</v>
      </c>
      <c r="I589" s="20">
        <f t="shared" si="78"/>
        <v>14.634153298976614</v>
      </c>
      <c r="J589" s="20">
        <f t="shared" si="78"/>
        <v>14.276860894210044</v>
      </c>
      <c r="K589" s="20">
        <f t="shared" si="78"/>
        <v>2.0820325474802579</v>
      </c>
      <c r="L589" s="20">
        <f t="shared" si="78"/>
        <v>0.14762054435112398</v>
      </c>
      <c r="M589" s="20">
        <f t="shared" si="78"/>
        <v>15.265784233861346</v>
      </c>
      <c r="N589" s="20">
        <f t="shared" si="78"/>
        <v>2.032088153725236E-2</v>
      </c>
      <c r="O589" s="20">
        <f t="shared" si="78"/>
        <v>9.3847273203032336E-2</v>
      </c>
      <c r="P589" s="20">
        <f t="shared" si="78"/>
        <v>9.777339358074391</v>
      </c>
      <c r="Q589" s="20">
        <f>AVERAGE(Q585:Q588)</f>
        <v>0.18606305149289248</v>
      </c>
      <c r="R589" s="20">
        <f>AVERAGE(R585:R588)</f>
        <v>7.9104193723554296E-3</v>
      </c>
      <c r="S589" s="20">
        <f t="shared" si="78"/>
        <v>3.8546306549016487</v>
      </c>
      <c r="T589" s="21"/>
      <c r="U589" s="21"/>
      <c r="V589" s="21">
        <f t="shared" si="78"/>
        <v>57.708323454658867</v>
      </c>
      <c r="W589" s="21"/>
      <c r="X589" s="21">
        <f t="shared" si="78"/>
        <v>2344.5398774819569</v>
      </c>
      <c r="Y589" s="21"/>
      <c r="Z589" s="21">
        <f t="shared" si="78"/>
        <v>724.56397367364139</v>
      </c>
      <c r="AA589" s="21"/>
      <c r="AB589" s="21"/>
      <c r="AC589" s="21"/>
      <c r="AD589" s="21"/>
      <c r="AE589" s="21"/>
      <c r="AF589" s="21"/>
      <c r="AG589" s="21"/>
      <c r="AH589" s="20">
        <f>AVERAGE(AH585:AH588)</f>
        <v>98.367615774269282</v>
      </c>
      <c r="AI589" s="20">
        <f>AVERAGE(AI585:AI588)</f>
        <v>-8.0125150277554347E-2</v>
      </c>
      <c r="AJ589" s="20">
        <f t="shared" si="78"/>
        <v>98.287490623991729</v>
      </c>
      <c r="AL589" s="20"/>
      <c r="AM589" s="20"/>
    </row>
    <row r="590" spans="1:39" s="11" customFormat="1">
      <c r="F590" s="11" t="s">
        <v>485</v>
      </c>
      <c r="G590" s="20">
        <f>STDEV(G585:G588)</f>
        <v>0.54510122600906152</v>
      </c>
      <c r="H590" s="20">
        <f t="shared" ref="H590:AJ590" si="79">STDEV(H585:H588)</f>
        <v>8.0635867277777301E-2</v>
      </c>
      <c r="I590" s="20">
        <f t="shared" si="79"/>
        <v>5.6008945283534763E-2</v>
      </c>
      <c r="J590" s="20">
        <f t="shared" si="79"/>
        <v>0.14112735053634132</v>
      </c>
      <c r="K590" s="20">
        <f t="shared" si="79"/>
        <v>2.0580976401856022E-2</v>
      </c>
      <c r="L590" s="20">
        <f t="shared" si="79"/>
        <v>1.7679907974817683E-2</v>
      </c>
      <c r="M590" s="20">
        <f t="shared" si="79"/>
        <v>0.36371595041795618</v>
      </c>
      <c r="N590" s="20">
        <f t="shared" si="79"/>
        <v>2.2821917407013576E-2</v>
      </c>
      <c r="O590" s="20">
        <f t="shared" si="79"/>
        <v>4.902940547377433E-2</v>
      </c>
      <c r="P590" s="20">
        <f t="shared" si="79"/>
        <v>0.17417947150448862</v>
      </c>
      <c r="Q590" s="20">
        <f>STDEV(Q585:Q588)</f>
        <v>0.16412934569897086</v>
      </c>
      <c r="R590" s="20">
        <f>STDEV(R585:R588)</f>
        <v>1.0309147226361589E-2</v>
      </c>
      <c r="S590" s="20">
        <f t="shared" si="79"/>
        <v>0.10750440854571941</v>
      </c>
      <c r="T590" s="21"/>
      <c r="U590" s="21"/>
      <c r="V590" s="21">
        <f t="shared" si="79"/>
        <v>5.1411720755913954</v>
      </c>
      <c r="W590" s="21"/>
      <c r="X590" s="21">
        <f t="shared" si="79"/>
        <v>2366.029330333261</v>
      </c>
      <c r="Y590" s="21"/>
      <c r="Z590" s="21">
        <f t="shared" si="79"/>
        <v>168.2349704087998</v>
      </c>
      <c r="AA590" s="21"/>
      <c r="AB590" s="21"/>
      <c r="AC590" s="21"/>
      <c r="AD590" s="21"/>
      <c r="AE590" s="21"/>
      <c r="AF590" s="21"/>
      <c r="AG590" s="21"/>
      <c r="AH590" s="20">
        <f>STDEV(AH585:AH588)</f>
        <v>0.76383474407508323</v>
      </c>
      <c r="AI590" s="20">
        <f>STDEV(AI585:AI588)</f>
        <v>6.8334795275395266E-2</v>
      </c>
      <c r="AJ590" s="20">
        <f t="shared" si="79"/>
        <v>0.81071055302380668</v>
      </c>
      <c r="AL590" s="20"/>
      <c r="AM590" s="20"/>
    </row>
    <row r="592" spans="1:39" s="76" customFormat="1">
      <c r="A592" s="75" t="s">
        <v>1148</v>
      </c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1"/>
      <c r="AI592" s="81"/>
      <c r="AJ592" s="81"/>
      <c r="AL592" s="81"/>
      <c r="AM592" s="81"/>
    </row>
    <row r="593" spans="1:39" ht="15.6">
      <c r="A593" s="3" t="s">
        <v>9</v>
      </c>
      <c r="B593" s="3" t="s">
        <v>64</v>
      </c>
      <c r="C593" s="45" t="s">
        <v>1165</v>
      </c>
      <c r="D593" s="45">
        <v>1</v>
      </c>
      <c r="E593" s="3" t="s">
        <v>536</v>
      </c>
      <c r="F593" s="45" t="s">
        <v>1166</v>
      </c>
      <c r="G593" s="24">
        <v>54.535938910450412</v>
      </c>
      <c r="H593" s="24">
        <v>4.6155085862911817E-2</v>
      </c>
      <c r="I593" s="24">
        <v>0.89912663582754926</v>
      </c>
      <c r="J593" s="24">
        <v>5.0062293754499061</v>
      </c>
      <c r="K593" s="24">
        <v>0</v>
      </c>
      <c r="L593" s="24">
        <v>0.2386146812418731</v>
      </c>
      <c r="M593" s="24">
        <v>15.550246648837687</v>
      </c>
      <c r="N593" s="24">
        <v>24.215825019961077</v>
      </c>
      <c r="O593" s="24">
        <v>0.2347726928222709</v>
      </c>
      <c r="P593" s="24">
        <v>1.6466877741487481E-3</v>
      </c>
      <c r="Q593" s="24">
        <v>9.9997877911124756E-6</v>
      </c>
      <c r="R593" s="24">
        <v>1.4501227080394925E-4</v>
      </c>
      <c r="T593" s="25">
        <v>453.15119548973155</v>
      </c>
      <c r="U593" s="25">
        <v>10.719567237826642</v>
      </c>
      <c r="V593" s="25">
        <v>104.25793791245397</v>
      </c>
      <c r="W593" s="25">
        <v>35.955495680735773</v>
      </c>
      <c r="X593" s="25">
        <v>40.091237642770338</v>
      </c>
      <c r="Y593" s="25">
        <v>92.371388241291257</v>
      </c>
      <c r="Z593" s="25">
        <v>122.75829730017938</v>
      </c>
      <c r="AA593" s="25">
        <v>40.419265229696357</v>
      </c>
      <c r="AB593" s="25">
        <v>30.00988067757034</v>
      </c>
      <c r="AC593" s="25">
        <v>27.279954417707117</v>
      </c>
      <c r="AD593" s="25">
        <v>9.9995875637902673E-2</v>
      </c>
      <c r="AE593" s="25">
        <v>9.9992598146804029E-2</v>
      </c>
      <c r="AF593" s="25">
        <v>0.10000249224620278</v>
      </c>
      <c r="AG593" s="25">
        <v>9.9997257707769363E-2</v>
      </c>
      <c r="AJ593" s="24">
        <v>100.860310716965</v>
      </c>
    </row>
    <row r="594" spans="1:39" ht="15.6">
      <c r="A594" s="3" t="s">
        <v>9</v>
      </c>
      <c r="B594" s="3" t="s">
        <v>64</v>
      </c>
      <c r="C594" s="45" t="s">
        <v>1167</v>
      </c>
      <c r="D594" s="45">
        <v>6</v>
      </c>
      <c r="E594" s="3" t="s">
        <v>536</v>
      </c>
      <c r="F594" s="45" t="s">
        <v>1168</v>
      </c>
      <c r="G594" s="24">
        <v>54.085375241944099</v>
      </c>
      <c r="H594" s="24">
        <v>1.8463369126955939E-2</v>
      </c>
      <c r="I594" s="24">
        <v>0.87662149815448798</v>
      </c>
      <c r="J594" s="24">
        <v>4.4545542604961188</v>
      </c>
      <c r="K594" s="24">
        <v>0.50560276319570296</v>
      </c>
      <c r="L594" s="24">
        <v>0.20604239177441411</v>
      </c>
      <c r="M594" s="24">
        <v>15.601861637687719</v>
      </c>
      <c r="N594" s="24">
        <v>24.282916495334099</v>
      </c>
      <c r="O594" s="24">
        <v>0.26621788328761165</v>
      </c>
      <c r="P594" s="24">
        <v>7.4697226682490028E-3</v>
      </c>
      <c r="Q594" s="24">
        <v>3.3242294553995202E-2</v>
      </c>
      <c r="R594" s="24">
        <v>1.0000846262341327E-5</v>
      </c>
      <c r="T594" s="25">
        <v>0.10000026381766117</v>
      </c>
      <c r="U594" s="25">
        <v>9.9995963039427621E-2</v>
      </c>
      <c r="V594" s="25">
        <v>94.349084313984406</v>
      </c>
      <c r="W594" s="25">
        <v>95.565861083841597</v>
      </c>
      <c r="X594" s="25">
        <v>59.351832229943113</v>
      </c>
      <c r="Y594" s="25">
        <v>104.74157415170345</v>
      </c>
      <c r="Z594" s="25">
        <v>59.86404624349278</v>
      </c>
      <c r="AA594" s="25">
        <v>9.9998182161544699E-2</v>
      </c>
      <c r="AB594" s="25">
        <v>112.22955376353612</v>
      </c>
      <c r="AC594" s="25">
        <v>28.169952930601525</v>
      </c>
      <c r="AD594" s="25">
        <v>9.9995875637902673E-2</v>
      </c>
      <c r="AE594" s="25">
        <v>9.9992598146804029E-2</v>
      </c>
      <c r="AF594" s="25">
        <v>0.10000249224620278</v>
      </c>
      <c r="AG594" s="25">
        <v>9.9997257707769363E-2</v>
      </c>
      <c r="AJ594" s="24">
        <v>100.41357920521845</v>
      </c>
    </row>
    <row r="595" spans="1:39" ht="15.6">
      <c r="A595" s="3" t="s">
        <v>9</v>
      </c>
      <c r="B595" s="3" t="s">
        <v>64</v>
      </c>
      <c r="C595" s="45" t="s">
        <v>1169</v>
      </c>
      <c r="D595" s="45">
        <v>15</v>
      </c>
      <c r="E595" s="3" t="s">
        <v>536</v>
      </c>
      <c r="F595" s="45" t="s">
        <v>1170</v>
      </c>
      <c r="G595" s="24">
        <v>53.892065650347156</v>
      </c>
      <c r="H595" s="24">
        <v>6.4980514550734336E-2</v>
      </c>
      <c r="I595" s="24">
        <v>1.2156968903576792</v>
      </c>
      <c r="J595" s="24">
        <v>3.783504137140639</v>
      </c>
      <c r="K595" s="24">
        <v>0.96706575871333367</v>
      </c>
      <c r="L595" s="24">
        <v>0.17194388149705511</v>
      </c>
      <c r="M595" s="24">
        <v>15.667273346554207</v>
      </c>
      <c r="N595" s="24">
        <v>24.114886979639703</v>
      </c>
      <c r="O595" s="24">
        <v>0.37259477354624065</v>
      </c>
      <c r="P595" s="24">
        <v>2.4923167554599564E-3</v>
      </c>
      <c r="Q595" s="24">
        <v>9.9997877911124756E-6</v>
      </c>
      <c r="R595" s="24">
        <v>1.0000846262341327E-5</v>
      </c>
      <c r="T595" s="25">
        <v>0.10000026381766117</v>
      </c>
      <c r="U595" s="25">
        <v>9.9995963039427621E-2</v>
      </c>
      <c r="V595" s="25">
        <v>76.011205908744131</v>
      </c>
      <c r="W595" s="25">
        <v>118.22550541776732</v>
      </c>
      <c r="X595" s="25">
        <v>881.37720869183408</v>
      </c>
      <c r="Y595" s="25">
        <v>178.84268781068019</v>
      </c>
      <c r="Z595" s="25">
        <v>58.843977296477043</v>
      </c>
      <c r="AA595" s="25">
        <v>10.669806036636819</v>
      </c>
      <c r="AB595" s="25">
        <v>135.15946259181626</v>
      </c>
      <c r="AC595" s="25">
        <v>9.9999832909483582E-2</v>
      </c>
      <c r="AD595" s="25">
        <v>9.9995875637902673E-2</v>
      </c>
      <c r="AE595" s="25">
        <v>9.9992598146804029E-2</v>
      </c>
      <c r="AF595" s="25">
        <v>0.10000249224620278</v>
      </c>
      <c r="AG595" s="25">
        <v>4.1998848237263129</v>
      </c>
      <c r="AJ595" s="24">
        <v>100.47276986040136</v>
      </c>
    </row>
    <row r="596" spans="1:39" ht="15.6">
      <c r="A596" s="3" t="s">
        <v>9</v>
      </c>
      <c r="B596" s="3" t="s">
        <v>64</v>
      </c>
      <c r="C596" s="45" t="s">
        <v>1171</v>
      </c>
      <c r="D596" s="45">
        <v>18</v>
      </c>
      <c r="E596" s="3" t="s">
        <v>536</v>
      </c>
      <c r="F596" s="45" t="s">
        <v>1172</v>
      </c>
      <c r="G596" s="24">
        <v>54.434577595157556</v>
      </c>
      <c r="H596" s="24">
        <v>5.5373422608477663E-2</v>
      </c>
      <c r="I596" s="24">
        <v>0.42980259401538579</v>
      </c>
      <c r="J596" s="24">
        <v>5.0161044680096696</v>
      </c>
      <c r="K596" s="24">
        <v>0</v>
      </c>
      <c r="L596" s="24">
        <v>0.18352353312411343</v>
      </c>
      <c r="M596" s="24">
        <v>15.487065299156553</v>
      </c>
      <c r="N596" s="24">
        <v>24.565890008982485</v>
      </c>
      <c r="O596" s="24">
        <v>0.11971494579937604</v>
      </c>
      <c r="P596" s="24">
        <v>1.2045996884775042E-5</v>
      </c>
      <c r="Q596" s="24">
        <v>9.9997877911124756E-6</v>
      </c>
      <c r="R596" s="24">
        <v>4.2383586459802539E-3</v>
      </c>
      <c r="T596" s="25">
        <v>36.84009719042637</v>
      </c>
      <c r="U596" s="25">
        <v>10.759565623042411</v>
      </c>
      <c r="V596" s="25">
        <v>103.4680293006688</v>
      </c>
      <c r="W596" s="25">
        <v>89.869047949718166</v>
      </c>
      <c r="X596" s="25">
        <v>42.861323157124872</v>
      </c>
      <c r="Y596" s="25">
        <v>156.18234725045869</v>
      </c>
      <c r="Z596" s="25">
        <v>106.2871840086604</v>
      </c>
      <c r="AA596" s="25">
        <v>9.9998182161544699E-2</v>
      </c>
      <c r="AB596" s="25">
        <v>166.85933654979624</v>
      </c>
      <c r="AC596" s="25">
        <v>9.9999832909483582E-2</v>
      </c>
      <c r="AD596" s="25">
        <v>9.9995875637902673E-2</v>
      </c>
      <c r="AE596" s="25">
        <v>9.9992598146804029E-2</v>
      </c>
      <c r="AF596" s="25">
        <v>0.10000249224620278</v>
      </c>
      <c r="AG596" s="25">
        <v>9.9997257707769363E-2</v>
      </c>
      <c r="AJ596" s="24">
        <v>100.40546102517035</v>
      </c>
    </row>
    <row r="597" spans="1:39" s="11" customFormat="1">
      <c r="C597" s="44"/>
      <c r="D597" s="44"/>
      <c r="F597" s="11" t="s">
        <v>523</v>
      </c>
      <c r="G597" s="20">
        <f>AVERAGE(G593:G596)</f>
        <v>54.236989349474804</v>
      </c>
      <c r="H597" s="20">
        <f t="shared" ref="H597:AJ597" si="80">AVERAGE(H593:H596)</f>
        <v>4.624309803726994E-2</v>
      </c>
      <c r="I597" s="20">
        <f t="shared" si="80"/>
        <v>0.8553119045887756</v>
      </c>
      <c r="J597" s="20">
        <f t="shared" si="80"/>
        <v>4.5650980602740834</v>
      </c>
      <c r="K597" s="20">
        <f t="shared" si="80"/>
        <v>0.36816713047725913</v>
      </c>
      <c r="L597" s="20">
        <f t="shared" si="80"/>
        <v>0.20003112190936392</v>
      </c>
      <c r="M597" s="20">
        <f t="shared" si="80"/>
        <v>15.576611733059043</v>
      </c>
      <c r="N597" s="20">
        <f t="shared" si="80"/>
        <v>24.294879625979341</v>
      </c>
      <c r="O597" s="20">
        <f t="shared" si="80"/>
        <v>0.24832507386387481</v>
      </c>
      <c r="P597" s="20">
        <f t="shared" si="80"/>
        <v>2.9051932986856204E-3</v>
      </c>
      <c r="Q597" s="20">
        <f>AVERAGE(Q593:Q596)</f>
        <v>8.3180734793421359E-3</v>
      </c>
      <c r="R597" s="20">
        <f>AVERAGE(R593:R596)</f>
        <v>1.1008431523272214E-3</v>
      </c>
      <c r="S597" s="20"/>
      <c r="T597" s="21">
        <f t="shared" si="80"/>
        <v>122.54782330194831</v>
      </c>
      <c r="U597" s="21">
        <f t="shared" si="80"/>
        <v>5.4197811967369773</v>
      </c>
      <c r="V597" s="21">
        <f t="shared" si="80"/>
        <v>94.52156435896282</v>
      </c>
      <c r="W597" s="21">
        <f t="shared" si="80"/>
        <v>84.90397753301572</v>
      </c>
      <c r="X597" s="21">
        <f t="shared" si="80"/>
        <v>255.92040043041808</v>
      </c>
      <c r="Y597" s="21">
        <f t="shared" si="80"/>
        <v>133.03449936353337</v>
      </c>
      <c r="Z597" s="21">
        <f t="shared" si="80"/>
        <v>86.9383762122024</v>
      </c>
      <c r="AA597" s="21">
        <f t="shared" si="80"/>
        <v>12.822266907664066</v>
      </c>
      <c r="AB597" s="21">
        <f t="shared" si="80"/>
        <v>111.06455839567974</v>
      </c>
      <c r="AC597" s="21">
        <f t="shared" si="80"/>
        <v>13.912476753531902</v>
      </c>
      <c r="AD597" s="21">
        <f t="shared" si="80"/>
        <v>9.9995875637902673E-2</v>
      </c>
      <c r="AE597" s="21">
        <f t="shared" si="80"/>
        <v>9.9992598146804029E-2</v>
      </c>
      <c r="AF597" s="21">
        <f t="shared" si="80"/>
        <v>0.10000249224620278</v>
      </c>
      <c r="AG597" s="21">
        <f t="shared" si="80"/>
        <v>1.1249691492124052</v>
      </c>
      <c r="AH597" s="20"/>
      <c r="AI597" s="20"/>
      <c r="AJ597" s="20">
        <f t="shared" si="80"/>
        <v>100.5380302019388</v>
      </c>
      <c r="AL597" s="20"/>
      <c r="AM597" s="20"/>
    </row>
    <row r="598" spans="1:39" s="11" customFormat="1">
      <c r="C598" s="44"/>
      <c r="D598" s="44"/>
      <c r="F598" s="11" t="s">
        <v>485</v>
      </c>
      <c r="G598" s="20">
        <f>STDEV(G593:G596)</f>
        <v>0.30020612400023217</v>
      </c>
      <c r="H598" s="20">
        <f t="shared" ref="H598:AJ598" si="81">STDEV(H593:H596)</f>
        <v>2.00513897178227E-2</v>
      </c>
      <c r="I598" s="20">
        <f t="shared" si="81"/>
        <v>0.32316628372184092</v>
      </c>
      <c r="J598" s="20">
        <f t="shared" si="81"/>
        <v>0.58341312103740006</v>
      </c>
      <c r="K598" s="20">
        <f t="shared" si="81"/>
        <v>0.4649954092861166</v>
      </c>
      <c r="L598" s="20">
        <f t="shared" si="81"/>
        <v>2.936108522992904E-2</v>
      </c>
      <c r="M598" s="20">
        <f t="shared" si="81"/>
        <v>7.6530532765156256E-2</v>
      </c>
      <c r="N598" s="20">
        <f t="shared" si="81"/>
        <v>0.19342244583587426</v>
      </c>
      <c r="O598" s="20">
        <f t="shared" si="81"/>
        <v>0.10406303051657873</v>
      </c>
      <c r="P598" s="20">
        <f t="shared" si="81"/>
        <v>3.2124514455868962E-3</v>
      </c>
      <c r="Q598" s="20">
        <f>STDEV(Q593:Q596)</f>
        <v>1.6616147383102044E-2</v>
      </c>
      <c r="R598" s="20">
        <f>STDEV(R593:R596)</f>
        <v>2.0926450583243746E-3</v>
      </c>
      <c r="S598" s="20"/>
      <c r="T598" s="21">
        <f t="shared" si="81"/>
        <v>221.0816913501254</v>
      </c>
      <c r="U598" s="21">
        <f t="shared" si="81"/>
        <v>6.1427805773953281</v>
      </c>
      <c r="V598" s="21">
        <f t="shared" si="81"/>
        <v>13.133916961412048</v>
      </c>
      <c r="W598" s="21">
        <f t="shared" si="81"/>
        <v>34.854965123644554</v>
      </c>
      <c r="X598" s="21">
        <f t="shared" si="81"/>
        <v>417.05787724771346</v>
      </c>
      <c r="Y598" s="21">
        <f t="shared" si="81"/>
        <v>41.183294403546597</v>
      </c>
      <c r="Z598" s="21">
        <f t="shared" si="81"/>
        <v>32.556400822693568</v>
      </c>
      <c r="AA598" s="21">
        <f t="shared" si="81"/>
        <v>19.060776892485745</v>
      </c>
      <c r="AB598" s="21">
        <f t="shared" si="81"/>
        <v>58.49455721598315</v>
      </c>
      <c r="AC598" s="21">
        <f t="shared" si="81"/>
        <v>15.953412627683406</v>
      </c>
      <c r="AD598" s="21">
        <f t="shared" si="81"/>
        <v>0</v>
      </c>
      <c r="AE598" s="21">
        <f t="shared" si="81"/>
        <v>0</v>
      </c>
      <c r="AF598" s="21">
        <f t="shared" si="81"/>
        <v>0</v>
      </c>
      <c r="AG598" s="21">
        <f t="shared" si="81"/>
        <v>2.0499437830092719</v>
      </c>
      <c r="AH598" s="20"/>
      <c r="AI598" s="20"/>
      <c r="AJ598" s="20">
        <f t="shared" si="81"/>
        <v>0.21693799402662622</v>
      </c>
      <c r="AL598" s="20"/>
      <c r="AM598" s="20"/>
    </row>
    <row r="599" spans="1:39">
      <c r="C599" s="45"/>
      <c r="D599" s="45"/>
      <c r="F599" s="45"/>
    </row>
    <row r="600" spans="1:39" ht="15.6">
      <c r="A600" s="3" t="s">
        <v>10</v>
      </c>
      <c r="B600" s="3" t="s">
        <v>64</v>
      </c>
      <c r="C600" s="45" t="s">
        <v>1173</v>
      </c>
      <c r="D600" s="41">
        <v>19</v>
      </c>
      <c r="E600" s="3" t="s">
        <v>536</v>
      </c>
      <c r="F600" s="45" t="s">
        <v>1174</v>
      </c>
      <c r="G600" s="24">
        <v>53.658215811287157</v>
      </c>
      <c r="H600" s="24">
        <v>6.7850295401842606E-2</v>
      </c>
      <c r="I600" s="24">
        <v>0.46659379884872021</v>
      </c>
      <c r="J600" s="24">
        <v>9.6221777510609723</v>
      </c>
      <c r="K600" s="24">
        <v>0</v>
      </c>
      <c r="L600" s="24">
        <v>0.21411638392695598</v>
      </c>
      <c r="M600" s="24">
        <v>13.025622661345404</v>
      </c>
      <c r="N600" s="24">
        <v>22.952350520235537</v>
      </c>
      <c r="O600" s="24">
        <v>0.29000127408710041</v>
      </c>
      <c r="P600" s="24">
        <v>1.2045996884775042E-5</v>
      </c>
      <c r="Q600" s="24">
        <v>1.0520884217746928E-5</v>
      </c>
      <c r="R600" s="24">
        <v>1.3861172919605079E-3</v>
      </c>
      <c r="T600" s="25">
        <v>32.590085978175772</v>
      </c>
      <c r="U600" s="25">
        <v>6.679730331033765</v>
      </c>
      <c r="V600" s="25">
        <v>92.639282128981108</v>
      </c>
      <c r="W600" s="25">
        <v>157.51761837073821</v>
      </c>
      <c r="X600" s="25">
        <v>77.762400576248965</v>
      </c>
      <c r="Y600" s="25">
        <v>104.98157775869606</v>
      </c>
      <c r="Z600" s="25">
        <v>76.0851426362334</v>
      </c>
      <c r="AA600" s="25">
        <v>9.9998182161544699E-2</v>
      </c>
      <c r="AB600" s="25">
        <v>223.21911245742254</v>
      </c>
      <c r="AC600" s="25">
        <v>9.9999832909483582E-2</v>
      </c>
      <c r="AD600" s="25">
        <v>9.9995875637902673E-2</v>
      </c>
      <c r="AE600" s="25">
        <v>18.398638059011937</v>
      </c>
      <c r="AF600" s="25">
        <v>0.10000249224620278</v>
      </c>
      <c r="AG600" s="25">
        <v>9.9997257707769363E-2</v>
      </c>
      <c r="AJ600" s="24">
        <v>100.4185780956</v>
      </c>
    </row>
    <row r="601" spans="1:39">
      <c r="C601" s="45"/>
      <c r="D601" s="45"/>
      <c r="F601" s="45"/>
    </row>
    <row r="602" spans="1:39">
      <c r="A602" s="3" t="s">
        <v>7</v>
      </c>
      <c r="B602" s="3" t="s">
        <v>64</v>
      </c>
      <c r="C602" s="45" t="s">
        <v>1175</v>
      </c>
      <c r="D602" s="45">
        <v>12</v>
      </c>
      <c r="E602" s="3" t="s">
        <v>536</v>
      </c>
      <c r="F602" s="45" t="s">
        <v>1176</v>
      </c>
      <c r="G602" s="24">
        <v>50.185339256186573</v>
      </c>
      <c r="H602" s="24">
        <v>1.2948951743372261</v>
      </c>
      <c r="I602" s="24">
        <v>2.8216938213489384</v>
      </c>
      <c r="J602" s="24">
        <v>3.235394803294259</v>
      </c>
      <c r="K602" s="24">
        <v>4.3973272564975217</v>
      </c>
      <c r="L602" s="24">
        <v>0.21074113756732948</v>
      </c>
      <c r="M602" s="24">
        <v>15.770130215840364</v>
      </c>
      <c r="N602" s="24">
        <v>21.419040962622883</v>
      </c>
      <c r="O602" s="24">
        <v>0.46951707850291918</v>
      </c>
      <c r="P602" s="24">
        <v>5.3701054112327137E-3</v>
      </c>
      <c r="Q602" s="24">
        <v>9.9997877911124756E-6</v>
      </c>
      <c r="R602" s="24">
        <v>1.250405808180536E-2</v>
      </c>
      <c r="V602" s="25">
        <v>79.770770947113988</v>
      </c>
      <c r="X602" s="25">
        <v>65.232013754998974</v>
      </c>
      <c r="Z602" s="25">
        <v>338.79289919659283</v>
      </c>
      <c r="AJ602" s="24">
        <v>99.82445154773427</v>
      </c>
    </row>
    <row r="603" spans="1:39" ht="15.6">
      <c r="A603" s="3" t="s">
        <v>7</v>
      </c>
      <c r="B603" s="3" t="s">
        <v>64</v>
      </c>
      <c r="C603" s="45" t="s">
        <v>1177</v>
      </c>
      <c r="D603" s="45">
        <v>25</v>
      </c>
      <c r="E603" s="3" t="s">
        <v>536</v>
      </c>
      <c r="F603" s="45" t="s">
        <v>1178</v>
      </c>
      <c r="G603" s="24">
        <v>48.92446268363895</v>
      </c>
      <c r="H603" s="24">
        <v>1.4101318918043748</v>
      </c>
      <c r="I603" s="24">
        <v>3.9524357536683468</v>
      </c>
      <c r="J603" s="24">
        <v>3.7664350661130603</v>
      </c>
      <c r="K603" s="24">
        <v>3.5828657010807676</v>
      </c>
      <c r="L603" s="24">
        <v>0.14474951899510657</v>
      </c>
      <c r="M603" s="24">
        <v>14.770257705657272</v>
      </c>
      <c r="N603" s="24">
        <v>21.833119194570585</v>
      </c>
      <c r="O603" s="24">
        <v>0.33325458648644252</v>
      </c>
      <c r="P603" s="24">
        <v>1.6116339232140526E-2</v>
      </c>
      <c r="Q603" s="24">
        <v>1.563966810529991E-2</v>
      </c>
      <c r="R603" s="24">
        <v>1.667841131170663E-2</v>
      </c>
      <c r="V603" s="25">
        <v>9.9988431871539232E-2</v>
      </c>
      <c r="X603" s="25">
        <v>2705.6935265316997</v>
      </c>
      <c r="Z603" s="25">
        <v>446.78019811694617</v>
      </c>
      <c r="AJ603" s="24">
        <v>99.137131362324268</v>
      </c>
    </row>
    <row r="604" spans="1:39" ht="15.6">
      <c r="A604" s="3" t="s">
        <v>7</v>
      </c>
      <c r="B604" s="3" t="s">
        <v>64</v>
      </c>
      <c r="C604" s="45" t="s">
        <v>1179</v>
      </c>
      <c r="D604" s="45">
        <v>28</v>
      </c>
      <c r="E604" s="3" t="s">
        <v>536</v>
      </c>
      <c r="F604" s="45" t="s">
        <v>1180</v>
      </c>
      <c r="G604" s="24">
        <v>49.790505057147939</v>
      </c>
      <c r="H604" s="24">
        <v>1.1413869259615184</v>
      </c>
      <c r="I604" s="24">
        <v>2.8672671502612239</v>
      </c>
      <c r="J604" s="24">
        <v>4.0090244983566468</v>
      </c>
      <c r="K604" s="24">
        <v>3.0020533997070333</v>
      </c>
      <c r="L604" s="24">
        <v>0.12684935056224428</v>
      </c>
      <c r="M604" s="24">
        <v>15.540426435383667</v>
      </c>
      <c r="N604" s="24">
        <v>21.423210568391639</v>
      </c>
      <c r="O604" s="24">
        <v>0.32468291441129243</v>
      </c>
      <c r="P604" s="24">
        <v>1.2045996884775042E-5</v>
      </c>
      <c r="Q604" s="24">
        <v>6.2366676495610285E-2</v>
      </c>
      <c r="R604" s="24">
        <v>2.783235514809591E-3</v>
      </c>
      <c r="V604" s="25">
        <v>109.85729009726016</v>
      </c>
      <c r="X604" s="25">
        <v>1993.3715366852216</v>
      </c>
      <c r="Z604" s="25">
        <v>528.42571658201052</v>
      </c>
      <c r="AJ604" s="24">
        <v>98.591476402021883</v>
      </c>
    </row>
    <row r="605" spans="1:39" ht="15.6">
      <c r="A605" s="3" t="s">
        <v>7</v>
      </c>
      <c r="B605" s="3" t="s">
        <v>64</v>
      </c>
      <c r="C605" s="45" t="s">
        <v>1177</v>
      </c>
      <c r="D605" s="45">
        <v>23</v>
      </c>
      <c r="E605" s="3" t="s">
        <v>536</v>
      </c>
      <c r="F605" s="45" t="s">
        <v>1181</v>
      </c>
      <c r="G605" s="24">
        <v>48.524772212212923</v>
      </c>
      <c r="H605" s="24">
        <v>1.5882418370693796</v>
      </c>
      <c r="I605" s="24">
        <v>4.0114562377161525</v>
      </c>
      <c r="J605" s="24">
        <v>3.7438085355335944</v>
      </c>
      <c r="K605" s="24">
        <v>4.1355219910515659</v>
      </c>
      <c r="L605" s="24">
        <v>0.14968455785757498</v>
      </c>
      <c r="M605" s="24">
        <v>14.665138970253036</v>
      </c>
      <c r="N605" s="24">
        <v>21.679235556165477</v>
      </c>
      <c r="O605" s="24">
        <v>0.46329085530507075</v>
      </c>
      <c r="P605" s="24">
        <v>1.4555178035873681E-2</v>
      </c>
      <c r="Q605" s="24">
        <v>0.1398760316433022</v>
      </c>
      <c r="R605" s="24">
        <v>1.0000846262341327E-5</v>
      </c>
      <c r="V605" s="25">
        <v>149.24273341145943</v>
      </c>
      <c r="X605" s="25">
        <v>2095.8647007163395</v>
      </c>
      <c r="Z605" s="25">
        <v>377.4455117477288</v>
      </c>
      <c r="AJ605" s="24">
        <v>99.368979318485501</v>
      </c>
    </row>
    <row r="606" spans="1:39" s="11" customFormat="1">
      <c r="F606" s="11" t="s">
        <v>523</v>
      </c>
      <c r="G606" s="20">
        <f t="shared" ref="G606:R606" si="82">AVERAGE(G602:G605)</f>
        <v>49.356269802296602</v>
      </c>
      <c r="H606" s="20">
        <f t="shared" si="82"/>
        <v>1.3586639572931247</v>
      </c>
      <c r="I606" s="20">
        <f t="shared" si="82"/>
        <v>3.4132132407486653</v>
      </c>
      <c r="J606" s="20">
        <f t="shared" si="82"/>
        <v>3.6886657258243898</v>
      </c>
      <c r="K606" s="20">
        <f t="shared" si="82"/>
        <v>3.779442087084222</v>
      </c>
      <c r="L606" s="20">
        <f t="shared" si="82"/>
        <v>0.15800614124556384</v>
      </c>
      <c r="M606" s="20">
        <f t="shared" si="82"/>
        <v>15.186488331783586</v>
      </c>
      <c r="N606" s="20">
        <f t="shared" si="82"/>
        <v>21.588651570437648</v>
      </c>
      <c r="O606" s="20">
        <f t="shared" si="82"/>
        <v>0.39768635867643121</v>
      </c>
      <c r="P606" s="20">
        <f t="shared" si="82"/>
        <v>9.0134171690329241E-3</v>
      </c>
      <c r="Q606" s="20">
        <f t="shared" si="82"/>
        <v>5.4473094008000877E-2</v>
      </c>
      <c r="R606" s="20">
        <f t="shared" si="82"/>
        <v>7.9939264386459808E-3</v>
      </c>
      <c r="S606" s="20"/>
      <c r="T606" s="21"/>
      <c r="U606" s="21"/>
      <c r="V606" s="21">
        <f>AVERAGE(V602:V605)</f>
        <v>84.742695721926282</v>
      </c>
      <c r="W606" s="21"/>
      <c r="X606" s="21">
        <f>AVERAGE(X602:X605)</f>
        <v>1715.0404444220649</v>
      </c>
      <c r="Y606" s="21"/>
      <c r="Z606" s="21">
        <f>AVERAGE(Z602:Z605)</f>
        <v>422.86108141081957</v>
      </c>
      <c r="AA606" s="21"/>
      <c r="AB606" s="21"/>
      <c r="AC606" s="21"/>
      <c r="AD606" s="21"/>
      <c r="AE606" s="21"/>
      <c r="AF606" s="21"/>
      <c r="AG606" s="21"/>
      <c r="AH606" s="20"/>
      <c r="AI606" s="20"/>
      <c r="AJ606" s="20">
        <f>AVERAGE(AJ602:AJ605)</f>
        <v>99.230509657641491</v>
      </c>
      <c r="AL606" s="20"/>
      <c r="AM606" s="20"/>
    </row>
    <row r="607" spans="1:39" s="11" customFormat="1">
      <c r="F607" s="11" t="s">
        <v>485</v>
      </c>
      <c r="G607" s="20">
        <f t="shared" ref="G607:R607" si="83">STDEV(G602:G605)</f>
        <v>0.76458312082851398</v>
      </c>
      <c r="H607" s="20">
        <f t="shared" si="83"/>
        <v>0.18853003048972281</v>
      </c>
      <c r="I607" s="20">
        <f t="shared" si="83"/>
        <v>0.65742121431787592</v>
      </c>
      <c r="J607" s="20">
        <f t="shared" si="83"/>
        <v>0.32515282155793079</v>
      </c>
      <c r="K607" s="20">
        <f t="shared" si="83"/>
        <v>0.61955640781301757</v>
      </c>
      <c r="L607" s="20">
        <f t="shared" si="83"/>
        <v>3.6499827517014298E-2</v>
      </c>
      <c r="M607" s="20">
        <f t="shared" si="83"/>
        <v>0.55104843129534542</v>
      </c>
      <c r="N607" s="20">
        <f t="shared" si="83"/>
        <v>0.20339482225532363</v>
      </c>
      <c r="O607" s="20">
        <f t="shared" si="83"/>
        <v>7.946604816063367E-2</v>
      </c>
      <c r="P607" s="20">
        <f t="shared" si="83"/>
        <v>7.6476797981072523E-3</v>
      </c>
      <c r="Q607" s="20">
        <f t="shared" si="83"/>
        <v>6.2796586957699838E-2</v>
      </c>
      <c r="R607" s="20">
        <f t="shared" si="83"/>
        <v>7.8878795781358122E-3</v>
      </c>
      <c r="S607" s="20"/>
      <c r="T607" s="21"/>
      <c r="U607" s="21"/>
      <c r="V607" s="21">
        <f>STDEV(V602:V605)</f>
        <v>63.193105230304511</v>
      </c>
      <c r="W607" s="21"/>
      <c r="X607" s="21">
        <f>STDEV(X602:X605)</f>
        <v>1143.9342489985947</v>
      </c>
      <c r="Y607" s="21"/>
      <c r="Z607" s="21">
        <f>STDEV(Z602:Z605)</f>
        <v>83.358761929896204</v>
      </c>
      <c r="AA607" s="21"/>
      <c r="AB607" s="21"/>
      <c r="AC607" s="21"/>
      <c r="AD607" s="21"/>
      <c r="AE607" s="21"/>
      <c r="AF607" s="21"/>
      <c r="AG607" s="21"/>
      <c r="AH607" s="20"/>
      <c r="AI607" s="20"/>
      <c r="AJ607" s="20">
        <f>STDEV(AJ602:AJ605)</f>
        <v>0.51284299858903681</v>
      </c>
      <c r="AL607" s="20"/>
      <c r="AM607" s="20"/>
    </row>
    <row r="609" spans="1:39" s="76" customFormat="1">
      <c r="A609" s="75" t="s">
        <v>1149</v>
      </c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2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1"/>
      <c r="AI609" s="81"/>
      <c r="AJ609" s="81"/>
      <c r="AL609" s="81"/>
      <c r="AM609" s="81"/>
    </row>
    <row r="611" spans="1:39" ht="15.6">
      <c r="A611" s="3" t="s">
        <v>11</v>
      </c>
      <c r="B611" s="3" t="s">
        <v>1163</v>
      </c>
      <c r="C611" s="45" t="s">
        <v>1150</v>
      </c>
      <c r="D611" s="41">
        <v>19</v>
      </c>
      <c r="E611" s="3" t="s">
        <v>536</v>
      </c>
      <c r="F611" s="41" t="s">
        <v>1151</v>
      </c>
      <c r="G611" s="24">
        <v>7.6149346092220044E-2</v>
      </c>
      <c r="H611" s="24">
        <v>8.0847733093780683E-2</v>
      </c>
      <c r="I611" s="24">
        <v>59.333356665325624</v>
      </c>
      <c r="J611" s="24">
        <v>34.856896947655805</v>
      </c>
      <c r="K611" s="24">
        <v>0.8237761351331242</v>
      </c>
      <c r="L611" s="24">
        <v>0.26366174661449543</v>
      </c>
      <c r="M611" s="24">
        <v>3.7319116106151</v>
      </c>
      <c r="N611" s="24">
        <v>1.4779713333998704E-2</v>
      </c>
      <c r="O611" s="24">
        <v>2.2560791873217093E-2</v>
      </c>
      <c r="P611" s="24">
        <v>4.8545367445643412E-3</v>
      </c>
      <c r="Q611" s="24">
        <v>9.9997877911124756E-6</v>
      </c>
      <c r="R611" s="24">
        <v>2.900245416078985E-4</v>
      </c>
      <c r="T611" s="25">
        <v>109.18028803612246</v>
      </c>
      <c r="U611" s="25">
        <v>0.91996285996273386</v>
      </c>
      <c r="V611" s="25">
        <v>5.2093973005071934</v>
      </c>
      <c r="W611" s="25">
        <v>384.7775668072826</v>
      </c>
      <c r="X611" s="25">
        <v>494.08525273543364</v>
      </c>
      <c r="Y611" s="25">
        <v>0.10000150291359886</v>
      </c>
      <c r="Z611" s="25">
        <v>479.15238617076949</v>
      </c>
      <c r="AA611" s="25">
        <v>98.678206157012298</v>
      </c>
      <c r="AB611" s="25">
        <v>9.9999602391104087E-2</v>
      </c>
      <c r="AC611" s="25">
        <v>309.3394831221965</v>
      </c>
      <c r="AD611" s="25">
        <v>36.06851234259149</v>
      </c>
      <c r="AE611" s="25">
        <v>5291.0183375998022</v>
      </c>
      <c r="AF611" s="25">
        <v>1.1200279131574711</v>
      </c>
      <c r="AG611" s="25">
        <v>22.009396421480034</v>
      </c>
      <c r="AJ611" s="24">
        <v>100.14505793465766</v>
      </c>
    </row>
    <row r="612" spans="1:39" ht="15.6">
      <c r="A612" s="3" t="s">
        <v>11</v>
      </c>
      <c r="B612" s="3" t="s">
        <v>1163</v>
      </c>
      <c r="C612" s="45" t="s">
        <v>1150</v>
      </c>
      <c r="D612" s="45" t="s">
        <v>428</v>
      </c>
      <c r="E612" s="3" t="s">
        <v>536</v>
      </c>
      <c r="F612" s="45" t="s">
        <v>1152</v>
      </c>
      <c r="G612" s="24">
        <v>2.1910987573437776E-2</v>
      </c>
      <c r="H612" s="24">
        <v>6.6892589466647168E-2</v>
      </c>
      <c r="I612" s="24">
        <v>58.998982203567451</v>
      </c>
      <c r="J612" s="24">
        <v>34.474845435319693</v>
      </c>
      <c r="K612" s="24">
        <v>0.92746351621549372</v>
      </c>
      <c r="L612" s="24">
        <v>0.33173093649224206</v>
      </c>
      <c r="M612" s="24">
        <v>3.7819678354248101</v>
      </c>
      <c r="N612" s="24">
        <v>9.8503438295324125E-3</v>
      </c>
      <c r="O612" s="24">
        <v>1.0611134231102645E-2</v>
      </c>
      <c r="P612" s="24">
        <v>4.7605779688630959E-3</v>
      </c>
      <c r="Q612" s="24">
        <v>9.9997877911124756E-6</v>
      </c>
      <c r="R612" s="24">
        <v>1.0000846262341327E-5</v>
      </c>
      <c r="T612" s="25">
        <v>0.10000026381766117</v>
      </c>
      <c r="U612" s="25">
        <v>24.639005292914966</v>
      </c>
      <c r="V612" s="25">
        <v>11.848629176777399</v>
      </c>
      <c r="W612" s="25">
        <v>437.67076794915317</v>
      </c>
      <c r="X612" s="25">
        <v>519.97605200136843</v>
      </c>
      <c r="Y612" s="25">
        <v>0.10000150291359886</v>
      </c>
      <c r="Z612" s="25">
        <v>679.95595859360469</v>
      </c>
      <c r="AA612" s="25">
        <v>249.70546067559329</v>
      </c>
      <c r="AB612" s="25">
        <v>5.6599774953364914</v>
      </c>
      <c r="AC612" s="25">
        <v>471.25921256923232</v>
      </c>
      <c r="AD612" s="25">
        <v>11.24953600926405</v>
      </c>
      <c r="AE612" s="25">
        <v>4928.6951582148586</v>
      </c>
      <c r="AF612" s="25">
        <v>43.521084625547445</v>
      </c>
      <c r="AG612" s="25">
        <v>9.9997257707769363E-2</v>
      </c>
      <c r="AJ612" s="24">
        <v>99.594840555642051</v>
      </c>
    </row>
    <row r="613" spans="1:39" ht="15.6">
      <c r="A613" s="3" t="s">
        <v>11</v>
      </c>
      <c r="B613" s="3" t="s">
        <v>1163</v>
      </c>
      <c r="C613" s="45" t="s">
        <v>1150</v>
      </c>
      <c r="D613" s="45" t="s">
        <v>430</v>
      </c>
      <c r="E613" s="3" t="s">
        <v>536</v>
      </c>
      <c r="F613" s="45" t="s">
        <v>1153</v>
      </c>
      <c r="G613" s="24">
        <v>5.0351201281823042E-2</v>
      </c>
      <c r="H613" s="24">
        <v>6.2921613637788046E-2</v>
      </c>
      <c r="I613" s="24">
        <v>58.962837187726151</v>
      </c>
      <c r="J613" s="24">
        <v>34.770654633745863</v>
      </c>
      <c r="K613" s="24">
        <v>0.98873448097058469</v>
      </c>
      <c r="L613" s="24">
        <v>0.27280486806534288</v>
      </c>
      <c r="M613" s="24">
        <v>3.5993470202838922</v>
      </c>
      <c r="N613" s="24">
        <v>3.099220395229303E-3</v>
      </c>
      <c r="O613" s="24">
        <v>3.4573803594201188E-2</v>
      </c>
      <c r="P613" s="24">
        <v>8.2563262648248127E-3</v>
      </c>
      <c r="Q613" s="24">
        <v>9.9997877911124756E-6</v>
      </c>
      <c r="R613" s="24">
        <v>1.0000846262341327E-5</v>
      </c>
      <c r="T613" s="25">
        <v>0.10000026381766117</v>
      </c>
      <c r="U613" s="25">
        <v>6.4397400197391388</v>
      </c>
      <c r="V613" s="25">
        <v>20.567620435975613</v>
      </c>
      <c r="W613" s="25">
        <v>441.37715052733421</v>
      </c>
      <c r="X613" s="25">
        <v>499.76542808616796</v>
      </c>
      <c r="Y613" s="25">
        <v>0.10000150291359886</v>
      </c>
      <c r="Z613" s="25">
        <v>687.57647366836932</v>
      </c>
      <c r="AA613" s="25">
        <v>276.63497113169723</v>
      </c>
      <c r="AB613" s="25">
        <v>11.189955507564548</v>
      </c>
      <c r="AC613" s="25">
        <v>347.56941924349206</v>
      </c>
      <c r="AD613" s="25">
        <v>9.9995875637902673E-2</v>
      </c>
      <c r="AE613" s="25">
        <v>4749.1084519431979</v>
      </c>
      <c r="AF613" s="25">
        <v>0.10000249224620278</v>
      </c>
      <c r="AG613" s="25">
        <v>9.9997257707769363E-2</v>
      </c>
      <c r="AJ613" s="24">
        <v>99.673703404710551</v>
      </c>
    </row>
    <row r="614" spans="1:39" ht="15.6">
      <c r="A614" s="3" t="s">
        <v>11</v>
      </c>
      <c r="B614" s="3" t="s">
        <v>1163</v>
      </c>
      <c r="C614" s="45" t="s">
        <v>1150</v>
      </c>
      <c r="D614" s="45" t="s">
        <v>561</v>
      </c>
      <c r="E614" s="3" t="s">
        <v>536</v>
      </c>
      <c r="F614" s="45" t="s">
        <v>1154</v>
      </c>
      <c r="G614" s="24">
        <v>3.8094996653017625E-2</v>
      </c>
      <c r="H614" s="24">
        <v>5.4392357991935987E-2</v>
      </c>
      <c r="I614" s="24">
        <v>58.943923878339263</v>
      </c>
      <c r="J614" s="24">
        <v>34.766972245972255</v>
      </c>
      <c r="K614" s="24">
        <v>1.0010764514121171</v>
      </c>
      <c r="L614" s="24">
        <v>0.26080427905755071</v>
      </c>
      <c r="M614" s="24">
        <v>3.6523765045875334</v>
      </c>
      <c r="N614" s="24">
        <v>8.3853850242028051E-3</v>
      </c>
      <c r="O614" s="24">
        <v>1.0634049536225708E-2</v>
      </c>
      <c r="P614" s="24">
        <v>1.1030519347388504E-2</v>
      </c>
      <c r="Q614" s="24">
        <v>9.9997877911124756E-6</v>
      </c>
      <c r="R614" s="24">
        <v>1.0000846262341327E-5</v>
      </c>
      <c r="T614" s="25">
        <v>0.10000026381766117</v>
      </c>
      <c r="U614" s="25">
        <v>10.239586615237386</v>
      </c>
      <c r="V614" s="25">
        <v>19.127787017025451</v>
      </c>
      <c r="W614" s="25">
        <v>388.87491688477974</v>
      </c>
      <c r="X614" s="25">
        <v>439.333562514888</v>
      </c>
      <c r="Y614" s="25">
        <v>4.7400712381045853</v>
      </c>
      <c r="Z614" s="25">
        <v>533.2760444183109</v>
      </c>
      <c r="AA614" s="25">
        <v>231.8357855233252</v>
      </c>
      <c r="AB614" s="25">
        <v>0.2499990059777602</v>
      </c>
      <c r="AC614" s="25">
        <v>376.56937078724235</v>
      </c>
      <c r="AD614" s="25">
        <v>6.4697331537723031</v>
      </c>
      <c r="AE614" s="25">
        <v>4863.5799783016591</v>
      </c>
      <c r="AF614" s="25">
        <v>0.10000249224620278</v>
      </c>
      <c r="AG614" s="25">
        <v>9.9997257707769363E-2</v>
      </c>
      <c r="AJ614" s="24">
        <v>99.643271125729143</v>
      </c>
    </row>
    <row r="615" spans="1:39" ht="15.6">
      <c r="A615" s="3" t="s">
        <v>11</v>
      </c>
      <c r="B615" s="3" t="s">
        <v>1163</v>
      </c>
      <c r="C615" s="45" t="s">
        <v>1150</v>
      </c>
      <c r="D615" s="45" t="s">
        <v>431</v>
      </c>
      <c r="E615" s="3" t="s">
        <v>536</v>
      </c>
      <c r="F615" s="45" t="s">
        <v>1155</v>
      </c>
      <c r="G615" s="24">
        <v>4.0739204878048781E-2</v>
      </c>
      <c r="H615" s="24">
        <v>8.4963866442434255E-2</v>
      </c>
      <c r="I615" s="24">
        <v>58.701924211378831</v>
      </c>
      <c r="J615" s="24">
        <v>34.497960109739786</v>
      </c>
      <c r="K615" s="24">
        <v>1.2480281295837803</v>
      </c>
      <c r="L615" s="24">
        <v>0.28902774307006635</v>
      </c>
      <c r="M615" s="24">
        <v>3.7302831996708501</v>
      </c>
      <c r="N615" s="24">
        <v>1.399196566694945E-5</v>
      </c>
      <c r="O615" s="24">
        <v>2.1335497028695711E-2</v>
      </c>
      <c r="P615" s="24">
        <v>1.6570473314696545E-2</v>
      </c>
      <c r="Q615" s="24">
        <v>9.9997877911124756E-6</v>
      </c>
      <c r="R615" s="24">
        <v>7.8406634696755997E-4</v>
      </c>
      <c r="T615" s="25">
        <v>0.10000026381766117</v>
      </c>
      <c r="U615" s="25">
        <v>32.488688391510031</v>
      </c>
      <c r="V615" s="25">
        <v>6.8892029559490542</v>
      </c>
      <c r="W615" s="25">
        <v>383.32909115840556</v>
      </c>
      <c r="X615" s="25">
        <v>492.25519624039072</v>
      </c>
      <c r="Y615" s="25">
        <v>0.10000150291359886</v>
      </c>
      <c r="Z615" s="25">
        <v>490.2031330967734</v>
      </c>
      <c r="AA615" s="25">
        <v>220.42599293869296</v>
      </c>
      <c r="AB615" s="25">
        <v>9.9999602391104087E-2</v>
      </c>
      <c r="AC615" s="25">
        <v>213.96964247642202</v>
      </c>
      <c r="AD615" s="25">
        <v>7.3096985091306834</v>
      </c>
      <c r="AE615" s="25">
        <v>5293.4781555142135</v>
      </c>
      <c r="AF615" s="25">
        <v>0.10000249224620278</v>
      </c>
      <c r="AG615" s="25">
        <v>9.9997257707769363E-2</v>
      </c>
      <c r="AJ615" s="24">
        <v>99.56079935381679</v>
      </c>
    </row>
    <row r="616" spans="1:39" ht="15.6">
      <c r="A616" s="3" t="s">
        <v>11</v>
      </c>
      <c r="B616" s="3" t="s">
        <v>1163</v>
      </c>
      <c r="C616" s="45" t="s">
        <v>1156</v>
      </c>
      <c r="D616" s="45" t="s">
        <v>432</v>
      </c>
      <c r="E616" s="3" t="s">
        <v>536</v>
      </c>
      <c r="F616" s="45" t="s">
        <v>1157</v>
      </c>
      <c r="G616" s="24">
        <v>5.0785484671532842E-2</v>
      </c>
      <c r="H616" s="24">
        <v>6.1288174420790945E-2</v>
      </c>
      <c r="I616" s="24">
        <v>58.995241109403004</v>
      </c>
      <c r="J616" s="24">
        <v>33.472825198578924</v>
      </c>
      <c r="K616" s="24">
        <v>1.0369089719111533</v>
      </c>
      <c r="L616" s="24">
        <v>0.40681919263277744</v>
      </c>
      <c r="M616" s="24">
        <v>3.7908362078584661</v>
      </c>
      <c r="N616" s="24">
        <v>1.399196566694945E-5</v>
      </c>
      <c r="O616" s="24">
        <v>5.3336046653489511E-2</v>
      </c>
      <c r="P616" s="24">
        <v>4.0068599437827222E-2</v>
      </c>
      <c r="Q616" s="24">
        <v>9.9997877911124756E-6</v>
      </c>
      <c r="R616" s="24">
        <v>6.3905407616361069E-4</v>
      </c>
      <c r="T616" s="25">
        <v>0.10000026381766117</v>
      </c>
      <c r="U616" s="25">
        <v>11.399539786494749</v>
      </c>
      <c r="V616" s="25">
        <v>3.2896194085736403</v>
      </c>
      <c r="W616" s="25">
        <v>482.53250698001489</v>
      </c>
      <c r="X616" s="25">
        <v>525.90623507000464</v>
      </c>
      <c r="Y616" s="25">
        <v>1.5400231448694224</v>
      </c>
      <c r="Z616" s="25">
        <v>375.8854062993517</v>
      </c>
      <c r="AA616" s="25">
        <v>185.50662772788155</v>
      </c>
      <c r="AB616" s="25">
        <v>66.999733602039726</v>
      </c>
      <c r="AC616" s="25">
        <v>324.10945844292723</v>
      </c>
      <c r="AD616" s="25">
        <v>9.9995875637902673E-2</v>
      </c>
      <c r="AE616" s="25">
        <v>10922.171497055773</v>
      </c>
      <c r="AF616" s="25">
        <v>16.980423183405229</v>
      </c>
      <c r="AG616" s="25">
        <v>9.9997257707769363E-2</v>
      </c>
      <c r="AJ616" s="24">
        <v>99.560306069404092</v>
      </c>
    </row>
    <row r="617" spans="1:39" s="11" customFormat="1">
      <c r="C617" s="44"/>
      <c r="D617" s="44"/>
      <c r="F617" s="11" t="s">
        <v>523</v>
      </c>
      <c r="G617" s="20">
        <f>AVERAGE(G611:G616)</f>
        <v>4.6338536858346685E-2</v>
      </c>
      <c r="H617" s="20">
        <f t="shared" ref="H617:AJ617" si="84">AVERAGE(H611:H616)</f>
        <v>6.8551055842229508E-2</v>
      </c>
      <c r="I617" s="20">
        <f t="shared" si="84"/>
        <v>58.989377542623394</v>
      </c>
      <c r="J617" s="20">
        <f t="shared" si="84"/>
        <v>34.473359095168725</v>
      </c>
      <c r="K617" s="20">
        <f t="shared" si="84"/>
        <v>1.0043312808710423</v>
      </c>
      <c r="L617" s="20">
        <f t="shared" si="84"/>
        <v>0.30414146098874584</v>
      </c>
      <c r="M617" s="20">
        <f t="shared" si="84"/>
        <v>3.7144537297401086</v>
      </c>
      <c r="N617" s="20">
        <f t="shared" si="84"/>
        <v>6.0237744190495199E-3</v>
      </c>
      <c r="O617" s="20">
        <f t="shared" si="84"/>
        <v>2.5508553819488643E-2</v>
      </c>
      <c r="P617" s="20">
        <f t="shared" si="84"/>
        <v>1.4256838846360753E-2</v>
      </c>
      <c r="Q617" s="20">
        <f>AVERAGE(Q611:Q616)</f>
        <v>9.9997877911124773E-6</v>
      </c>
      <c r="R617" s="20">
        <f>AVERAGE(R611:R616)</f>
        <v>2.9052458392101556E-4</v>
      </c>
      <c r="S617" s="20"/>
      <c r="T617" s="21">
        <f t="shared" si="84"/>
        <v>18.280048225868462</v>
      </c>
      <c r="U617" s="21">
        <f t="shared" si="84"/>
        <v>14.354420494309835</v>
      </c>
      <c r="V617" s="21">
        <f t="shared" si="84"/>
        <v>11.155376049134723</v>
      </c>
      <c r="W617" s="21">
        <f t="shared" si="84"/>
        <v>419.76033338449503</v>
      </c>
      <c r="X617" s="21">
        <f t="shared" si="84"/>
        <v>495.22028777470888</v>
      </c>
      <c r="Y617" s="21">
        <f t="shared" si="84"/>
        <v>1.1133500657714004</v>
      </c>
      <c r="Z617" s="21">
        <f t="shared" si="84"/>
        <v>541.00823370786327</v>
      </c>
      <c r="AA617" s="21">
        <f t="shared" si="84"/>
        <v>210.46450735903375</v>
      </c>
      <c r="AB617" s="21">
        <f t="shared" si="84"/>
        <v>14.049944135950122</v>
      </c>
      <c r="AC617" s="21">
        <f t="shared" si="84"/>
        <v>340.46943110691876</v>
      </c>
      <c r="AD617" s="21">
        <f t="shared" si="84"/>
        <v>10.216245294339055</v>
      </c>
      <c r="AE617" s="21">
        <f t="shared" si="84"/>
        <v>6008.0085964382497</v>
      </c>
      <c r="AF617" s="21">
        <f t="shared" si="84"/>
        <v>10.320257199808127</v>
      </c>
      <c r="AG617" s="21">
        <f t="shared" si="84"/>
        <v>3.7515637850031474</v>
      </c>
      <c r="AH617" s="20"/>
      <c r="AI617" s="20"/>
      <c r="AJ617" s="20">
        <f t="shared" si="84"/>
        <v>99.696329740660062</v>
      </c>
      <c r="AL617" s="20"/>
      <c r="AM617" s="20"/>
    </row>
    <row r="618" spans="1:39" s="11" customFormat="1">
      <c r="C618" s="44"/>
      <c r="D618" s="44"/>
      <c r="F618" s="11" t="s">
        <v>485</v>
      </c>
      <c r="G618" s="20">
        <f>STDEV(G611:G616)</f>
        <v>1.8003193081318321E-2</v>
      </c>
      <c r="H618" s="20">
        <f t="shared" ref="H618:AJ618" si="85">STDEV(H611:H616)</f>
        <v>1.1901663117706556E-2</v>
      </c>
      <c r="I618" s="20">
        <f t="shared" si="85"/>
        <v>0.20191488873322236</v>
      </c>
      <c r="J618" s="20">
        <f t="shared" si="85"/>
        <v>0.51446479009222557</v>
      </c>
      <c r="K618" s="20">
        <f t="shared" si="85"/>
        <v>0.14086314493404431</v>
      </c>
      <c r="L618" s="20">
        <f t="shared" si="85"/>
        <v>5.6623353615010343E-2</v>
      </c>
      <c r="M618" s="20">
        <f t="shared" si="85"/>
        <v>7.4901166342482783E-2</v>
      </c>
      <c r="N618" s="20">
        <f t="shared" si="85"/>
        <v>5.9611121596250876E-3</v>
      </c>
      <c r="O618" s="20">
        <f t="shared" si="85"/>
        <v>1.6283954080263181E-2</v>
      </c>
      <c r="P618" s="20">
        <f t="shared" si="85"/>
        <v>1.33910226159305E-2</v>
      </c>
      <c r="Q618" s="20">
        <f>STDEV(Q611:Q616)</f>
        <v>1.8557562086450553E-21</v>
      </c>
      <c r="R618" s="20">
        <f>STDEV(R611:R616)</f>
        <v>3.4673829642722351E-4</v>
      </c>
      <c r="S618" s="20"/>
      <c r="T618" s="21">
        <f t="shared" si="85"/>
        <v>44.531841006349659</v>
      </c>
      <c r="U618" s="21">
        <f t="shared" si="85"/>
        <v>11.860981017104134</v>
      </c>
      <c r="V618" s="21">
        <f t="shared" si="85"/>
        <v>7.3219574514774539</v>
      </c>
      <c r="W618" s="21">
        <f t="shared" si="85"/>
        <v>40.579193061174955</v>
      </c>
      <c r="X618" s="21">
        <f t="shared" si="85"/>
        <v>30.687260082713298</v>
      </c>
      <c r="Y618" s="21">
        <f t="shared" si="85"/>
        <v>1.8677610991591331</v>
      </c>
      <c r="Z618" s="21">
        <f t="shared" si="85"/>
        <v>122.08305224007931</v>
      </c>
      <c r="AA618" s="21">
        <f t="shared" si="85"/>
        <v>62.599390269431872</v>
      </c>
      <c r="AB618" s="21">
        <f t="shared" si="85"/>
        <v>26.313082944639199</v>
      </c>
      <c r="AC618" s="21">
        <f t="shared" si="85"/>
        <v>84.496747040440056</v>
      </c>
      <c r="AD618" s="21">
        <f t="shared" si="85"/>
        <v>13.39080858852423</v>
      </c>
      <c r="AE618" s="21">
        <f t="shared" si="85"/>
        <v>2417.9780697860465</v>
      </c>
      <c r="AF618" s="21">
        <f t="shared" si="85"/>
        <v>17.576448961448708</v>
      </c>
      <c r="AG618" s="21">
        <f t="shared" si="85"/>
        <v>8.9444747537004154</v>
      </c>
      <c r="AH618" s="20"/>
      <c r="AI618" s="20"/>
      <c r="AJ618" s="20">
        <f t="shared" si="85"/>
        <v>0.22443490787339232</v>
      </c>
      <c r="AL618" s="20"/>
      <c r="AM618" s="20"/>
    </row>
    <row r="619" spans="1:39" s="11" customFormat="1">
      <c r="C619" s="44"/>
      <c r="D619" s="44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0"/>
      <c r="AI619" s="20"/>
      <c r="AJ619" s="20"/>
      <c r="AL619" s="20"/>
      <c r="AM619" s="20"/>
    </row>
    <row r="620" spans="1:39" s="75" customFormat="1">
      <c r="A620" s="75" t="s">
        <v>1164</v>
      </c>
      <c r="C620" s="83"/>
      <c r="D620" s="83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4"/>
      <c r="AI620" s="84"/>
      <c r="AJ620" s="84"/>
      <c r="AL620" s="84"/>
      <c r="AM620" s="84"/>
    </row>
    <row r="621" spans="1:39">
      <c r="C621" s="45"/>
      <c r="D621" s="45"/>
      <c r="F621" s="45"/>
    </row>
    <row r="622" spans="1:39" ht="15.6">
      <c r="A622" s="3" t="s">
        <v>11</v>
      </c>
      <c r="B622" s="3" t="s">
        <v>69</v>
      </c>
      <c r="C622" s="45" t="s">
        <v>1158</v>
      </c>
      <c r="D622" s="45" t="s">
        <v>557</v>
      </c>
      <c r="E622" s="3" t="s">
        <v>536</v>
      </c>
      <c r="F622" s="45" t="s">
        <v>1159</v>
      </c>
      <c r="G622" s="24">
        <v>4.9495470464660851E-2</v>
      </c>
      <c r="H622" s="24">
        <v>54.872462317462968</v>
      </c>
      <c r="I622" s="24">
        <v>3.9959798224126472E-2</v>
      </c>
      <c r="J622" s="24">
        <v>39.6369954123019</v>
      </c>
      <c r="K622" s="24">
        <v>0</v>
      </c>
      <c r="L622" s="24">
        <v>5.2527949361640909</v>
      </c>
      <c r="M622" s="24">
        <v>4.9170714174038274E-2</v>
      </c>
      <c r="N622" s="24">
        <v>4.8706032486651035E-3</v>
      </c>
      <c r="O622" s="24">
        <v>2.2521701058595401E-2</v>
      </c>
      <c r="P622" s="24">
        <v>4.5068892744697338E-2</v>
      </c>
      <c r="Q622" s="24">
        <v>9.9997877911124756E-6</v>
      </c>
      <c r="R622" s="24">
        <v>1.0000846262341327E-5</v>
      </c>
      <c r="T622" s="25">
        <v>9229.8543499216339</v>
      </c>
      <c r="U622" s="25">
        <v>9.9995963039427621E-2</v>
      </c>
      <c r="V622" s="25">
        <v>5.3093857323787335</v>
      </c>
      <c r="W622" s="25">
        <v>0</v>
      </c>
      <c r="X622" s="25">
        <v>316.81978043417485</v>
      </c>
      <c r="Y622" s="25">
        <v>24.92037452606883</v>
      </c>
      <c r="Z622" s="25">
        <v>37.042503723003222</v>
      </c>
      <c r="AA622" s="25">
        <v>9.9998182161544699E-2</v>
      </c>
      <c r="AB622" s="25">
        <v>21.88991296341268</v>
      </c>
      <c r="AC622" s="25">
        <v>9.9999832909483582E-2</v>
      </c>
      <c r="AD622" s="25">
        <v>26.898890546595815</v>
      </c>
      <c r="AE622" s="25">
        <v>518.87159104358079</v>
      </c>
      <c r="AF622" s="25">
        <v>0.3200079751878489</v>
      </c>
      <c r="AG622" s="25">
        <v>9.9997257707769363E-2</v>
      </c>
      <c r="AJ622" s="24">
        <v>100.97686940036355</v>
      </c>
    </row>
    <row r="623" spans="1:39" ht="15.6">
      <c r="A623" s="3" t="s">
        <v>11</v>
      </c>
      <c r="B623" s="3" t="s">
        <v>69</v>
      </c>
      <c r="C623" s="45" t="s">
        <v>1160</v>
      </c>
      <c r="D623" s="45" t="s">
        <v>429</v>
      </c>
      <c r="E623" s="3" t="s">
        <v>536</v>
      </c>
      <c r="F623" s="45" t="s">
        <v>1161</v>
      </c>
      <c r="G623" s="24">
        <v>2.3558269396474985E-2</v>
      </c>
      <c r="H623" s="24">
        <v>55.09296826937139</v>
      </c>
      <c r="I623" s="24">
        <v>3.2009028403939981E-2</v>
      </c>
      <c r="J623" s="24">
        <v>38.923186774106902</v>
      </c>
      <c r="K623" s="24">
        <v>0</v>
      </c>
      <c r="L623" s="24">
        <v>5.6103140977115968</v>
      </c>
      <c r="M623" s="24">
        <v>4.0017121086196254E-2</v>
      </c>
      <c r="N623" s="24">
        <v>2.57676039722541E-2</v>
      </c>
      <c r="O623" s="24">
        <v>3.6355805557300482E-2</v>
      </c>
      <c r="P623" s="24">
        <v>2.2689839732162265E-2</v>
      </c>
      <c r="Q623" s="24">
        <v>9.9997877911124756E-6</v>
      </c>
      <c r="R623" s="24">
        <v>1.3001100141043723E-5</v>
      </c>
      <c r="T623" s="25">
        <v>9267.0944481673287</v>
      </c>
      <c r="U623" s="25">
        <v>9.9995963039427621E-2</v>
      </c>
      <c r="V623" s="25">
        <v>1.9197778919335535</v>
      </c>
      <c r="W623" s="25">
        <v>0</v>
      </c>
      <c r="X623" s="25">
        <v>617.05904901708664</v>
      </c>
      <c r="Y623" s="25">
        <v>44.600670299465087</v>
      </c>
      <c r="Z623" s="25">
        <v>46.173120866389262</v>
      </c>
      <c r="AA623" s="25">
        <v>203.57629924447272</v>
      </c>
      <c r="AB623" s="25">
        <v>9.9999602391104087E-2</v>
      </c>
      <c r="AC623" s="25">
        <v>9.9999832909483582E-2</v>
      </c>
      <c r="AD623" s="25">
        <v>9.9995875637902673E-2</v>
      </c>
      <c r="AE623" s="25">
        <v>1903.3091094253409</v>
      </c>
      <c r="AF623" s="25">
        <v>2.990074518161463</v>
      </c>
      <c r="AG623" s="25">
        <v>9.9997257707769363E-2</v>
      </c>
      <c r="AJ623" s="24">
        <v>101.14350727787891</v>
      </c>
    </row>
    <row r="624" spans="1:39" ht="15.6">
      <c r="A624" s="3" t="s">
        <v>11</v>
      </c>
      <c r="B624" s="3" t="s">
        <v>69</v>
      </c>
      <c r="C624" s="45" t="s">
        <v>1158</v>
      </c>
      <c r="D624" s="45" t="s">
        <v>563</v>
      </c>
      <c r="E624" s="3" t="s">
        <v>536</v>
      </c>
      <c r="F624" s="45" t="s">
        <v>1162</v>
      </c>
      <c r="G624" s="24">
        <v>4.4919449919886049E-2</v>
      </c>
      <c r="H624" s="24">
        <v>55.457580600413642</v>
      </c>
      <c r="I624" s="24">
        <v>6.922913645713717E-3</v>
      </c>
      <c r="J624" s="24">
        <v>38.989685410690306</v>
      </c>
      <c r="K624" s="24">
        <v>0</v>
      </c>
      <c r="L624" s="24">
        <v>5.4024523784235212</v>
      </c>
      <c r="M624" s="24">
        <v>3.66292966879243E-2</v>
      </c>
      <c r="N624" s="24">
        <v>7.7865288936573678E-3</v>
      </c>
      <c r="O624" s="24">
        <v>1.3479591248860068E-5</v>
      </c>
      <c r="P624" s="24">
        <v>2.8062354342771937E-2</v>
      </c>
      <c r="Q624" s="24">
        <v>9.9997877911124756E-6</v>
      </c>
      <c r="R624" s="24">
        <v>8.3907100141043735E-4</v>
      </c>
      <c r="T624" s="25">
        <v>9253.8144131323461</v>
      </c>
      <c r="U624" s="25">
        <v>9.9995963039427621E-2</v>
      </c>
      <c r="V624" s="25">
        <v>3.6695754496854893</v>
      </c>
      <c r="W624" s="25">
        <v>0</v>
      </c>
      <c r="X624" s="25">
        <v>558.4272390147014</v>
      </c>
      <c r="Y624" s="25">
        <v>46.150693594625871</v>
      </c>
      <c r="Z624" s="25">
        <v>92.116226185902448</v>
      </c>
      <c r="AA624" s="25">
        <v>9.9998182161544699E-2</v>
      </c>
      <c r="AB624" s="25">
        <v>9.9999602391104087E-2</v>
      </c>
      <c r="AC624" s="25">
        <v>9.9999832909483582E-2</v>
      </c>
      <c r="AD624" s="25">
        <v>9.9995875637902673E-2</v>
      </c>
      <c r="AE624" s="25">
        <v>2036.6192412746602</v>
      </c>
      <c r="AF624" s="25">
        <v>0.10000249224620278</v>
      </c>
      <c r="AG624" s="25">
        <v>9.9997257707769363E-2</v>
      </c>
      <c r="AJ624" s="24">
        <v>101.19575093418329</v>
      </c>
    </row>
    <row r="625" spans="1:39" s="11" customFormat="1">
      <c r="D625" s="52"/>
      <c r="E625" s="52"/>
      <c r="F625" s="11" t="s">
        <v>523</v>
      </c>
      <c r="G625" s="20">
        <f>AVERAGE(G622:G624)</f>
        <v>3.9324396593673962E-2</v>
      </c>
      <c r="H625" s="20">
        <f t="shared" ref="H625:AJ625" si="86">AVERAGE(H622:H624)</f>
        <v>55.141003729082662</v>
      </c>
      <c r="I625" s="20">
        <f t="shared" si="86"/>
        <v>2.6297246757926721E-2</v>
      </c>
      <c r="J625" s="20">
        <f t="shared" si="86"/>
        <v>39.183289199033034</v>
      </c>
      <c r="K625" s="20">
        <f t="shared" si="86"/>
        <v>0</v>
      </c>
      <c r="L625" s="20">
        <f t="shared" si="86"/>
        <v>5.4218538040997366</v>
      </c>
      <c r="M625" s="20">
        <f t="shared" si="86"/>
        <v>4.1939043982719609E-2</v>
      </c>
      <c r="N625" s="20">
        <f t="shared" si="86"/>
        <v>1.2808245371525523E-2</v>
      </c>
      <c r="O625" s="20">
        <f t="shared" si="86"/>
        <v>1.9630328735714915E-2</v>
      </c>
      <c r="P625" s="20">
        <f t="shared" si="86"/>
        <v>3.194036227321051E-2</v>
      </c>
      <c r="Q625" s="20">
        <f>AVERAGE(Q622:Q624)</f>
        <v>9.9997877911124756E-6</v>
      </c>
      <c r="R625" s="20">
        <f>AVERAGE(R622:R624)</f>
        <v>2.8735764927127413E-4</v>
      </c>
      <c r="S625" s="20"/>
      <c r="T625" s="21">
        <f t="shared" si="86"/>
        <v>9250.254403740435</v>
      </c>
      <c r="U625" s="21">
        <f t="shared" si="86"/>
        <v>9.9995963039427635E-2</v>
      </c>
      <c r="V625" s="21">
        <f t="shared" si="86"/>
        <v>3.6329130246659251</v>
      </c>
      <c r="W625" s="21">
        <f t="shared" si="86"/>
        <v>0</v>
      </c>
      <c r="X625" s="21">
        <f t="shared" si="86"/>
        <v>497.43535615532096</v>
      </c>
      <c r="Y625" s="21">
        <f t="shared" si="86"/>
        <v>38.557246140053259</v>
      </c>
      <c r="Z625" s="21">
        <f t="shared" si="86"/>
        <v>58.443950258431641</v>
      </c>
      <c r="AA625" s="21">
        <f t="shared" si="86"/>
        <v>67.925431869598611</v>
      </c>
      <c r="AB625" s="21">
        <f t="shared" si="86"/>
        <v>7.3633040560649627</v>
      </c>
      <c r="AC625" s="21">
        <f t="shared" si="86"/>
        <v>9.9999832909483596E-2</v>
      </c>
      <c r="AD625" s="21">
        <f t="shared" si="86"/>
        <v>9.0329607659572062</v>
      </c>
      <c r="AE625" s="21">
        <f t="shared" si="86"/>
        <v>1486.2666472478606</v>
      </c>
      <c r="AF625" s="21">
        <f t="shared" si="86"/>
        <v>1.136694995198505</v>
      </c>
      <c r="AG625" s="21">
        <f t="shared" si="86"/>
        <v>9.9997257707769363E-2</v>
      </c>
      <c r="AH625" s="20"/>
      <c r="AI625" s="20"/>
      <c r="AJ625" s="20">
        <f t="shared" si="86"/>
        <v>101.10537587080859</v>
      </c>
      <c r="AL625" s="20"/>
      <c r="AM625" s="20"/>
    </row>
    <row r="626" spans="1:39" s="11" customFormat="1">
      <c r="D626" s="52"/>
      <c r="E626" s="52"/>
      <c r="F626" s="11" t="s">
        <v>485</v>
      </c>
      <c r="G626" s="20">
        <f>STDEV(G622:G624)</f>
        <v>1.3844243067255181E-2</v>
      </c>
      <c r="H626" s="20">
        <f t="shared" ref="H626:AJ626" si="87">STDEV(H622:H624)</f>
        <v>0.2955019548210156</v>
      </c>
      <c r="I626" s="20">
        <f t="shared" si="87"/>
        <v>1.7243180473469569E-2</v>
      </c>
      <c r="J626" s="20">
        <f t="shared" si="87"/>
        <v>0.39432538992048383</v>
      </c>
      <c r="K626" s="20">
        <f t="shared" si="87"/>
        <v>0</v>
      </c>
      <c r="L626" s="20">
        <f t="shared" si="87"/>
        <v>0.17954748454687464</v>
      </c>
      <c r="M626" s="20">
        <f t="shared" si="87"/>
        <v>6.4878447003135758E-3</v>
      </c>
      <c r="N626" s="20">
        <f t="shared" si="87"/>
        <v>1.1317437302609156E-2</v>
      </c>
      <c r="O626" s="20">
        <f t="shared" si="87"/>
        <v>1.8342878443358523E-2</v>
      </c>
      <c r="P626" s="20">
        <f t="shared" si="87"/>
        <v>1.1682667185444971E-2</v>
      </c>
      <c r="Q626" s="20">
        <f>STDEV(Q622:Q624)</f>
        <v>0</v>
      </c>
      <c r="R626" s="20">
        <f>STDEV(R622:R624)</f>
        <v>4.7780013350490853E-4</v>
      </c>
      <c r="S626" s="20"/>
      <c r="T626" s="21">
        <f t="shared" si="87"/>
        <v>18.873565627356008</v>
      </c>
      <c r="U626" s="21">
        <f t="shared" si="87"/>
        <v>1.6996749443881478E-17</v>
      </c>
      <c r="V626" s="21">
        <f t="shared" si="87"/>
        <v>1.6951013031845903</v>
      </c>
      <c r="W626" s="21">
        <f t="shared" si="87"/>
        <v>0</v>
      </c>
      <c r="X626" s="21">
        <f t="shared" si="87"/>
        <v>159.14116981739758</v>
      </c>
      <c r="Y626" s="21">
        <f t="shared" si="87"/>
        <v>11.835279617149142</v>
      </c>
      <c r="Z626" s="21">
        <f t="shared" si="87"/>
        <v>29.51624412008702</v>
      </c>
      <c r="AA626" s="21">
        <f t="shared" si="87"/>
        <v>117.47709719203471</v>
      </c>
      <c r="AB626" s="21">
        <f t="shared" si="87"/>
        <v>12.580412344604429</v>
      </c>
      <c r="AC626" s="21">
        <f t="shared" si="87"/>
        <v>1.6996749443881478E-17</v>
      </c>
      <c r="AD626" s="21">
        <f t="shared" si="87"/>
        <v>15.472349052261977</v>
      </c>
      <c r="AE626" s="21">
        <f t="shared" si="87"/>
        <v>840.43607364854461</v>
      </c>
      <c r="AF626" s="21">
        <f t="shared" si="87"/>
        <v>1.6088388189109866</v>
      </c>
      <c r="AG626" s="21">
        <f t="shared" si="87"/>
        <v>0</v>
      </c>
      <c r="AH626" s="20"/>
      <c r="AI626" s="20"/>
      <c r="AJ626" s="20">
        <f t="shared" si="87"/>
        <v>0.11431441123363481</v>
      </c>
      <c r="AL626" s="20"/>
      <c r="AM626" s="20"/>
    </row>
    <row r="628" spans="1:39" s="76" customFormat="1">
      <c r="A628" s="75" t="s">
        <v>1268</v>
      </c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2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1"/>
      <c r="AI628" s="81"/>
      <c r="AJ628" s="81"/>
      <c r="AL628" s="81"/>
      <c r="AM628" s="81"/>
    </row>
    <row r="630" spans="1:39">
      <c r="A630" s="3" t="s">
        <v>7</v>
      </c>
      <c r="B630" s="3" t="s">
        <v>49</v>
      </c>
      <c r="D630" s="45">
        <v>14</v>
      </c>
      <c r="F630" s="3" t="s">
        <v>1269</v>
      </c>
      <c r="G630" s="24">
        <v>36.974698319773552</v>
      </c>
      <c r="H630" s="24">
        <v>3.8697088554720128E-2</v>
      </c>
      <c r="I630" s="24">
        <v>22.460810334495363</v>
      </c>
      <c r="J630" s="24">
        <v>0</v>
      </c>
      <c r="K630" s="24">
        <v>14.781967721811379</v>
      </c>
      <c r="L630" s="24">
        <v>3.5676273293782772E-16</v>
      </c>
      <c r="M630" s="24">
        <v>1.2203435301378318E-2</v>
      </c>
      <c r="N630" s="24">
        <v>22.979157784431138</v>
      </c>
      <c r="O630" s="24">
        <v>4.4887762730988611E-3</v>
      </c>
      <c r="P630" s="24">
        <v>9.2345712824185387E-3</v>
      </c>
      <c r="Q630" s="24">
        <v>1.0000000000000001E-5</v>
      </c>
      <c r="R630" s="24">
        <v>1.0000000000000001E-5</v>
      </c>
      <c r="S630" s="24">
        <v>1.8653735178652311</v>
      </c>
      <c r="V630" s="25">
        <v>9.9991884875035159E-2</v>
      </c>
      <c r="X630" s="25">
        <v>876.48382471023285</v>
      </c>
      <c r="Z630" s="25">
        <v>0.10000933947172067</v>
      </c>
      <c r="AH630" s="24">
        <v>99.493211453634046</v>
      </c>
      <c r="AI630" s="24">
        <v>-6.4673895333299686E-6</v>
      </c>
      <c r="AJ630" s="24">
        <v>99.493204986244507</v>
      </c>
    </row>
    <row r="631" spans="1:39">
      <c r="A631" s="3" t="s">
        <v>7</v>
      </c>
      <c r="B631" s="3" t="s">
        <v>49</v>
      </c>
      <c r="D631" s="45">
        <v>17</v>
      </c>
      <c r="F631" s="3" t="s">
        <v>1270</v>
      </c>
      <c r="G631" s="24">
        <v>36.593589528048284</v>
      </c>
      <c r="H631" s="24">
        <v>5.7299051796157061E-2</v>
      </c>
      <c r="I631" s="24">
        <v>22.930841618491751</v>
      </c>
      <c r="J631" s="24">
        <v>0</v>
      </c>
      <c r="K631" s="24">
        <v>14.394163537522161</v>
      </c>
      <c r="L631" s="24">
        <v>0</v>
      </c>
      <c r="M631" s="24">
        <v>1.6583007611602551E-5</v>
      </c>
      <c r="N631" s="24">
        <v>23.086784371257487</v>
      </c>
      <c r="O631" s="24">
        <v>1.3479808627924509E-5</v>
      </c>
      <c r="P631" s="24">
        <v>1.0391000767302675E-2</v>
      </c>
      <c r="Q631" s="24">
        <v>1.0000000000000001E-5</v>
      </c>
      <c r="R631" s="24">
        <v>1.0000000000000001E-5</v>
      </c>
      <c r="S631" s="24">
        <v>1.8634087330242139</v>
      </c>
      <c r="V631" s="25">
        <v>98.172032570309497</v>
      </c>
      <c r="X631" s="25">
        <v>310.74553746087656</v>
      </c>
      <c r="Z631" s="25">
        <v>459.50291113676769</v>
      </c>
      <c r="AH631" s="24">
        <v>99.182447144481941</v>
      </c>
      <c r="AI631" s="24">
        <v>-6.4673895333299686E-6</v>
      </c>
      <c r="AJ631" s="24">
        <v>99.182440677092401</v>
      </c>
    </row>
    <row r="632" spans="1:39">
      <c r="A632" s="3" t="s">
        <v>7</v>
      </c>
      <c r="B632" s="3" t="s">
        <v>49</v>
      </c>
      <c r="D632" s="45">
        <v>22</v>
      </c>
      <c r="F632" s="3" t="s">
        <v>1271</v>
      </c>
      <c r="G632" s="24">
        <v>36.410779680440086</v>
      </c>
      <c r="H632" s="24">
        <v>5.4457873015873008E-2</v>
      </c>
      <c r="I632" s="24">
        <v>22.926911464645826</v>
      </c>
      <c r="J632" s="24">
        <v>0</v>
      </c>
      <c r="K632" s="24">
        <v>14.629471060934339</v>
      </c>
      <c r="L632" s="24">
        <v>0</v>
      </c>
      <c r="M632" s="24">
        <v>1.6583007611602551E-5</v>
      </c>
      <c r="N632" s="24">
        <v>23.123709301397206</v>
      </c>
      <c r="O632" s="24">
        <v>1.1788092645119982E-2</v>
      </c>
      <c r="P632" s="24">
        <v>1.1323372039490512E-3</v>
      </c>
      <c r="Q632" s="24">
        <v>6.0152999999999998E-2</v>
      </c>
      <c r="R632" s="24">
        <v>7.3010000000000002E-3</v>
      </c>
      <c r="S632" s="24">
        <v>1.8641153980427785</v>
      </c>
      <c r="V632" s="25">
        <v>68.66442734368664</v>
      </c>
      <c r="X632" s="25">
        <v>672.92364658079111</v>
      </c>
      <c r="Z632" s="25">
        <v>0.10000933947172067</v>
      </c>
      <c r="AH632" s="24">
        <v>99.337313362833299</v>
      </c>
      <c r="AI632" s="24">
        <v>-2.6977188917047895E-2</v>
      </c>
      <c r="AJ632" s="24">
        <v>99.310336173916255</v>
      </c>
    </row>
    <row r="633" spans="1:39">
      <c r="A633" s="3" t="s">
        <v>7</v>
      </c>
      <c r="B633" s="3" t="s">
        <v>49</v>
      </c>
      <c r="D633" s="45">
        <v>5</v>
      </c>
      <c r="F633" s="3" t="s">
        <v>1272</v>
      </c>
      <c r="G633" s="24">
        <v>36.598702641398582</v>
      </c>
      <c r="H633" s="24">
        <v>0.11161678446115286</v>
      </c>
      <c r="I633" s="24">
        <v>22.808572264948552</v>
      </c>
      <c r="J633" s="24">
        <v>0</v>
      </c>
      <c r="K633" s="24">
        <v>13.910034535713647</v>
      </c>
      <c r="L633" s="24">
        <v>3.0486478778980325E-16</v>
      </c>
      <c r="M633" s="24">
        <v>3.948414112322567E-3</v>
      </c>
      <c r="N633" s="24">
        <v>23.046599301397205</v>
      </c>
      <c r="O633" s="24">
        <v>1.8447118107314687E-2</v>
      </c>
      <c r="P633" s="24">
        <v>3.2066825924599723E-3</v>
      </c>
      <c r="Q633" s="24">
        <v>6.0513999999999998E-2</v>
      </c>
      <c r="R633" s="24">
        <v>1.1396E-2</v>
      </c>
      <c r="S633" s="24">
        <v>1.8596892482426799</v>
      </c>
      <c r="V633" s="25">
        <v>9.9991884875035159E-2</v>
      </c>
      <c r="X633" s="25">
        <v>2941.9871010971101</v>
      </c>
      <c r="Z633" s="25">
        <v>42.483967407586931</v>
      </c>
      <c r="AH633" s="24">
        <v>99.030033786131185</v>
      </c>
      <c r="AI633" s="24">
        <v>-2.8053241996804694E-2</v>
      </c>
      <c r="AJ633" s="24">
        <v>99.001980544134383</v>
      </c>
    </row>
    <row r="634" spans="1:39">
      <c r="A634" s="3" t="s">
        <v>7</v>
      </c>
      <c r="B634" s="3" t="s">
        <v>49</v>
      </c>
      <c r="D634" s="45">
        <v>7</v>
      </c>
      <c r="F634" s="3" t="s">
        <v>1273</v>
      </c>
      <c r="G634" s="24">
        <v>36.532681437218493</v>
      </c>
      <c r="H634" s="24">
        <v>8.2404194653299914E-2</v>
      </c>
      <c r="I634" s="24">
        <v>22.565753000169742</v>
      </c>
      <c r="J634" s="24">
        <v>0</v>
      </c>
      <c r="K634" s="24">
        <v>14.50927235214067</v>
      </c>
      <c r="L634" s="24">
        <v>0</v>
      </c>
      <c r="M634" s="24">
        <v>1.6583007611602551E-5</v>
      </c>
      <c r="N634" s="24">
        <v>22.908735968063873</v>
      </c>
      <c r="O634" s="24">
        <v>4.8273890658323243E-2</v>
      </c>
      <c r="P634" s="24">
        <v>1.5672028748273569E-2</v>
      </c>
      <c r="Q634" s="24">
        <v>1.0000000000000001E-5</v>
      </c>
      <c r="R634" s="24">
        <v>3.4680999999999997E-2</v>
      </c>
      <c r="S634" s="24">
        <v>1.8565852281774564</v>
      </c>
      <c r="V634" s="25">
        <v>9.8092039062409491</v>
      </c>
      <c r="X634" s="25">
        <v>1307.9153965442906</v>
      </c>
      <c r="Z634" s="25">
        <v>0.10000933947172067</v>
      </c>
      <c r="AH634" s="24">
        <v>98.947134906865543</v>
      </c>
      <c r="AI634" s="24">
        <v>-7.8300084156806213E-3</v>
      </c>
      <c r="AJ634" s="24">
        <v>98.939304898449862</v>
      </c>
    </row>
    <row r="635" spans="1:39">
      <c r="A635" s="3" t="s">
        <v>7</v>
      </c>
      <c r="B635" s="3" t="s">
        <v>49</v>
      </c>
      <c r="D635" s="45">
        <v>27</v>
      </c>
      <c r="F635" s="3" t="s">
        <v>1274</v>
      </c>
      <c r="G635" s="24">
        <v>37.025059277207099</v>
      </c>
      <c r="H635" s="24">
        <v>5.5383800334168745E-2</v>
      </c>
      <c r="I635" s="24">
        <v>22.82773176494744</v>
      </c>
      <c r="J635" s="24">
        <v>0</v>
      </c>
      <c r="K635" s="24">
        <v>14.703774937418306</v>
      </c>
      <c r="L635" s="24">
        <v>6.4052350376125918E-16</v>
      </c>
      <c r="M635" s="24">
        <v>1.6583007611602551E-5</v>
      </c>
      <c r="N635" s="24">
        <v>23.131866646706587</v>
      </c>
      <c r="O635" s="24">
        <v>1.3479808627924509E-5</v>
      </c>
      <c r="P635" s="24">
        <v>1.2046140467543097E-5</v>
      </c>
      <c r="Q635" s="24">
        <v>1.0000000000000001E-5</v>
      </c>
      <c r="R635" s="24">
        <v>1.0000000000000001E-5</v>
      </c>
      <c r="S635" s="24">
        <v>1.8754669808772997</v>
      </c>
      <c r="V635" s="25">
        <v>98.142035004847017</v>
      </c>
      <c r="X635" s="25">
        <v>671.89359507760605</v>
      </c>
      <c r="Z635" s="25">
        <v>0.10000933947172067</v>
      </c>
      <c r="AH635" s="24">
        <v>99.954444765258145</v>
      </c>
      <c r="AI635" s="24">
        <v>-6.4673895333299686E-6</v>
      </c>
      <c r="AJ635" s="24">
        <v>99.954438297868606</v>
      </c>
    </row>
    <row r="636" spans="1:39">
      <c r="A636" s="3" t="s">
        <v>7</v>
      </c>
      <c r="B636" s="3" t="s">
        <v>49</v>
      </c>
      <c r="D636" s="45">
        <v>26</v>
      </c>
      <c r="F636" s="3" t="s">
        <v>1275</v>
      </c>
      <c r="G636" s="24">
        <v>36.908505965355779</v>
      </c>
      <c r="H636" s="24">
        <v>2.7002042606516289E-2</v>
      </c>
      <c r="I636" s="24">
        <v>22.617997593361977</v>
      </c>
      <c r="J636" s="24">
        <v>0</v>
      </c>
      <c r="K636" s="24">
        <v>14.743278807097965</v>
      </c>
      <c r="L636" s="24">
        <v>0</v>
      </c>
      <c r="M636" s="24">
        <v>1.6583007611602551E-5</v>
      </c>
      <c r="N636" s="24">
        <v>23.076220399201596</v>
      </c>
      <c r="O636" s="24">
        <v>3.9266682533144089E-3</v>
      </c>
      <c r="P636" s="24">
        <v>1.2046140467543097E-5</v>
      </c>
      <c r="Q636" s="24">
        <v>1.0000000000000001E-5</v>
      </c>
      <c r="R636" s="24">
        <v>1.0000000000000001E-5</v>
      </c>
      <c r="S636" s="24">
        <v>1.8680539638921643</v>
      </c>
      <c r="V636" s="25">
        <v>293.98614072109081</v>
      </c>
      <c r="X636" s="25">
        <v>492.42462152265824</v>
      </c>
      <c r="Z636" s="25">
        <v>216.61022836179978</v>
      </c>
      <c r="AH636" s="24">
        <v>99.590072550677434</v>
      </c>
      <c r="AI636" s="24">
        <v>-6.4673895333299686E-6</v>
      </c>
      <c r="AJ636" s="24">
        <v>99.590066083287894</v>
      </c>
    </row>
    <row r="637" spans="1:39">
      <c r="A637" s="3" t="s">
        <v>7</v>
      </c>
      <c r="B637" s="3" t="s">
        <v>49</v>
      </c>
      <c r="D637" s="45">
        <v>32</v>
      </c>
      <c r="F637" s="3" t="s">
        <v>1276</v>
      </c>
      <c r="G637" s="24">
        <v>36.775821743604347</v>
      </c>
      <c r="H637" s="24">
        <v>0.11766617627401836</v>
      </c>
      <c r="I637" s="24">
        <v>23.085326896589297</v>
      </c>
      <c r="J637" s="24">
        <v>0</v>
      </c>
      <c r="K637" s="24">
        <v>14.252994750675953</v>
      </c>
      <c r="L637" s="24">
        <v>3.5747276156221874E-16</v>
      </c>
      <c r="M637" s="24">
        <v>1.6583007611602551E-5</v>
      </c>
      <c r="N637" s="24">
        <v>23.125430319361278</v>
      </c>
      <c r="O637" s="24">
        <v>2.7984082711571281E-3</v>
      </c>
      <c r="P637" s="24">
        <v>9.4514018108343145E-3</v>
      </c>
      <c r="Q637" s="24">
        <v>1.0000000000000001E-5</v>
      </c>
      <c r="R637" s="24">
        <v>1.0000000000000001E-5</v>
      </c>
      <c r="S637" s="24">
        <v>1.869085981277423</v>
      </c>
      <c r="V637" s="25">
        <v>88.402825418018566</v>
      </c>
      <c r="X637" s="25">
        <v>30.001500092769597</v>
      </c>
      <c r="Z637" s="25">
        <v>8.5107947890434268</v>
      </c>
      <c r="AH637" s="24">
        <v>99.429022194385595</v>
      </c>
      <c r="AI637" s="24">
        <v>-6.4673895333299686E-6</v>
      </c>
      <c r="AJ637" s="24">
        <v>99.429015726996056</v>
      </c>
    </row>
    <row r="638" spans="1:39" s="11" customFormat="1">
      <c r="F638" s="11" t="s">
        <v>523</v>
      </c>
      <c r="G638" s="20">
        <f>AVERAGE(G630:G637)</f>
        <v>36.727479824130782</v>
      </c>
      <c r="H638" s="20">
        <f t="shared" ref="H638:S638" si="88">AVERAGE(H630:H637)</f>
        <v>6.8065876461988292E-2</v>
      </c>
      <c r="I638" s="20">
        <f t="shared" si="88"/>
        <v>22.77799311720624</v>
      </c>
      <c r="J638" s="20">
        <f t="shared" si="88"/>
        <v>0</v>
      </c>
      <c r="K638" s="20">
        <f t="shared" si="88"/>
        <v>14.490619712914302</v>
      </c>
      <c r="L638" s="20">
        <f t="shared" si="88"/>
        <v>2.0745297325638861E-16</v>
      </c>
      <c r="M638" s="20">
        <f t="shared" si="88"/>
        <v>2.0314184324213128E-3</v>
      </c>
      <c r="N638" s="20">
        <f t="shared" si="88"/>
        <v>23.059813011477043</v>
      </c>
      <c r="O638" s="20">
        <f t="shared" si="88"/>
        <v>1.121873922819802E-2</v>
      </c>
      <c r="P638" s="20">
        <f t="shared" si="88"/>
        <v>6.1390143357716509E-3</v>
      </c>
      <c r="Q638" s="20">
        <f>AVERAGE(Q630:Q637)</f>
        <v>1.5090874999999997E-2</v>
      </c>
      <c r="R638" s="20">
        <f>AVERAGE(R630:R637)</f>
        <v>6.6785000000000013E-3</v>
      </c>
      <c r="S638" s="20">
        <f t="shared" si="88"/>
        <v>1.865222381424906</v>
      </c>
      <c r="T638" s="21"/>
      <c r="U638" s="21"/>
      <c r="V638" s="21">
        <f>AVERAGE(V630:V637)</f>
        <v>82.172081091742953</v>
      </c>
      <c r="W638" s="21"/>
      <c r="X638" s="21">
        <f>AVERAGE(X630:X637)</f>
        <v>913.04690288579184</v>
      </c>
      <c r="Y638" s="21"/>
      <c r="Z638" s="21">
        <f>AVERAGE(Z630:Z637)</f>
        <v>90.938492381635598</v>
      </c>
      <c r="AA638" s="21"/>
      <c r="AB638" s="21"/>
      <c r="AC638" s="21"/>
      <c r="AD638" s="21"/>
      <c r="AE638" s="21"/>
      <c r="AF638" s="21"/>
      <c r="AG638" s="21"/>
      <c r="AH638" s="20">
        <f>AVERAGE(AH630:AH637)</f>
        <v>99.370460020533386</v>
      </c>
      <c r="AI638" s="20">
        <f>AVERAGE(AI630:AI637)</f>
        <v>-7.8615970346499822E-3</v>
      </c>
      <c r="AJ638" s="20">
        <f>AVERAGE(AJ630:AJ637)</f>
        <v>99.362598423498753</v>
      </c>
      <c r="AL638" s="20"/>
      <c r="AM638" s="20"/>
    </row>
    <row r="639" spans="1:39" s="11" customFormat="1">
      <c r="F639" s="11" t="s">
        <v>485</v>
      </c>
      <c r="G639" s="20">
        <f>STDEV(G630:G637)</f>
        <v>0.22600047003778995</v>
      </c>
      <c r="H639" s="20">
        <f t="shared" ref="H639:S639" si="89">STDEV(H630:H637)</f>
        <v>3.289194468838888E-2</v>
      </c>
      <c r="I639" s="20">
        <f t="shared" si="89"/>
        <v>0.21201474356855762</v>
      </c>
      <c r="J639" s="20">
        <f t="shared" si="89"/>
        <v>0</v>
      </c>
      <c r="K639" s="20">
        <f t="shared" si="89"/>
        <v>0.29679998366567512</v>
      </c>
      <c r="L639" s="20">
        <f t="shared" si="89"/>
        <v>2.4318876609203957E-16</v>
      </c>
      <c r="M639" s="20">
        <f t="shared" si="89"/>
        <v>4.3342847548605273E-3</v>
      </c>
      <c r="N639" s="20">
        <f t="shared" si="89"/>
        <v>7.9355340769085445E-2</v>
      </c>
      <c r="O639" s="20">
        <f t="shared" si="89"/>
        <v>1.6239907737548038E-2</v>
      </c>
      <c r="P639" s="20">
        <f t="shared" si="89"/>
        <v>5.8340992680406102E-3</v>
      </c>
      <c r="Q639" s="20">
        <f>STDEV(Q630:Q637)</f>
        <v>2.7924521069879474E-2</v>
      </c>
      <c r="R639" s="20">
        <f>STDEV(R630:R637)</f>
        <v>1.2125102532703439E-2</v>
      </c>
      <c r="S639" s="20">
        <f t="shared" si="89"/>
        <v>5.826670637369075E-3</v>
      </c>
      <c r="T639" s="21"/>
      <c r="U639" s="21"/>
      <c r="V639" s="21">
        <f>STDEV(V630:V637)</f>
        <v>95.846271456453394</v>
      </c>
      <c r="W639" s="21"/>
      <c r="X639" s="21">
        <f>STDEV(X630:X637)</f>
        <v>903.10018679614871</v>
      </c>
      <c r="Y639" s="21"/>
      <c r="Z639" s="21">
        <f>STDEV(Z630:Z637)</f>
        <v>166.38243482284977</v>
      </c>
      <c r="AA639" s="21"/>
      <c r="AB639" s="21"/>
      <c r="AC639" s="21"/>
      <c r="AD639" s="21"/>
      <c r="AE639" s="21"/>
      <c r="AF639" s="21"/>
      <c r="AG639" s="21"/>
      <c r="AH639" s="20">
        <f>STDEV(AH630:AH637)</f>
        <v>0.32498505535113298</v>
      </c>
      <c r="AI639" s="20">
        <f>STDEV(AI630:AI637)</f>
        <v>1.243051938830339E-2</v>
      </c>
      <c r="AJ639" s="20">
        <f>STDEV(AJ630:AJ637)</f>
        <v>0.33120906758795871</v>
      </c>
      <c r="AL639" s="20"/>
      <c r="AM639" s="20"/>
    </row>
    <row r="641" spans="1:39" s="76" customFormat="1">
      <c r="A641" s="75" t="s">
        <v>1182</v>
      </c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2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1"/>
      <c r="AI641" s="81"/>
      <c r="AJ641" s="81"/>
      <c r="AL641" s="81"/>
      <c r="AM641" s="81"/>
    </row>
    <row r="642" spans="1:39" s="11" customFormat="1">
      <c r="G642" s="20" t="s">
        <v>342</v>
      </c>
      <c r="H642" s="20" t="s">
        <v>347</v>
      </c>
      <c r="I642" s="20" t="s">
        <v>341</v>
      </c>
      <c r="J642" s="20" t="s">
        <v>345</v>
      </c>
      <c r="K642" s="20" t="s">
        <v>346</v>
      </c>
      <c r="L642" s="20" t="s">
        <v>344</v>
      </c>
      <c r="M642" s="20"/>
      <c r="N642" s="20" t="s">
        <v>343</v>
      </c>
      <c r="O642" s="20" t="s">
        <v>339</v>
      </c>
      <c r="P642" s="20"/>
      <c r="Q642" s="20" t="s">
        <v>57</v>
      </c>
      <c r="R642" s="20"/>
      <c r="S642" s="20"/>
      <c r="T642" s="21" t="s">
        <v>511</v>
      </c>
      <c r="U642" s="21" t="s">
        <v>520</v>
      </c>
      <c r="V642" s="21" t="s">
        <v>521</v>
      </c>
      <c r="W642" s="21" t="s">
        <v>1191</v>
      </c>
      <c r="X642" s="21" t="s">
        <v>89</v>
      </c>
      <c r="Y642" s="21" t="s">
        <v>1192</v>
      </c>
      <c r="Z642" s="21" t="s">
        <v>1193</v>
      </c>
      <c r="AA642" s="21" t="s">
        <v>1194</v>
      </c>
      <c r="AB642" s="21" t="s">
        <v>1195</v>
      </c>
      <c r="AC642" s="21" t="s">
        <v>1196</v>
      </c>
      <c r="AD642" s="21" t="s">
        <v>1197</v>
      </c>
      <c r="AE642" s="21" t="s">
        <v>1198</v>
      </c>
      <c r="AF642" s="21"/>
      <c r="AG642" s="21"/>
      <c r="AH642" s="38" t="s">
        <v>1267</v>
      </c>
      <c r="AI642" s="63" t="s">
        <v>1279</v>
      </c>
      <c r="AJ642" s="21" t="s">
        <v>348</v>
      </c>
      <c r="AL642" s="20"/>
      <c r="AM642" s="20"/>
    </row>
    <row r="643" spans="1:39">
      <c r="AJ643" s="25"/>
    </row>
    <row r="644" spans="1:39">
      <c r="A644" s="3" t="s">
        <v>9</v>
      </c>
      <c r="B644" s="3" t="s">
        <v>52</v>
      </c>
      <c r="D644" s="45">
        <v>8</v>
      </c>
      <c r="F644" s="45" t="s">
        <v>1189</v>
      </c>
      <c r="G644" s="24">
        <v>30.63950608830336</v>
      </c>
      <c r="H644" s="24">
        <v>39.038312993293921</v>
      </c>
      <c r="I644" s="24">
        <v>1.6075651674339289</v>
      </c>
      <c r="J644" s="24">
        <v>0</v>
      </c>
      <c r="K644" s="24">
        <v>0.32186173730862205</v>
      </c>
      <c r="L644" s="24">
        <v>4.0993619520054266E-2</v>
      </c>
      <c r="N644" s="24">
        <v>29.056555421927246</v>
      </c>
      <c r="O644" s="24">
        <v>1.5043223833727835E-2</v>
      </c>
      <c r="Q644" s="24">
        <v>1.0000000000000001E-5</v>
      </c>
      <c r="U644" s="25">
        <v>656.17</v>
      </c>
      <c r="V644" s="25">
        <v>0.1</v>
      </c>
      <c r="W644" s="25">
        <v>21.88</v>
      </c>
      <c r="X644" s="25">
        <v>0.1</v>
      </c>
      <c r="Y644" s="25">
        <v>0.1</v>
      </c>
      <c r="Z644" s="25">
        <v>407.96</v>
      </c>
      <c r="AA644" s="25">
        <v>170.73000000000002</v>
      </c>
      <c r="AB644" s="25">
        <v>0.1</v>
      </c>
      <c r="AC644" s="25">
        <v>24.36</v>
      </c>
      <c r="AD644" s="25">
        <v>29.09</v>
      </c>
      <c r="AE644" s="25">
        <v>215.35</v>
      </c>
      <c r="AJ644" s="24">
        <v>100.96781003490594</v>
      </c>
    </row>
    <row r="645" spans="1:39">
      <c r="A645" s="3" t="s">
        <v>9</v>
      </c>
      <c r="B645" s="3" t="s">
        <v>52</v>
      </c>
      <c r="D645" s="45">
        <v>11</v>
      </c>
      <c r="F645" s="45" t="s">
        <v>1190</v>
      </c>
      <c r="G645" s="24">
        <v>30.141107067117673</v>
      </c>
      <c r="H645" s="24">
        <v>39.435393891407443</v>
      </c>
      <c r="I645" s="24">
        <v>1.5011178123650917</v>
      </c>
      <c r="J645" s="24">
        <v>0</v>
      </c>
      <c r="K645" s="24">
        <v>0.28440413400483483</v>
      </c>
      <c r="L645" s="24">
        <v>2.5004455146965192E-2</v>
      </c>
      <c r="N645" s="24">
        <v>29.037960099555868</v>
      </c>
      <c r="O645" s="24">
        <v>1.0051731194274953E-2</v>
      </c>
      <c r="Q645" s="24">
        <v>3.9456999999999999E-2</v>
      </c>
      <c r="U645" s="25">
        <v>708.9</v>
      </c>
      <c r="V645" s="25">
        <v>39.67</v>
      </c>
      <c r="W645" s="25">
        <v>0.1</v>
      </c>
      <c r="X645" s="25">
        <v>0.1</v>
      </c>
      <c r="Y645" s="25">
        <v>0.1</v>
      </c>
      <c r="Z645" s="25">
        <v>36.93</v>
      </c>
      <c r="AA645" s="25">
        <v>0.1</v>
      </c>
      <c r="AB645" s="25">
        <v>6.1499999999999995</v>
      </c>
      <c r="AC645" s="25">
        <v>31.909999999999997</v>
      </c>
      <c r="AD645" s="25">
        <v>0.1</v>
      </c>
      <c r="AE645" s="25">
        <v>0.1</v>
      </c>
      <c r="AJ645" s="24">
        <v>100.57955939436798</v>
      </c>
    </row>
    <row r="646" spans="1:39" s="11" customFormat="1">
      <c r="F646" s="11" t="s">
        <v>523</v>
      </c>
      <c r="G646" s="20">
        <f t="shared" ref="G646:L646" si="90">AVERAGE(G644:G645)</f>
        <v>30.390306577710518</v>
      </c>
      <c r="H646" s="20">
        <f t="shared" si="90"/>
        <v>39.236853442350679</v>
      </c>
      <c r="I646" s="20">
        <f t="shared" si="90"/>
        <v>1.5543414898995103</v>
      </c>
      <c r="J646" s="20">
        <f t="shared" si="90"/>
        <v>0</v>
      </c>
      <c r="K646" s="20">
        <f t="shared" si="90"/>
        <v>0.30313293565672844</v>
      </c>
      <c r="L646" s="20">
        <f t="shared" si="90"/>
        <v>3.2999037333509729E-2</v>
      </c>
      <c r="M646" s="20"/>
      <c r="N646" s="20">
        <f>AVERAGE(N644:N645)</f>
        <v>29.047257760741559</v>
      </c>
      <c r="O646" s="20">
        <f>AVERAGE(O644:O645)</f>
        <v>1.2547477514001395E-2</v>
      </c>
      <c r="P646" s="20"/>
      <c r="Q646" s="20">
        <f>AVERAGE(Q644:Q645)</f>
        <v>1.9733500000000001E-2</v>
      </c>
      <c r="R646" s="20"/>
      <c r="S646" s="20"/>
      <c r="T646" s="21"/>
      <c r="U646" s="21">
        <f t="shared" ref="U646:AE646" si="91">AVERAGE(U644:U645)</f>
        <v>682.53499999999997</v>
      </c>
      <c r="V646" s="21">
        <f t="shared" si="91"/>
        <v>19.885000000000002</v>
      </c>
      <c r="W646" s="21">
        <f t="shared" si="91"/>
        <v>10.99</v>
      </c>
      <c r="X646" s="21">
        <f t="shared" si="91"/>
        <v>0.1</v>
      </c>
      <c r="Y646" s="21">
        <f t="shared" si="91"/>
        <v>0.1</v>
      </c>
      <c r="Z646" s="21">
        <f t="shared" si="91"/>
        <v>222.44499999999999</v>
      </c>
      <c r="AA646" s="21">
        <f t="shared" si="91"/>
        <v>85.415000000000006</v>
      </c>
      <c r="AB646" s="21">
        <f t="shared" si="91"/>
        <v>3.1249999999999996</v>
      </c>
      <c r="AC646" s="21">
        <f t="shared" si="91"/>
        <v>28.134999999999998</v>
      </c>
      <c r="AD646" s="21">
        <f t="shared" si="91"/>
        <v>14.595000000000001</v>
      </c>
      <c r="AE646" s="21">
        <f t="shared" si="91"/>
        <v>107.72499999999999</v>
      </c>
      <c r="AF646" s="21"/>
      <c r="AG646" s="21"/>
      <c r="AH646" s="20"/>
      <c r="AI646" s="20"/>
      <c r="AJ646" s="20">
        <f>AVERAGE(AJ644:AJ645)</f>
        <v>100.77368471463696</v>
      </c>
      <c r="AL646" s="20"/>
      <c r="AM646" s="20"/>
    </row>
    <row r="647" spans="1:39" s="11" customFormat="1">
      <c r="F647" s="11" t="s">
        <v>485</v>
      </c>
      <c r="G647" s="20">
        <f t="shared" ref="G647:L647" si="92">STDEV(G644:G645)</f>
        <v>0.35242132761713707</v>
      </c>
      <c r="H647" s="20">
        <f t="shared" si="92"/>
        <v>0.28077859573571606</v>
      </c>
      <c r="I647" s="20">
        <f t="shared" si="92"/>
        <v>7.5269646608546986E-2</v>
      </c>
      <c r="J647" s="20">
        <f t="shared" si="92"/>
        <v>0</v>
      </c>
      <c r="K647" s="20">
        <f t="shared" si="92"/>
        <v>2.6486525303103574E-2</v>
      </c>
      <c r="L647" s="20">
        <f t="shared" si="92"/>
        <v>1.1306046553717636E-2</v>
      </c>
      <c r="M647" s="20"/>
      <c r="N647" s="20">
        <f>STDEV(N644:N645)</f>
        <v>1.3148878547151891E-2</v>
      </c>
      <c r="O647" s="20">
        <f>STDEV(O644:O645)</f>
        <v>3.5295182935998711E-3</v>
      </c>
      <c r="P647" s="20"/>
      <c r="Q647" s="20">
        <f>STDEV(Q644:Q645)</f>
        <v>2.7893241197465737E-2</v>
      </c>
      <c r="R647" s="20"/>
      <c r="S647" s="20"/>
      <c r="T647" s="21"/>
      <c r="U647" s="21">
        <f t="shared" ref="U647:AE647" si="93">STDEV(U644:U645)</f>
        <v>37.285740571966663</v>
      </c>
      <c r="V647" s="21">
        <f t="shared" si="93"/>
        <v>27.980215331551683</v>
      </c>
      <c r="W647" s="21">
        <f t="shared" si="93"/>
        <v>15.400785694243002</v>
      </c>
      <c r="X647" s="21">
        <f t="shared" si="93"/>
        <v>0</v>
      </c>
      <c r="Y647" s="21">
        <f t="shared" si="93"/>
        <v>0</v>
      </c>
      <c r="Z647" s="21">
        <f t="shared" si="93"/>
        <v>262.35782902364468</v>
      </c>
      <c r="AA647" s="21">
        <f t="shared" si="93"/>
        <v>120.65363007386061</v>
      </c>
      <c r="AB647" s="21">
        <f t="shared" si="93"/>
        <v>4.2779960261786121</v>
      </c>
      <c r="AC647" s="21">
        <f t="shared" si="93"/>
        <v>5.3386561979584366</v>
      </c>
      <c r="AD647" s="21">
        <f t="shared" si="93"/>
        <v>20.499025586598012</v>
      </c>
      <c r="AE647" s="21">
        <f t="shared" si="93"/>
        <v>152.20473465040436</v>
      </c>
      <c r="AF647" s="21"/>
      <c r="AG647" s="21"/>
      <c r="AH647" s="20"/>
      <c r="AI647" s="20"/>
      <c r="AJ647" s="20">
        <f>STDEV(AJ644:AJ645)</f>
        <v>0.27453466072441329</v>
      </c>
      <c r="AL647" s="20"/>
      <c r="AM647" s="20"/>
    </row>
    <row r="649" spans="1:39">
      <c r="A649" s="3" t="s">
        <v>32</v>
      </c>
      <c r="B649" s="3" t="s">
        <v>52</v>
      </c>
      <c r="D649" s="45">
        <v>31</v>
      </c>
      <c r="F649" s="45" t="s">
        <v>1183</v>
      </c>
      <c r="G649" s="24">
        <v>29.17605663806302</v>
      </c>
      <c r="H649" s="24">
        <v>35.579075818413521</v>
      </c>
      <c r="I649" s="24">
        <v>2.2585136626052291</v>
      </c>
      <c r="J649" s="24">
        <v>0</v>
      </c>
      <c r="K649" s="24">
        <v>4.4318897179693797E-2</v>
      </c>
      <c r="L649" s="24">
        <v>4.1176972612275752E-3</v>
      </c>
      <c r="N649" s="24">
        <v>26.482411522281552</v>
      </c>
      <c r="O649" s="24">
        <v>1.4738585071503595E-2</v>
      </c>
      <c r="Q649" s="24">
        <v>0.22395799999999999</v>
      </c>
      <c r="U649" s="25">
        <v>2898.81</v>
      </c>
      <c r="V649" s="25">
        <v>458.72999999999996</v>
      </c>
      <c r="W649" s="25">
        <v>160.70999999999998</v>
      </c>
      <c r="X649" s="25">
        <v>340.09</v>
      </c>
      <c r="Y649" s="25">
        <v>0.1</v>
      </c>
      <c r="Z649" s="25">
        <v>41.879999999999995</v>
      </c>
      <c r="AA649" s="25">
        <v>0.1</v>
      </c>
      <c r="AB649" s="25">
        <v>241.97</v>
      </c>
      <c r="AC649" s="25">
        <v>5248.03</v>
      </c>
      <c r="AD649" s="25">
        <v>72.45</v>
      </c>
      <c r="AE649" s="25">
        <v>24.04</v>
      </c>
      <c r="AJ649" s="24">
        <v>95.065308503723486</v>
      </c>
    </row>
    <row r="650" spans="1:39">
      <c r="A650" s="3" t="s">
        <v>32</v>
      </c>
      <c r="B650" s="3" t="s">
        <v>52</v>
      </c>
      <c r="D650" s="45">
        <v>32</v>
      </c>
      <c r="F650" s="45" t="s">
        <v>1184</v>
      </c>
      <c r="G650" s="24">
        <v>29.593332377781731</v>
      </c>
      <c r="H650" s="24">
        <v>35.51365482587169</v>
      </c>
      <c r="I650" s="24">
        <v>2.6548636949128199</v>
      </c>
      <c r="J650" s="24">
        <v>0</v>
      </c>
      <c r="K650" s="24">
        <v>4.7159778807413379E-2</v>
      </c>
      <c r="L650" s="24">
        <v>1.2912189593062323E-5</v>
      </c>
      <c r="N650" s="24">
        <v>27.112819535405961</v>
      </c>
      <c r="O650" s="24">
        <v>6.1170385087326992E-3</v>
      </c>
      <c r="Q650" s="24">
        <v>0.32978000000000002</v>
      </c>
      <c r="U650" s="25">
        <v>795.93999999999994</v>
      </c>
      <c r="V650" s="25">
        <v>11.78</v>
      </c>
      <c r="W650" s="25">
        <v>239.8</v>
      </c>
      <c r="X650" s="25">
        <v>290.64</v>
      </c>
      <c r="Y650" s="25">
        <v>0.1</v>
      </c>
      <c r="Z650" s="25">
        <v>191.1</v>
      </c>
      <c r="AA650" s="25">
        <v>128.85</v>
      </c>
      <c r="AB650" s="25">
        <v>0.1</v>
      </c>
      <c r="AC650" s="25">
        <v>1052.8899999999999</v>
      </c>
      <c r="AD650" s="25">
        <v>0.1</v>
      </c>
      <c r="AE650" s="25">
        <v>205.11999999999998</v>
      </c>
      <c r="AJ650" s="24">
        <v>95.632374871300328</v>
      </c>
    </row>
    <row r="651" spans="1:39">
      <c r="A651" s="3" t="s">
        <v>32</v>
      </c>
      <c r="B651" s="3" t="s">
        <v>52</v>
      </c>
      <c r="D651" s="45">
        <v>36</v>
      </c>
      <c r="F651" s="45" t="s">
        <v>1185</v>
      </c>
      <c r="G651" s="24">
        <v>29.100324460744169</v>
      </c>
      <c r="H651" s="24">
        <v>35.110700887876824</v>
      </c>
      <c r="I651" s="24">
        <v>2.4805551590308128</v>
      </c>
      <c r="J651" s="24">
        <v>0</v>
      </c>
      <c r="K651" s="24">
        <v>4.5023756083803386E-2</v>
      </c>
      <c r="L651" s="24">
        <v>6.1436198083790541E-3</v>
      </c>
      <c r="N651" s="24">
        <v>26.465607171515547</v>
      </c>
      <c r="O651" s="24">
        <v>1.8295849202077771E-2</v>
      </c>
      <c r="Q651" s="24">
        <v>0.23819599999999999</v>
      </c>
      <c r="U651" s="25">
        <v>4939.2299999999996</v>
      </c>
      <c r="V651" s="25">
        <v>43.239999999999995</v>
      </c>
      <c r="W651" s="25">
        <v>211.80999999999997</v>
      </c>
      <c r="X651" s="25">
        <v>485.72999999999996</v>
      </c>
      <c r="Y651" s="25">
        <v>0.1</v>
      </c>
      <c r="Z651" s="25">
        <v>0.1</v>
      </c>
      <c r="AA651" s="25">
        <v>81.2</v>
      </c>
      <c r="AB651" s="25">
        <v>418.03</v>
      </c>
      <c r="AC651" s="25">
        <v>5059.2000000000007</v>
      </c>
      <c r="AD651" s="25">
        <v>98.1</v>
      </c>
      <c r="AE651" s="25">
        <v>72.19</v>
      </c>
      <c r="AJ651" s="24">
        <v>94.978979719670463</v>
      </c>
    </row>
    <row r="652" spans="1:39">
      <c r="A652" s="3" t="s">
        <v>32</v>
      </c>
      <c r="B652" s="3" t="s">
        <v>52</v>
      </c>
      <c r="D652" s="45">
        <v>37</v>
      </c>
      <c r="F652" s="45" t="s">
        <v>1186</v>
      </c>
      <c r="G652" s="24">
        <v>29.363461687021537</v>
      </c>
      <c r="H652" s="24">
        <v>35.279884479913093</v>
      </c>
      <c r="I652" s="24">
        <v>2.8926121185045659</v>
      </c>
      <c r="J652" s="24">
        <v>0</v>
      </c>
      <c r="K652" s="24">
        <v>5.2142402095084618E-2</v>
      </c>
      <c r="L652" s="24">
        <v>1.1808197382855495E-2</v>
      </c>
      <c r="N652" s="24">
        <v>27.068045245271723</v>
      </c>
      <c r="O652" s="24">
        <v>2.4249784656699257E-3</v>
      </c>
      <c r="Q652" s="24">
        <v>0.32489699999999999</v>
      </c>
      <c r="U652" s="25">
        <v>920.02</v>
      </c>
      <c r="V652" s="25">
        <v>108.11</v>
      </c>
      <c r="W652" s="25">
        <v>0.1</v>
      </c>
      <c r="X652" s="25">
        <v>210.20000000000002</v>
      </c>
      <c r="Y652" s="25">
        <v>0.1</v>
      </c>
      <c r="Z652" s="25">
        <v>0.1</v>
      </c>
      <c r="AA652" s="25">
        <v>78.27000000000001</v>
      </c>
      <c r="AB652" s="25">
        <v>0.1</v>
      </c>
      <c r="AC652" s="25">
        <v>792.8599999999999</v>
      </c>
      <c r="AD652" s="25">
        <v>84.82</v>
      </c>
      <c r="AE652" s="25">
        <v>71.23</v>
      </c>
      <c r="AJ652" s="24">
        <v>95.291202502030998</v>
      </c>
    </row>
    <row r="653" spans="1:39">
      <c r="A653" s="3" t="s">
        <v>32</v>
      </c>
      <c r="B653" s="3" t="s">
        <v>52</v>
      </c>
      <c r="D653" s="45">
        <v>38</v>
      </c>
      <c r="F653" s="45" t="s">
        <v>1187</v>
      </c>
      <c r="G653" s="24">
        <v>29.218158594267404</v>
      </c>
      <c r="H653" s="24">
        <v>35.798563999206131</v>
      </c>
      <c r="I653" s="24">
        <v>2.1506624525039779</v>
      </c>
      <c r="J653" s="24">
        <v>0</v>
      </c>
      <c r="K653" s="24">
        <v>5.2249632151490734E-2</v>
      </c>
      <c r="L653" s="24">
        <v>1.6713538209259873E-2</v>
      </c>
      <c r="N653" s="24">
        <v>26.584161096611609</v>
      </c>
      <c r="O653" s="24">
        <v>1.0204050575387071E-2</v>
      </c>
      <c r="Q653" s="24">
        <v>0.17896000000000001</v>
      </c>
      <c r="U653" s="25">
        <v>3424.36</v>
      </c>
      <c r="V653" s="25">
        <v>319.54000000000002</v>
      </c>
      <c r="W653" s="25">
        <v>25.55</v>
      </c>
      <c r="X653" s="25">
        <v>142.01</v>
      </c>
      <c r="Y653" s="25">
        <v>88.69</v>
      </c>
      <c r="Z653" s="25">
        <v>372.76</v>
      </c>
      <c r="AA653" s="25">
        <v>434.66999999999996</v>
      </c>
      <c r="AB653" s="25">
        <v>42.93</v>
      </c>
      <c r="AC653" s="25">
        <v>4194.8999999999996</v>
      </c>
      <c r="AD653" s="25">
        <v>79.22999999999999</v>
      </c>
      <c r="AE653" s="25">
        <v>64.16</v>
      </c>
      <c r="AJ653" s="24">
        <v>95.233177220092415</v>
      </c>
    </row>
    <row r="654" spans="1:39">
      <c r="A654" s="3" t="s">
        <v>32</v>
      </c>
      <c r="B654" s="3" t="s">
        <v>52</v>
      </c>
      <c r="D654" s="45">
        <v>39</v>
      </c>
      <c r="F654" s="45" t="s">
        <v>1188</v>
      </c>
      <c r="G654" s="24">
        <v>29.257008773366564</v>
      </c>
      <c r="H654" s="24">
        <v>35.176438891094072</v>
      </c>
      <c r="I654" s="24">
        <v>2.8945525749221823</v>
      </c>
      <c r="J654" s="24">
        <v>0</v>
      </c>
      <c r="K654" s="24">
        <v>4.1738227155519746E-2</v>
      </c>
      <c r="L654" s="24">
        <v>1.2781776478172396E-2</v>
      </c>
      <c r="N654" s="24">
        <v>27.047826854882981</v>
      </c>
      <c r="O654" s="24">
        <v>1.1268938284047017E-3</v>
      </c>
      <c r="Q654" s="24">
        <v>0.32879799999999998</v>
      </c>
      <c r="U654" s="25">
        <v>1538.95</v>
      </c>
      <c r="V654" s="25">
        <v>159.24</v>
      </c>
      <c r="W654" s="25">
        <v>3.8000000000000003</v>
      </c>
      <c r="X654" s="25">
        <v>155.24</v>
      </c>
      <c r="Y654" s="25">
        <v>41.36</v>
      </c>
      <c r="Z654" s="25">
        <v>106.09</v>
      </c>
      <c r="AA654" s="25">
        <v>154.64000000000001</v>
      </c>
      <c r="AB654" s="25">
        <v>45.6</v>
      </c>
      <c r="AC654" s="25">
        <v>953.26</v>
      </c>
      <c r="AD654" s="25">
        <v>86.51</v>
      </c>
      <c r="AE654" s="25">
        <v>64.790000000000006</v>
      </c>
      <c r="AJ654" s="24">
        <v>95.1897757952147</v>
      </c>
    </row>
    <row r="655" spans="1:39" s="11" customFormat="1">
      <c r="F655" s="11" t="s">
        <v>523</v>
      </c>
      <c r="G655" s="20">
        <f t="shared" ref="G655:L655" si="94">AVERAGE(G649:G654)</f>
        <v>29.284723755207398</v>
      </c>
      <c r="H655" s="20">
        <f t="shared" si="94"/>
        <v>35.409719817062559</v>
      </c>
      <c r="I655" s="20">
        <f t="shared" si="94"/>
        <v>2.5552932770799313</v>
      </c>
      <c r="J655" s="20">
        <f t="shared" si="94"/>
        <v>0</v>
      </c>
      <c r="K655" s="20">
        <f t="shared" si="94"/>
        <v>4.7105448912167606E-2</v>
      </c>
      <c r="L655" s="20">
        <f t="shared" si="94"/>
        <v>8.5962902215812442E-3</v>
      </c>
      <c r="M655" s="20"/>
      <c r="N655" s="20">
        <f>AVERAGE(N649:N654)</f>
        <v>26.793478570994893</v>
      </c>
      <c r="O655" s="20">
        <f>AVERAGE(O649:O654)</f>
        <v>8.8178992752959619E-3</v>
      </c>
      <c r="P655" s="20"/>
      <c r="Q655" s="20">
        <f>AVERAGE(Q649:Q654)</f>
        <v>0.27076483333333329</v>
      </c>
      <c r="R655" s="20"/>
      <c r="S655" s="20"/>
      <c r="T655" s="21"/>
      <c r="U655" s="21">
        <f t="shared" ref="U655:AJ655" si="95">AVERAGE(U649:U654)</f>
        <v>2419.5516666666667</v>
      </c>
      <c r="V655" s="21">
        <f t="shared" si="95"/>
        <v>183.43999999999997</v>
      </c>
      <c r="W655" s="21">
        <f t="shared" si="95"/>
        <v>106.96166666666664</v>
      </c>
      <c r="X655" s="21">
        <f t="shared" si="95"/>
        <v>270.6516666666667</v>
      </c>
      <c r="Y655" s="21">
        <f t="shared" si="95"/>
        <v>21.741666666666664</v>
      </c>
      <c r="Z655" s="21">
        <f t="shared" si="95"/>
        <v>118.67166666666667</v>
      </c>
      <c r="AA655" s="21">
        <f t="shared" si="95"/>
        <v>146.28833333333333</v>
      </c>
      <c r="AB655" s="21">
        <f t="shared" si="95"/>
        <v>124.78833333333331</v>
      </c>
      <c r="AC655" s="21">
        <f t="shared" si="95"/>
        <v>2883.5233333333331</v>
      </c>
      <c r="AD655" s="21">
        <f t="shared" si="95"/>
        <v>70.201666666666654</v>
      </c>
      <c r="AE655" s="21">
        <f t="shared" si="95"/>
        <v>83.588333333333338</v>
      </c>
      <c r="AF655" s="21"/>
      <c r="AG655" s="21"/>
      <c r="AH655" s="20"/>
      <c r="AI655" s="20"/>
      <c r="AJ655" s="20">
        <f t="shared" si="95"/>
        <v>95.231803102005401</v>
      </c>
      <c r="AL655" s="20"/>
      <c r="AM655" s="20"/>
    </row>
    <row r="656" spans="1:39" s="11" customFormat="1">
      <c r="F656" s="11" t="s">
        <v>485</v>
      </c>
      <c r="G656" s="20">
        <f t="shared" ref="G656:L656" si="96">STDEV(G649:G654)</f>
        <v>0.17461364600168405</v>
      </c>
      <c r="H656" s="20">
        <f t="shared" si="96"/>
        <v>0.26509366814070007</v>
      </c>
      <c r="I656" s="20">
        <f t="shared" si="96"/>
        <v>0.31501910104442271</v>
      </c>
      <c r="J656" s="20">
        <f t="shared" si="96"/>
        <v>0</v>
      </c>
      <c r="K656" s="20">
        <f t="shared" si="96"/>
        <v>4.3067819837692778E-3</v>
      </c>
      <c r="L656" s="20">
        <f t="shared" si="96"/>
        <v>6.2204842771375144E-3</v>
      </c>
      <c r="M656" s="20"/>
      <c r="N656" s="20">
        <f>STDEV(N649:N654)</f>
        <v>0.31309255122574053</v>
      </c>
      <c r="O656" s="20">
        <f>STDEV(O649:O654)</f>
        <v>6.8428520469372076E-3</v>
      </c>
      <c r="P656" s="20"/>
      <c r="Q656" s="20">
        <f>STDEV(Q649:Q654)</f>
        <v>6.5514373648587157E-2</v>
      </c>
      <c r="R656" s="20"/>
      <c r="S656" s="20"/>
      <c r="T656" s="21"/>
      <c r="U656" s="21">
        <f t="shared" ref="U656:AJ656" si="97">STDEV(U649:U654)</f>
        <v>1627.7761884905012</v>
      </c>
      <c r="V656" s="21">
        <f t="shared" si="97"/>
        <v>173.02672545014542</v>
      </c>
      <c r="W656" s="21">
        <f t="shared" si="97"/>
        <v>109.74304887630318</v>
      </c>
      <c r="X656" s="21">
        <f t="shared" si="97"/>
        <v>130.38622648373044</v>
      </c>
      <c r="Y656" s="21">
        <f t="shared" si="97"/>
        <v>36.716223344274759</v>
      </c>
      <c r="Z656" s="21">
        <f t="shared" si="97"/>
        <v>144.20851797541874</v>
      </c>
      <c r="AA656" s="21">
        <f t="shared" si="97"/>
        <v>150.84551374391836</v>
      </c>
      <c r="AB656" s="21">
        <f t="shared" si="97"/>
        <v>169.5807523767561</v>
      </c>
      <c r="AC656" s="21">
        <f t="shared" si="97"/>
        <v>2167.5874887502619</v>
      </c>
      <c r="AD656" s="21">
        <f t="shared" si="97"/>
        <v>35.380174910063225</v>
      </c>
      <c r="AE656" s="21">
        <f t="shared" si="97"/>
        <v>62.176262163840818</v>
      </c>
      <c r="AF656" s="21"/>
      <c r="AG656" s="21"/>
      <c r="AH656" s="20"/>
      <c r="AI656" s="20"/>
      <c r="AJ656" s="20">
        <f t="shared" si="97"/>
        <v>0.22688954480469165</v>
      </c>
      <c r="AL656" s="20"/>
      <c r="AM656" s="20"/>
    </row>
    <row r="658" spans="1:39">
      <c r="A658" s="3" t="s">
        <v>7</v>
      </c>
      <c r="B658" s="3" t="s">
        <v>52</v>
      </c>
      <c r="D658" s="45">
        <v>8</v>
      </c>
      <c r="F658" s="3" t="s">
        <v>1265</v>
      </c>
      <c r="G658" s="24">
        <v>29.44327997899234</v>
      </c>
      <c r="H658" s="24">
        <v>34.739047582885917</v>
      </c>
      <c r="I658" s="24">
        <v>2.071734812841751</v>
      </c>
      <c r="J658" s="24">
        <v>0</v>
      </c>
      <c r="K658" s="24">
        <v>2.0289470784850931</v>
      </c>
      <c r="L658" s="24">
        <v>3.0369469922882582E-2</v>
      </c>
      <c r="N658" s="24">
        <v>27.850825764509207</v>
      </c>
      <c r="O658" s="24">
        <v>4.588318065199478E-2</v>
      </c>
      <c r="Q658" s="24">
        <v>0.31651400000000002</v>
      </c>
      <c r="AJ658" s="24">
        <v>96.526601868289177</v>
      </c>
    </row>
    <row r="659" spans="1:39">
      <c r="A659" s="3" t="s">
        <v>7</v>
      </c>
      <c r="B659" s="3" t="s">
        <v>52</v>
      </c>
      <c r="D659" s="45">
        <v>19</v>
      </c>
      <c r="F659" s="3" t="s">
        <v>1266</v>
      </c>
      <c r="G659" s="24">
        <v>29.832337995015131</v>
      </c>
      <c r="H659" s="24">
        <v>35.378808495414376</v>
      </c>
      <c r="I659" s="24">
        <v>2.3599143194350649</v>
      </c>
      <c r="J659" s="24">
        <v>0</v>
      </c>
      <c r="K659" s="24">
        <v>1.8581696311845286</v>
      </c>
      <c r="L659" s="24">
        <v>1.2912189593062323E-5</v>
      </c>
      <c r="N659" s="24">
        <v>28.374517055491797</v>
      </c>
      <c r="O659" s="24">
        <v>3.4653333182569461E-2</v>
      </c>
      <c r="Q659" s="24">
        <v>0.21803600000000001</v>
      </c>
      <c r="AJ659" s="24">
        <v>98.056449741913056</v>
      </c>
    </row>
    <row r="660" spans="1:39" s="11" customFormat="1">
      <c r="F660" s="11" t="s">
        <v>523</v>
      </c>
      <c r="G660" s="20">
        <f>AVERAGE(G658:G659)</f>
        <v>29.637808987003737</v>
      </c>
      <c r="H660" s="20">
        <f t="shared" ref="H660:O660" si="98">AVERAGE(H658:H659)</f>
        <v>35.058928039150146</v>
      </c>
      <c r="I660" s="20">
        <f t="shared" si="98"/>
        <v>2.2158245661384077</v>
      </c>
      <c r="J660" s="20">
        <f t="shared" si="98"/>
        <v>0</v>
      </c>
      <c r="K660" s="20">
        <f t="shared" si="98"/>
        <v>1.9435583548348108</v>
      </c>
      <c r="L660" s="20">
        <f t="shared" si="98"/>
        <v>1.5191191056237823E-2</v>
      </c>
      <c r="M660" s="20"/>
      <c r="N660" s="20">
        <f t="shared" si="98"/>
        <v>28.112671410000502</v>
      </c>
      <c r="O660" s="20">
        <f t="shared" si="98"/>
        <v>4.0268256917282121E-2</v>
      </c>
      <c r="P660" s="20"/>
      <c r="Q660" s="20">
        <f>AVERAGE(Q658:Q659)</f>
        <v>0.26727500000000004</v>
      </c>
      <c r="R660" s="20"/>
      <c r="S660" s="20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0"/>
      <c r="AI660" s="20"/>
      <c r="AJ660" s="20">
        <f>AVERAGE(AJ658:AJ659)</f>
        <v>97.291525805101116</v>
      </c>
      <c r="AL660" s="20"/>
      <c r="AM660" s="20"/>
    </row>
    <row r="661" spans="1:39" s="11" customFormat="1">
      <c r="F661" s="11" t="s">
        <v>485</v>
      </c>
      <c r="G661" s="20">
        <f>STDEV(G658:G659)</f>
        <v>0.27510556140469966</v>
      </c>
      <c r="H661" s="20">
        <f t="shared" ref="H661:O661" si="99">STDEV(H658:H659)</f>
        <v>0.45237927958696694</v>
      </c>
      <c r="I661" s="20">
        <f t="shared" si="99"/>
        <v>0.20377368331112564</v>
      </c>
      <c r="J661" s="20">
        <f t="shared" si="99"/>
        <v>0</v>
      </c>
      <c r="K661" s="20">
        <f t="shared" si="99"/>
        <v>0.12075789105995745</v>
      </c>
      <c r="L661" s="20">
        <f t="shared" si="99"/>
        <v>2.1465327826689948E-2</v>
      </c>
      <c r="M661" s="20"/>
      <c r="N661" s="20">
        <f t="shared" si="99"/>
        <v>0.37030566310212709</v>
      </c>
      <c r="O661" s="20">
        <f t="shared" si="99"/>
        <v>7.9407012973212593E-3</v>
      </c>
      <c r="P661" s="20"/>
      <c r="Q661" s="20">
        <f>STDEV(Q658:Q659)</f>
        <v>6.963446159768856E-2</v>
      </c>
      <c r="R661" s="20"/>
      <c r="S661" s="20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0"/>
      <c r="AI661" s="20"/>
      <c r="AJ661" s="20">
        <f>STDEV(AJ658:AJ659)</f>
        <v>1.0817658056232653</v>
      </c>
      <c r="AL661" s="20"/>
      <c r="AM661" s="2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X6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RowHeight="14.4"/>
  <cols>
    <col min="1" max="1" width="9.21875" style="44" bestFit="1" customWidth="1"/>
    <col min="2" max="2" width="6.5546875" style="45" bestFit="1" customWidth="1"/>
    <col min="3" max="3" width="6.21875" style="28" bestFit="1" customWidth="1"/>
    <col min="4" max="4" width="6.5546875" style="45" bestFit="1" customWidth="1"/>
    <col min="5" max="5" width="6.21875" style="28" bestFit="1" customWidth="1"/>
    <col min="6" max="6" width="6.21875" style="45" bestFit="1" customWidth="1"/>
    <col min="7" max="7" width="6.21875" style="28" bestFit="1" customWidth="1"/>
    <col min="8" max="8" width="6.21875" style="45" bestFit="1" customWidth="1"/>
    <col min="9" max="9" width="6.21875" style="28" bestFit="1" customWidth="1"/>
    <col min="10" max="10" width="6.21875" style="45" bestFit="1" customWidth="1"/>
    <col min="11" max="11" width="6.21875" style="28" bestFit="1" customWidth="1"/>
    <col min="12" max="12" width="6.5546875" style="45" bestFit="1" customWidth="1"/>
    <col min="13" max="13" width="6.21875" style="28" bestFit="1" customWidth="1"/>
    <col min="14" max="14" width="6.5546875" style="45" bestFit="1" customWidth="1"/>
    <col min="15" max="15" width="6.21875" style="28" bestFit="1" customWidth="1"/>
    <col min="16" max="16" width="5.5546875" style="45" bestFit="1" customWidth="1"/>
    <col min="17" max="17" width="6.21875" style="28" bestFit="1" customWidth="1"/>
    <col min="18" max="18" width="7.109375" style="45" customWidth="1"/>
    <col min="19" max="19" width="7.109375" style="28" customWidth="1"/>
    <col min="20" max="20" width="6.21875" style="45" bestFit="1" customWidth="1"/>
    <col min="21" max="21" width="6.21875" style="28" bestFit="1" customWidth="1"/>
    <col min="22" max="16384" width="8.88671875" style="45"/>
  </cols>
  <sheetData>
    <row r="1" spans="1:23" ht="69.599999999999994" customHeight="1">
      <c r="A1" s="463" t="s">
        <v>4328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W1" s="404"/>
    </row>
    <row r="2" spans="1:23" s="55" customFormat="1" ht="54" customHeight="1">
      <c r="A2" s="55" t="s">
        <v>498</v>
      </c>
      <c r="B2" s="464" t="s">
        <v>1354</v>
      </c>
      <c r="C2" s="464"/>
      <c r="D2" s="464" t="s">
        <v>1355</v>
      </c>
      <c r="E2" s="464"/>
      <c r="F2" s="464" t="s">
        <v>1356</v>
      </c>
      <c r="G2" s="464"/>
      <c r="H2" s="464" t="s">
        <v>1382</v>
      </c>
      <c r="I2" s="464"/>
      <c r="J2" s="464" t="s">
        <v>1357</v>
      </c>
      <c r="K2" s="464"/>
      <c r="L2" s="464" t="s">
        <v>1358</v>
      </c>
      <c r="M2" s="464"/>
      <c r="N2" s="464" t="s">
        <v>1359</v>
      </c>
      <c r="O2" s="464"/>
      <c r="P2" s="464" t="s">
        <v>1360</v>
      </c>
      <c r="Q2" s="464"/>
      <c r="R2" s="464" t="s">
        <v>1361</v>
      </c>
      <c r="S2" s="464"/>
      <c r="T2" s="464" t="s">
        <v>1362</v>
      </c>
      <c r="U2" s="464"/>
    </row>
    <row r="3" spans="1:23" s="57" customFormat="1">
      <c r="B3" s="57" t="s">
        <v>72</v>
      </c>
      <c r="C3" s="57">
        <v>9</v>
      </c>
      <c r="D3" s="57" t="s">
        <v>72</v>
      </c>
      <c r="E3" s="57">
        <v>6</v>
      </c>
      <c r="F3" s="57" t="s">
        <v>72</v>
      </c>
      <c r="G3" s="57">
        <v>12</v>
      </c>
      <c r="H3" s="57" t="s">
        <v>72</v>
      </c>
      <c r="I3" s="57">
        <v>5</v>
      </c>
      <c r="J3" s="57" t="s">
        <v>72</v>
      </c>
      <c r="K3" s="57">
        <v>16</v>
      </c>
      <c r="L3" s="57" t="s">
        <v>72</v>
      </c>
      <c r="M3" s="57">
        <v>7</v>
      </c>
      <c r="N3" s="57" t="s">
        <v>72</v>
      </c>
      <c r="O3" s="57">
        <v>8</v>
      </c>
      <c r="P3" s="57" t="s">
        <v>72</v>
      </c>
      <c r="Q3" s="57">
        <v>6</v>
      </c>
      <c r="R3" s="57" t="s">
        <v>72</v>
      </c>
      <c r="S3" s="57">
        <v>7</v>
      </c>
      <c r="T3" s="57" t="s">
        <v>72</v>
      </c>
      <c r="U3" s="57">
        <v>4</v>
      </c>
    </row>
    <row r="4" spans="1:23" s="62" customFormat="1">
      <c r="A4" s="58"/>
      <c r="B4" s="3" t="s">
        <v>523</v>
      </c>
      <c r="C4" s="3" t="s">
        <v>485</v>
      </c>
      <c r="D4" s="3" t="s">
        <v>523</v>
      </c>
      <c r="E4" s="3" t="s">
        <v>485</v>
      </c>
      <c r="F4" s="3" t="s">
        <v>523</v>
      </c>
      <c r="G4" s="3" t="s">
        <v>485</v>
      </c>
      <c r="H4" s="3" t="s">
        <v>523</v>
      </c>
      <c r="I4" s="3" t="s">
        <v>485</v>
      </c>
      <c r="J4" s="3" t="s">
        <v>523</v>
      </c>
      <c r="K4" s="3" t="s">
        <v>485</v>
      </c>
      <c r="L4" s="3" t="s">
        <v>523</v>
      </c>
      <c r="M4" s="3" t="s">
        <v>485</v>
      </c>
      <c r="N4" s="3" t="s">
        <v>523</v>
      </c>
      <c r="O4" s="3" t="s">
        <v>485</v>
      </c>
      <c r="P4" s="3" t="s">
        <v>523</v>
      </c>
      <c r="Q4" s="3" t="s">
        <v>485</v>
      </c>
      <c r="R4" s="3" t="s">
        <v>523</v>
      </c>
      <c r="S4" s="3" t="s">
        <v>485</v>
      </c>
      <c r="T4" s="3" t="s">
        <v>523</v>
      </c>
      <c r="U4" s="3" t="s">
        <v>485</v>
      </c>
    </row>
    <row r="5" spans="1:23" ht="15">
      <c r="A5" s="38" t="s">
        <v>1205</v>
      </c>
      <c r="B5" s="24">
        <v>41.6481193654976</v>
      </c>
      <c r="C5" s="59">
        <v>1.3884622132871793</v>
      </c>
      <c r="D5" s="47">
        <v>43.515659169782204</v>
      </c>
      <c r="E5" s="59">
        <v>0.6014033706306201</v>
      </c>
      <c r="F5" s="47">
        <v>43.56448752676399</v>
      </c>
      <c r="G5" s="59">
        <v>1.1141099233403189</v>
      </c>
      <c r="H5" s="47">
        <v>48.933713133772471</v>
      </c>
      <c r="I5" s="59">
        <v>1.3086098310642893</v>
      </c>
      <c r="J5" s="47">
        <v>41.462614306369055</v>
      </c>
      <c r="K5" s="59">
        <v>0.69814533687864611</v>
      </c>
      <c r="L5" s="47">
        <v>53.024690781708578</v>
      </c>
      <c r="M5" s="59">
        <v>1.9301056678234192</v>
      </c>
      <c r="N5" s="47">
        <v>46.002762347872526</v>
      </c>
      <c r="O5" s="59">
        <v>1.2261250005312154</v>
      </c>
      <c r="P5" s="47">
        <v>52.703077597531298</v>
      </c>
      <c r="Q5" s="59">
        <v>0.4433391171963828</v>
      </c>
      <c r="R5" s="47">
        <v>54.066708085404002</v>
      </c>
      <c r="S5" s="59">
        <v>1.115250277425597</v>
      </c>
      <c r="T5" s="47">
        <v>50.35012092166636</v>
      </c>
      <c r="U5" s="59">
        <v>1.5137219885532798</v>
      </c>
      <c r="V5" s="38"/>
    </row>
    <row r="6" spans="1:23" ht="15">
      <c r="A6" s="38" t="s">
        <v>1206</v>
      </c>
      <c r="B6" s="24">
        <v>0.43966766732125817</v>
      </c>
      <c r="C6" s="59">
        <v>0.20449379838588419</v>
      </c>
      <c r="D6" s="47">
        <v>1.1556243203215855</v>
      </c>
      <c r="E6" s="59">
        <v>0.40289815609679352</v>
      </c>
      <c r="F6" s="47">
        <v>1.6421337909293807</v>
      </c>
      <c r="G6" s="59">
        <v>0.45552369800178399</v>
      </c>
      <c r="H6" s="47">
        <v>0.5086636504272255</v>
      </c>
      <c r="I6" s="59">
        <v>0.28409407143374099</v>
      </c>
      <c r="J6" s="47">
        <v>1.0350614411481289</v>
      </c>
      <c r="K6" s="59">
        <v>0.56747541357935483</v>
      </c>
      <c r="L6" s="47">
        <v>0.29740582950078936</v>
      </c>
      <c r="M6" s="59">
        <v>9.2175901774295646E-2</v>
      </c>
      <c r="N6" s="47">
        <v>2.3629781784815216</v>
      </c>
      <c r="O6" s="59">
        <v>0.12493042372020954</v>
      </c>
      <c r="P6" s="47">
        <v>4.4419313375255044E-2</v>
      </c>
      <c r="Q6" s="59">
        <v>1.2696134679938582E-2</v>
      </c>
      <c r="R6" s="47">
        <v>0.1679107822567889</v>
      </c>
      <c r="S6" s="59">
        <v>0.10304848428179705</v>
      </c>
      <c r="T6" s="47">
        <v>8.8194038377170075E-2</v>
      </c>
      <c r="U6" s="59">
        <v>2.6774324153356625E-2</v>
      </c>
      <c r="V6" s="38"/>
    </row>
    <row r="7" spans="1:23" ht="15">
      <c r="A7" s="38" t="s">
        <v>1207</v>
      </c>
      <c r="B7" s="24">
        <v>11.722876437611003</v>
      </c>
      <c r="C7" s="59">
        <v>1.4360115444838777</v>
      </c>
      <c r="D7" s="47">
        <v>9.3929244615625294</v>
      </c>
      <c r="E7" s="59">
        <v>0.64071079360656424</v>
      </c>
      <c r="F7" s="47">
        <v>12.062087922086478</v>
      </c>
      <c r="G7" s="59">
        <v>0.65954895415349613</v>
      </c>
      <c r="H7" s="47">
        <v>6.5656826101640018</v>
      </c>
      <c r="I7" s="59">
        <v>1.2222077075693896</v>
      </c>
      <c r="J7" s="47">
        <v>13.039542142447438</v>
      </c>
      <c r="K7" s="59">
        <v>0.92542818418323836</v>
      </c>
      <c r="L7" s="47">
        <v>5.0510007672107786</v>
      </c>
      <c r="M7" s="59">
        <v>1.9189666009786543</v>
      </c>
      <c r="N7" s="47">
        <v>8.3439748771220099</v>
      </c>
      <c r="O7" s="59">
        <v>0.73522056876966035</v>
      </c>
      <c r="P7" s="47">
        <v>3.4746662232706478</v>
      </c>
      <c r="Q7" s="59">
        <v>0.5831081374017919</v>
      </c>
      <c r="R7" s="47">
        <v>3.1351564844566142</v>
      </c>
      <c r="S7" s="59">
        <v>1.7928787383432907</v>
      </c>
      <c r="T7" s="47">
        <v>4.323979308559295</v>
      </c>
      <c r="U7" s="59">
        <v>0.86703143266070959</v>
      </c>
      <c r="V7" s="38"/>
    </row>
    <row r="8" spans="1:23">
      <c r="A8" s="38" t="s">
        <v>345</v>
      </c>
      <c r="B8" s="24">
        <v>16.986086126741991</v>
      </c>
      <c r="C8" s="59">
        <v>0.59778555078710949</v>
      </c>
      <c r="D8" s="47">
        <v>16.067621642347991</v>
      </c>
      <c r="E8" s="59">
        <v>0.34619399275951235</v>
      </c>
      <c r="F8" s="47">
        <v>12.966206558006517</v>
      </c>
      <c r="G8" s="59">
        <v>0.45106738569703542</v>
      </c>
      <c r="H8" s="47">
        <v>11.331250526865247</v>
      </c>
      <c r="I8" s="59">
        <v>0.6203502104367874</v>
      </c>
      <c r="J8" s="47">
        <v>17.400102053028718</v>
      </c>
      <c r="K8" s="59">
        <v>1.1970446991583457</v>
      </c>
      <c r="L8" s="47">
        <v>5.6804274520340048</v>
      </c>
      <c r="M8" s="59">
        <v>0.61007738123771438</v>
      </c>
      <c r="N8" s="47">
        <v>11.34442343727763</v>
      </c>
      <c r="O8" s="59">
        <v>0.88843422239639169</v>
      </c>
      <c r="P8" s="47">
        <v>11.500674304571691</v>
      </c>
      <c r="Q8" s="59">
        <v>0.99759593326768425</v>
      </c>
      <c r="R8" s="47">
        <v>8.3790306594705335</v>
      </c>
      <c r="S8" s="59">
        <v>0.91508519781697484</v>
      </c>
      <c r="T8" s="47">
        <v>8.9936736694104784</v>
      </c>
      <c r="U8" s="59">
        <v>0.7010037027823065</v>
      </c>
      <c r="V8" s="38"/>
    </row>
    <row r="9" spans="1:23" ht="15">
      <c r="A9" s="38" t="s">
        <v>1277</v>
      </c>
      <c r="B9" s="24">
        <v>6.7979670519378095</v>
      </c>
      <c r="C9" s="59">
        <v>0.39999976726234698</v>
      </c>
      <c r="D9" s="47">
        <v>6.3916744005436046</v>
      </c>
      <c r="E9" s="59">
        <v>0.60136570917774068</v>
      </c>
      <c r="F9" s="47">
        <v>3.3073127057475253</v>
      </c>
      <c r="G9" s="59">
        <v>0.49173235861243758</v>
      </c>
      <c r="H9" s="47">
        <v>3.9708448820994624</v>
      </c>
      <c r="I9" s="59">
        <v>0.76568574896076469</v>
      </c>
      <c r="J9" s="47">
        <v>2.6963862565796877</v>
      </c>
      <c r="K9" s="59">
        <v>0.42753218138396953</v>
      </c>
      <c r="L9" s="47">
        <v>2.1627331320814354</v>
      </c>
      <c r="M9" s="59">
        <v>0.67761012016691802</v>
      </c>
      <c r="N9" s="47">
        <v>2.8398491957738901</v>
      </c>
      <c r="O9" s="59">
        <v>0.61300140705867967</v>
      </c>
      <c r="P9" s="47">
        <v>4.316622749854365</v>
      </c>
      <c r="Q9" s="59">
        <v>1.5817671122151493</v>
      </c>
      <c r="R9" s="47">
        <v>12.182735227801414</v>
      </c>
      <c r="S9" s="59">
        <v>3.6179065807698705</v>
      </c>
      <c r="T9" s="47">
        <v>5.2977152140211343</v>
      </c>
      <c r="U9" s="59">
        <v>1.8548125370007313</v>
      </c>
      <c r="V9" s="38"/>
    </row>
    <row r="10" spans="1:23">
      <c r="A10" s="38" t="s">
        <v>344</v>
      </c>
      <c r="B10" s="24">
        <v>0.75209315091408946</v>
      </c>
      <c r="C10" s="59">
        <v>4.3104964509663481E-2</v>
      </c>
      <c r="D10" s="47">
        <v>0.83920258383137936</v>
      </c>
      <c r="E10" s="59">
        <v>7.2698478918348325E-2</v>
      </c>
      <c r="F10" s="47">
        <v>0.31776973909632339</v>
      </c>
      <c r="G10" s="59">
        <v>2.7187919432498181E-2</v>
      </c>
      <c r="H10" s="47">
        <v>0.30384344765293797</v>
      </c>
      <c r="I10" s="59">
        <v>1.7628430561021643E-2</v>
      </c>
      <c r="J10" s="47">
        <v>0.49572518636277346</v>
      </c>
      <c r="K10" s="59">
        <v>4.8156831208289362E-2</v>
      </c>
      <c r="L10" s="47">
        <v>0.1618222005349049</v>
      </c>
      <c r="M10" s="59">
        <v>2.3460835448830201E-2</v>
      </c>
      <c r="N10" s="47">
        <v>0.20105489714172387</v>
      </c>
      <c r="O10" s="59">
        <v>1.8135390168739728E-2</v>
      </c>
      <c r="P10" s="47">
        <v>0.40993447357526352</v>
      </c>
      <c r="Q10" s="59">
        <v>6.6632325876508677E-2</v>
      </c>
      <c r="R10" s="47">
        <v>0.2048059573909527</v>
      </c>
      <c r="S10" s="59">
        <v>4.6601168106742197E-2</v>
      </c>
      <c r="T10" s="47">
        <v>0.25457221075045916</v>
      </c>
      <c r="U10" s="59">
        <v>4.3213296840481516E-2</v>
      </c>
      <c r="V10" s="38"/>
    </row>
    <row r="11" spans="1:23">
      <c r="A11" s="38" t="s">
        <v>340</v>
      </c>
      <c r="B11" s="24">
        <v>6.273892970024459</v>
      </c>
      <c r="C11" s="59">
        <v>0.97999617927549776</v>
      </c>
      <c r="D11" s="47">
        <v>7.573359560255092</v>
      </c>
      <c r="E11" s="59">
        <v>0.14484225687321986</v>
      </c>
      <c r="F11" s="47">
        <v>10.04730478463965</v>
      </c>
      <c r="G11" s="59">
        <v>0.4115098995834251</v>
      </c>
      <c r="H11" s="47">
        <v>12.726460355252007</v>
      </c>
      <c r="I11" s="59">
        <v>0.55971086270048143</v>
      </c>
      <c r="J11" s="47">
        <v>6.978007668627856</v>
      </c>
      <c r="K11" s="59">
        <v>0.71280655887546363</v>
      </c>
      <c r="L11" s="47">
        <v>18.126018943544832</v>
      </c>
      <c r="M11" s="59">
        <v>0.92507184103530116</v>
      </c>
      <c r="N11" s="47">
        <v>13.067007432051017</v>
      </c>
      <c r="O11" s="59">
        <v>0.80513751508019016</v>
      </c>
      <c r="P11" s="47">
        <v>13.188766388150585</v>
      </c>
      <c r="Q11" s="59">
        <v>0.75813659791756594</v>
      </c>
      <c r="R11" s="47">
        <v>10.453304521421227</v>
      </c>
      <c r="S11" s="59">
        <v>1.1953282511915955</v>
      </c>
      <c r="T11" s="47">
        <v>14.395959490475212</v>
      </c>
      <c r="U11" s="59">
        <v>0.71938680360563845</v>
      </c>
      <c r="V11" s="38"/>
    </row>
    <row r="12" spans="1:23">
      <c r="A12" s="38" t="s">
        <v>343</v>
      </c>
      <c r="B12" s="24">
        <v>11.418229555369807</v>
      </c>
      <c r="C12" s="59">
        <v>3.5701442720249568E-2</v>
      </c>
      <c r="D12" s="47">
        <v>11.071227485366036</v>
      </c>
      <c r="E12" s="59">
        <v>0.10973672911960637</v>
      </c>
      <c r="F12" s="47">
        <v>11.579122663308633</v>
      </c>
      <c r="G12" s="59">
        <v>0.12399692033249528</v>
      </c>
      <c r="H12" s="47">
        <v>12.030383028219969</v>
      </c>
      <c r="I12" s="59">
        <v>9.4923226992192078E-2</v>
      </c>
      <c r="J12" s="47">
        <v>11.604243372068215</v>
      </c>
      <c r="K12" s="59">
        <v>0.11265132468679091</v>
      </c>
      <c r="L12" s="47">
        <v>12.704729411472629</v>
      </c>
      <c r="M12" s="59">
        <v>0.21667243402325986</v>
      </c>
      <c r="N12" s="47">
        <v>11.353788760725958</v>
      </c>
      <c r="O12" s="59">
        <v>0.12350443656942833</v>
      </c>
      <c r="P12" s="47">
        <v>11.093259001305787</v>
      </c>
      <c r="Q12" s="59">
        <v>0.66612996152553727</v>
      </c>
      <c r="R12" s="47">
        <v>2.6984665123010134</v>
      </c>
      <c r="S12" s="59">
        <v>2.040134676560156</v>
      </c>
      <c r="T12" s="47">
        <v>10.545809236021011</v>
      </c>
      <c r="U12" s="59">
        <v>1.0618775979948669</v>
      </c>
      <c r="V12" s="38"/>
    </row>
    <row r="13" spans="1:23" ht="15">
      <c r="A13" s="38" t="s">
        <v>1253</v>
      </c>
      <c r="B13" s="24">
        <v>1.1074673410433167</v>
      </c>
      <c r="C13" s="59">
        <v>6.104148934695687E-2</v>
      </c>
      <c r="D13" s="47">
        <v>1.2130625647827478</v>
      </c>
      <c r="E13" s="59">
        <v>0.14695689388611863</v>
      </c>
      <c r="F13" s="47">
        <v>1.1949339748420831</v>
      </c>
      <c r="G13" s="59">
        <v>7.8554534707785534E-2</v>
      </c>
      <c r="H13" s="47">
        <v>0.54460595033016923</v>
      </c>
      <c r="I13" s="59">
        <v>0.12618615440337705</v>
      </c>
      <c r="J13" s="47">
        <v>1.1383420452523585</v>
      </c>
      <c r="K13" s="59">
        <v>0.16597122207785067</v>
      </c>
      <c r="L13" s="47">
        <v>0.65488726196370717</v>
      </c>
      <c r="M13" s="59">
        <v>0.28094511680123685</v>
      </c>
      <c r="N13" s="47">
        <v>2.1108082844736198</v>
      </c>
      <c r="O13" s="59">
        <v>0.14224459184630286</v>
      </c>
      <c r="P13" s="47">
        <v>0.65744324921861008</v>
      </c>
      <c r="Q13" s="59">
        <v>0.19968591462580501</v>
      </c>
      <c r="R13" s="47">
        <v>5.7266150501039474</v>
      </c>
      <c r="S13" s="59">
        <v>1.0702216429045055</v>
      </c>
      <c r="T13" s="47">
        <v>1.890020667572041</v>
      </c>
      <c r="U13" s="59">
        <v>0.40874118186153863</v>
      </c>
      <c r="V13" s="38"/>
    </row>
    <row r="14" spans="1:23" ht="15">
      <c r="A14" s="38" t="s">
        <v>1254</v>
      </c>
      <c r="B14" s="24">
        <v>1.1090632887175829</v>
      </c>
      <c r="C14" s="59">
        <v>0.1380263050593295</v>
      </c>
      <c r="D14" s="47">
        <v>0.85807691295870481</v>
      </c>
      <c r="E14" s="59">
        <v>0.10338146193627516</v>
      </c>
      <c r="F14" s="47">
        <v>1.0069104244020839</v>
      </c>
      <c r="G14" s="59">
        <v>0.16477668067305179</v>
      </c>
      <c r="H14" s="47">
        <v>0.25952522080397361</v>
      </c>
      <c r="I14" s="59">
        <v>6.6140834943397966E-2</v>
      </c>
      <c r="J14" s="47">
        <v>1.4359730230668597</v>
      </c>
      <c r="K14" s="59">
        <v>0.19385709470538687</v>
      </c>
      <c r="L14" s="47">
        <v>0.10573425391312227</v>
      </c>
      <c r="M14" s="59">
        <v>3.9708179736620303E-2</v>
      </c>
      <c r="N14" s="47">
        <v>0.62871355333288148</v>
      </c>
      <c r="O14" s="59">
        <v>6.663325164696994E-2</v>
      </c>
      <c r="P14" s="47">
        <v>0.14836231219856957</v>
      </c>
      <c r="Q14" s="59">
        <v>3.4110630745468391E-2</v>
      </c>
      <c r="R14" s="47">
        <v>9.6050132846112066E-2</v>
      </c>
      <c r="S14" s="59">
        <v>5.9830906870400054E-2</v>
      </c>
      <c r="T14" s="47">
        <v>0.25925785990311595</v>
      </c>
      <c r="U14" s="59">
        <v>6.157596605956548E-2</v>
      </c>
      <c r="V14" s="38"/>
    </row>
    <row r="15" spans="1:23">
      <c r="A15" s="38" t="s">
        <v>57</v>
      </c>
      <c r="B15" s="24">
        <v>5.1143888561884308E-2</v>
      </c>
      <c r="C15" s="59">
        <v>2.0185028423008431E-2</v>
      </c>
      <c r="D15" s="47">
        <v>5.3368587979083663E-2</v>
      </c>
      <c r="E15" s="59">
        <v>1.6910697743672775E-2</v>
      </c>
      <c r="F15" s="47">
        <v>0.12750917138751108</v>
      </c>
      <c r="G15" s="59">
        <v>9.6441769651926551E-2</v>
      </c>
      <c r="H15" s="47">
        <v>0.1324958074846177</v>
      </c>
      <c r="I15" s="59">
        <v>0.11382327019564727</v>
      </c>
      <c r="J15" s="47">
        <v>0.15297313048182942</v>
      </c>
      <c r="K15" s="59">
        <v>8.1993428610778879E-2</v>
      </c>
      <c r="L15" s="47">
        <v>3.4691864216290663E-3</v>
      </c>
      <c r="M15" s="59">
        <v>7.5216344219953503E-3</v>
      </c>
      <c r="N15" s="47">
        <v>5.6381550033958505E-2</v>
      </c>
      <c r="O15" s="59">
        <v>1.4935240424971043E-2</v>
      </c>
      <c r="P15" s="47">
        <v>6.0397590724960377E-2</v>
      </c>
      <c r="Q15" s="59">
        <v>9.2576491591590898E-2</v>
      </c>
      <c r="R15" s="47">
        <v>6.4064970565472334E-2</v>
      </c>
      <c r="S15" s="59">
        <v>4.6575207742756398E-2</v>
      </c>
      <c r="T15" s="47">
        <v>5.4814858862883266E-2</v>
      </c>
      <c r="U15" s="59">
        <v>4.0025972663010612E-2</v>
      </c>
      <c r="V15" s="38"/>
    </row>
    <row r="16" spans="1:23">
      <c r="A16" s="38" t="s">
        <v>349</v>
      </c>
      <c r="B16" s="24">
        <v>0.20002181454944365</v>
      </c>
      <c r="C16" s="59">
        <v>4.8894629946070016E-2</v>
      </c>
      <c r="D16" s="47">
        <v>0.14700543946403385</v>
      </c>
      <c r="E16" s="59">
        <v>1.0110235005113112E-2</v>
      </c>
      <c r="F16" s="47">
        <v>4.4423425735778094E-2</v>
      </c>
      <c r="G16" s="59">
        <v>8.5643068591696909E-3</v>
      </c>
      <c r="H16" s="47">
        <v>2.4374062510578276E-2</v>
      </c>
      <c r="I16" s="59">
        <v>1.0898444618186271E-2</v>
      </c>
      <c r="J16" s="47">
        <v>3.4354782069816646E-2</v>
      </c>
      <c r="K16" s="59">
        <v>1.5805117754890768E-2</v>
      </c>
      <c r="L16" s="47">
        <v>1.930020459399557E-3</v>
      </c>
      <c r="M16" s="59">
        <v>2.0547539930067939E-3</v>
      </c>
      <c r="N16" s="47">
        <v>1.9845429301833572E-3</v>
      </c>
      <c r="O16" s="59">
        <v>7.4892497365360944E-4</v>
      </c>
      <c r="P16" s="47">
        <v>0</v>
      </c>
      <c r="Q16" s="59">
        <v>0</v>
      </c>
      <c r="R16" s="47">
        <v>6.4089708926052796E-3</v>
      </c>
      <c r="S16" s="59">
        <v>5.9952118017643731E-3</v>
      </c>
      <c r="T16" s="47">
        <v>8.0794336741889985E-3</v>
      </c>
      <c r="U16" s="59">
        <v>1.0468484901566233E-2</v>
      </c>
      <c r="V16" s="38"/>
    </row>
    <row r="17" spans="1:22" ht="15">
      <c r="A17" s="38" t="s">
        <v>1278</v>
      </c>
      <c r="B17" s="24">
        <v>1.8912335645973961</v>
      </c>
      <c r="C17" s="59">
        <v>2.0458563999949948E-2</v>
      </c>
      <c r="D17" s="47">
        <v>1.9183501877407501</v>
      </c>
      <c r="E17" s="59">
        <v>7.0617193659119693E-3</v>
      </c>
      <c r="F17" s="47">
        <v>1.9521692109881987</v>
      </c>
      <c r="G17" s="59">
        <v>5.6774834882184003E-2</v>
      </c>
      <c r="H17" s="47">
        <v>1.9814291703669205</v>
      </c>
      <c r="I17" s="59">
        <v>5.5333440836567833E-2</v>
      </c>
      <c r="J17" s="47">
        <v>1.8836231158468824</v>
      </c>
      <c r="K17" s="59">
        <v>3.6243375418410807E-2</v>
      </c>
      <c r="L17" s="47">
        <v>2.1393837544644132</v>
      </c>
      <c r="M17" s="59">
        <v>1.6140668186697016E-2</v>
      </c>
      <c r="N17" s="47">
        <v>2.0276513565625613</v>
      </c>
      <c r="O17" s="59">
        <v>1.4568330700860834E-2</v>
      </c>
      <c r="P17" s="47">
        <v>2.0436894100563756</v>
      </c>
      <c r="Q17" s="59">
        <v>4.3353016159260335E-2</v>
      </c>
      <c r="R17" s="47">
        <v>2.0427372725103892</v>
      </c>
      <c r="S17" s="59">
        <v>2.5013297245064244E-2</v>
      </c>
      <c r="T17" s="47">
        <v>2.0211638255094555</v>
      </c>
      <c r="U17" s="59">
        <v>3.5184311420478516E-2</v>
      </c>
      <c r="V17" s="38"/>
    </row>
    <row r="18" spans="1:22">
      <c r="A18" s="38"/>
      <c r="V18" s="27"/>
    </row>
    <row r="19" spans="1:22">
      <c r="A19" s="27" t="s">
        <v>509</v>
      </c>
      <c r="B19" s="25">
        <v>200.0827500744613</v>
      </c>
      <c r="C19" s="60">
        <v>190.18788170367816</v>
      </c>
      <c r="D19" s="46">
        <v>267.57237256797958</v>
      </c>
      <c r="E19" s="60">
        <v>165.39498926324555</v>
      </c>
      <c r="F19" s="46">
        <v>421.77777938800392</v>
      </c>
      <c r="G19" s="60">
        <v>126.38223744943919</v>
      </c>
      <c r="H19" s="46">
        <v>205.4805420925301</v>
      </c>
      <c r="I19" s="60">
        <v>0</v>
      </c>
      <c r="J19" s="46">
        <v>168.22844381517501</v>
      </c>
      <c r="K19" s="60">
        <v>195.326513753228</v>
      </c>
      <c r="L19" s="46">
        <v>12.268603795229629</v>
      </c>
      <c r="M19" s="60">
        <v>25.246700326937731</v>
      </c>
      <c r="N19" s="46">
        <v>470.52499132475236</v>
      </c>
      <c r="O19" s="60">
        <v>193.91115969321498</v>
      </c>
      <c r="P19" s="46"/>
      <c r="Q19" s="46"/>
      <c r="R19" s="46"/>
      <c r="S19" s="46"/>
      <c r="T19" s="46"/>
      <c r="U19" s="46"/>
      <c r="V19" s="27"/>
    </row>
    <row r="20" spans="1:22">
      <c r="A20" s="64" t="s">
        <v>510</v>
      </c>
      <c r="B20" s="25">
        <v>34.633046265577761</v>
      </c>
      <c r="C20" s="60">
        <v>14.016389151959279</v>
      </c>
      <c r="D20" s="46">
        <v>50.889612190148711</v>
      </c>
      <c r="E20" s="60">
        <v>13.022112134869355</v>
      </c>
      <c r="F20" s="46">
        <v>39.888389656427677</v>
      </c>
      <c r="G20" s="60">
        <v>11.954538083144774</v>
      </c>
      <c r="H20" s="46">
        <v>17.049311698222407</v>
      </c>
      <c r="I20" s="60">
        <v>0</v>
      </c>
      <c r="J20" s="46">
        <v>31.160742002346439</v>
      </c>
      <c r="K20" s="60">
        <v>18.339055702684561</v>
      </c>
      <c r="L20" s="46">
        <v>10.433864486285417</v>
      </c>
      <c r="M20" s="60">
        <v>8.1921858914838328</v>
      </c>
      <c r="N20" s="46">
        <v>12.705737053697272</v>
      </c>
      <c r="O20" s="60">
        <v>13.494008562671805</v>
      </c>
      <c r="P20" s="46"/>
      <c r="Q20" s="60"/>
      <c r="R20" s="46"/>
      <c r="S20" s="60"/>
      <c r="T20" s="46"/>
      <c r="U20" s="60"/>
      <c r="V20" s="27"/>
    </row>
    <row r="21" spans="1:22">
      <c r="A21" s="64" t="s">
        <v>56</v>
      </c>
      <c r="B21" s="25">
        <v>69.954128902481543</v>
      </c>
      <c r="C21" s="60">
        <v>11.961716420628239</v>
      </c>
      <c r="D21" s="46">
        <v>77.264394254867426</v>
      </c>
      <c r="E21" s="60">
        <v>9.3859832119456694</v>
      </c>
      <c r="F21" s="46">
        <v>63.640137175437928</v>
      </c>
      <c r="G21" s="60">
        <v>42.341698261976674</v>
      </c>
      <c r="H21" s="46">
        <v>43.492968095482134</v>
      </c>
      <c r="I21" s="60">
        <v>50.320734469081735</v>
      </c>
      <c r="J21" s="46">
        <v>37.319432340653634</v>
      </c>
      <c r="K21" s="60">
        <v>43.074456912938473</v>
      </c>
      <c r="L21" s="46">
        <v>61.105787529036817</v>
      </c>
      <c r="M21" s="60">
        <v>8.6304222356551712</v>
      </c>
      <c r="N21" s="46">
        <v>69.893163733604311</v>
      </c>
      <c r="O21" s="60">
        <v>11.885094381504111</v>
      </c>
      <c r="P21" s="46"/>
      <c r="Q21" s="60"/>
      <c r="R21" s="46">
        <v>13.384165809090323</v>
      </c>
      <c r="S21" s="60">
        <v>22.891662245299159</v>
      </c>
      <c r="T21" s="46">
        <v>50.994100254485012</v>
      </c>
      <c r="U21" s="60">
        <v>77.088647580107065</v>
      </c>
      <c r="V21" s="27"/>
    </row>
    <row r="22" spans="1:22">
      <c r="A22" s="27" t="s">
        <v>511</v>
      </c>
      <c r="B22" s="25">
        <v>185.17025909296461</v>
      </c>
      <c r="C22" s="60">
        <v>97.147254077346673</v>
      </c>
      <c r="D22" s="46">
        <v>316.11571983128692</v>
      </c>
      <c r="E22" s="60">
        <v>52.576661615012007</v>
      </c>
      <c r="F22" s="46">
        <v>100.93922441115944</v>
      </c>
      <c r="G22" s="60">
        <v>29.230660086933788</v>
      </c>
      <c r="H22" s="46">
        <v>160.413814700947</v>
      </c>
      <c r="I22" s="60">
        <v>0</v>
      </c>
      <c r="J22" s="46">
        <v>132.47698943081832</v>
      </c>
      <c r="K22" s="60">
        <v>50.158596377593113</v>
      </c>
      <c r="L22" s="46">
        <v>150.92037929611575</v>
      </c>
      <c r="M22" s="60">
        <v>31.879173538003045</v>
      </c>
      <c r="N22" s="46">
        <v>345.69277432550854</v>
      </c>
      <c r="O22" s="60">
        <v>82.480266454513341</v>
      </c>
      <c r="P22" s="46"/>
      <c r="Q22" s="60"/>
      <c r="R22" s="46"/>
      <c r="S22" s="60"/>
      <c r="T22" s="46"/>
      <c r="U22" s="60"/>
      <c r="V22" s="27"/>
    </row>
    <row r="23" spans="1:22">
      <c r="A23" s="27" t="s">
        <v>512</v>
      </c>
      <c r="B23" s="25">
        <v>60.818544174968373</v>
      </c>
      <c r="C23" s="60">
        <v>5.1886594786567191</v>
      </c>
      <c r="D23" s="46">
        <v>85.755980676636696</v>
      </c>
      <c r="E23" s="60">
        <v>22.028991529553519</v>
      </c>
      <c r="F23" s="46">
        <v>58.539307146761494</v>
      </c>
      <c r="G23" s="60">
        <v>36.30842394311464</v>
      </c>
      <c r="H23" s="46">
        <v>48.177487270593744</v>
      </c>
      <c r="I23" s="60">
        <v>46.210185773294405</v>
      </c>
      <c r="J23" s="46">
        <v>106.26203037849143</v>
      </c>
      <c r="K23" s="60">
        <v>143.51042827147245</v>
      </c>
      <c r="L23" s="46">
        <v>276.15852519458787</v>
      </c>
      <c r="M23" s="60">
        <v>322.55631786187553</v>
      </c>
      <c r="N23" s="46">
        <v>252.84780557740206</v>
      </c>
      <c r="O23" s="60">
        <v>51.829219775874634</v>
      </c>
      <c r="P23" s="46">
        <v>695.04812325756677</v>
      </c>
      <c r="Q23" s="46">
        <v>1170.2951759500017</v>
      </c>
      <c r="R23" s="46">
        <v>242.9789294901606</v>
      </c>
      <c r="S23" s="60">
        <v>402.43719582503155</v>
      </c>
      <c r="T23" s="46">
        <v>534.35399585791447</v>
      </c>
      <c r="U23" s="46">
        <v>259.58941613331314</v>
      </c>
      <c r="V23" s="27"/>
    </row>
    <row r="24" spans="1:22">
      <c r="A24" s="27" t="s">
        <v>513</v>
      </c>
      <c r="B24" s="25">
        <v>115.48618007586454</v>
      </c>
      <c r="C24" s="60">
        <v>43.701425116454224</v>
      </c>
      <c r="D24" s="46">
        <v>180.10770682253721</v>
      </c>
      <c r="E24" s="60">
        <v>22.115949258999159</v>
      </c>
      <c r="F24" s="46">
        <v>102.94654717440433</v>
      </c>
      <c r="G24" s="60">
        <v>9.4728647843857967</v>
      </c>
      <c r="H24" s="46">
        <v>115.68173857045116</v>
      </c>
      <c r="I24" s="60">
        <v>0</v>
      </c>
      <c r="J24" s="46">
        <v>133.10800046817491</v>
      </c>
      <c r="K24" s="60">
        <v>30.790850538726019</v>
      </c>
      <c r="L24" s="46">
        <v>71.268213940724351</v>
      </c>
      <c r="M24" s="60">
        <v>16.234733731114531</v>
      </c>
      <c r="N24" s="46">
        <v>76.181144919579594</v>
      </c>
      <c r="O24" s="60">
        <v>10.748550122537592</v>
      </c>
      <c r="P24" s="46"/>
      <c r="Q24" s="60"/>
      <c r="R24" s="46"/>
      <c r="S24" s="60"/>
      <c r="T24" s="46"/>
      <c r="U24" s="60"/>
      <c r="V24" s="27"/>
    </row>
    <row r="25" spans="1:22">
      <c r="A25" s="27" t="s">
        <v>514</v>
      </c>
      <c r="B25" s="25">
        <v>13.684258259802753</v>
      </c>
      <c r="C25" s="60">
        <v>17.101709267464354</v>
      </c>
      <c r="D25" s="46">
        <v>11.839133546818388</v>
      </c>
      <c r="E25" s="60">
        <v>17.107322920156758</v>
      </c>
      <c r="F25" s="46">
        <v>72.044869551974941</v>
      </c>
      <c r="G25" s="60">
        <v>122.05787712255245</v>
      </c>
      <c r="H25" s="46">
        <v>47.941240374549899</v>
      </c>
      <c r="I25" s="60">
        <v>58.836100812107432</v>
      </c>
      <c r="J25" s="46">
        <v>67.675199203575971</v>
      </c>
      <c r="K25" s="60">
        <v>157.90581174904696</v>
      </c>
      <c r="L25" s="46">
        <v>241.03914911023645</v>
      </c>
      <c r="M25" s="60">
        <v>35.953647868784003</v>
      </c>
      <c r="N25" s="46">
        <v>278.18380259474054</v>
      </c>
      <c r="O25" s="60">
        <v>49.590160843819355</v>
      </c>
      <c r="P25" s="46"/>
      <c r="Q25" s="60"/>
      <c r="R25" s="46">
        <v>411.7635456080443</v>
      </c>
      <c r="S25" s="60">
        <v>404.47504205919302</v>
      </c>
      <c r="T25" s="46">
        <v>225.89776855322017</v>
      </c>
      <c r="U25" s="60">
        <v>196.60524447183326</v>
      </c>
      <c r="V25" s="27"/>
    </row>
    <row r="26" spans="1:22">
      <c r="A26" s="27" t="s">
        <v>515</v>
      </c>
      <c r="B26" s="25">
        <v>9.9998182161544685E-2</v>
      </c>
      <c r="C26" s="60">
        <v>1.471961680016039E-17</v>
      </c>
      <c r="D26" s="46">
        <v>9.9998182161544699E-2</v>
      </c>
      <c r="E26" s="60">
        <v>0</v>
      </c>
      <c r="F26" s="46">
        <v>9.9998182161544699E-2</v>
      </c>
      <c r="G26" s="60">
        <v>0</v>
      </c>
      <c r="H26" s="46">
        <v>9.9998182161544699E-2</v>
      </c>
      <c r="I26" s="60">
        <v>0</v>
      </c>
      <c r="J26" s="46">
        <v>9.9998182161544699E-2</v>
      </c>
      <c r="K26" s="60">
        <v>0</v>
      </c>
      <c r="L26" s="46">
        <v>14.636876777531242</v>
      </c>
      <c r="M26" s="60">
        <v>12.61183864997291</v>
      </c>
      <c r="N26" s="46">
        <v>5.7773949743832427</v>
      </c>
      <c r="O26" s="60">
        <v>8.9171673342288909</v>
      </c>
      <c r="P26" s="46"/>
      <c r="Q26" s="60"/>
      <c r="R26" s="46"/>
      <c r="S26" s="60"/>
      <c r="T26" s="46"/>
      <c r="U26" s="60"/>
      <c r="V26" s="27"/>
    </row>
    <row r="27" spans="1:22">
      <c r="A27" s="27" t="s">
        <v>516</v>
      </c>
      <c r="B27" s="25">
        <v>93.838515777118843</v>
      </c>
      <c r="C27" s="60">
        <v>33.162931345292662</v>
      </c>
      <c r="D27" s="46">
        <v>140.51610795989976</v>
      </c>
      <c r="E27" s="60">
        <v>62.743329533418532</v>
      </c>
      <c r="F27" s="46">
        <v>187.19425569602728</v>
      </c>
      <c r="G27" s="60">
        <v>40.425808020470122</v>
      </c>
      <c r="H27" s="46">
        <v>151.05939937200182</v>
      </c>
      <c r="I27" s="60">
        <v>0</v>
      </c>
      <c r="J27" s="46">
        <v>119.74352388720368</v>
      </c>
      <c r="K27" s="60">
        <v>90.041136477048397</v>
      </c>
      <c r="L27" s="46">
        <v>138.43516385299915</v>
      </c>
      <c r="M27" s="60">
        <v>54.951100224158957</v>
      </c>
      <c r="N27" s="46">
        <v>218.55413100587751</v>
      </c>
      <c r="O27" s="60">
        <v>27.1850932406178</v>
      </c>
      <c r="P27" s="46"/>
      <c r="Q27" s="60"/>
      <c r="R27" s="46"/>
      <c r="S27" s="60"/>
      <c r="T27" s="46"/>
      <c r="U27" s="60"/>
      <c r="V27" s="27"/>
    </row>
    <row r="28" spans="1:22">
      <c r="A28" s="27" t="s">
        <v>517</v>
      </c>
      <c r="B28" s="25">
        <v>25.101069169534927</v>
      </c>
      <c r="C28" s="60">
        <v>26.462707172915042</v>
      </c>
      <c r="D28" s="46">
        <v>18.994968261156405</v>
      </c>
      <c r="E28" s="60">
        <v>14.043770537198405</v>
      </c>
      <c r="F28" s="46">
        <v>39.324934291654415</v>
      </c>
      <c r="G28" s="60">
        <v>40.2477469760845</v>
      </c>
      <c r="H28" s="46">
        <v>14.339976039219945</v>
      </c>
      <c r="I28" s="60">
        <v>0</v>
      </c>
      <c r="J28" s="46">
        <v>20.811965225121725</v>
      </c>
      <c r="K28" s="60">
        <v>15.970703416708583</v>
      </c>
      <c r="L28" s="46">
        <v>5.784276049292842</v>
      </c>
      <c r="M28" s="60">
        <v>9.7923749990694713</v>
      </c>
      <c r="N28" s="46">
        <v>3.5624940474003521</v>
      </c>
      <c r="O28" s="60">
        <v>8.3987847750769653</v>
      </c>
      <c r="P28" s="46"/>
      <c r="Q28" s="60"/>
      <c r="R28" s="46"/>
      <c r="S28" s="60"/>
      <c r="T28" s="46"/>
      <c r="U28" s="60"/>
      <c r="V28" s="27"/>
    </row>
    <row r="29" spans="1:22">
      <c r="A29" s="27" t="s">
        <v>518</v>
      </c>
      <c r="B29" s="25">
        <v>2.766552559315306</v>
      </c>
      <c r="C29" s="60">
        <v>7.552972529188188</v>
      </c>
      <c r="D29" s="46">
        <v>4.0414999736985662</v>
      </c>
      <c r="E29" s="60">
        <v>9.6546738593374553</v>
      </c>
      <c r="F29" s="46">
        <v>9.9995875637902673E-2</v>
      </c>
      <c r="G29" s="60">
        <v>0</v>
      </c>
      <c r="H29" s="46">
        <v>9.9995875637902673E-2</v>
      </c>
      <c r="I29" s="60">
        <v>0</v>
      </c>
      <c r="J29" s="46">
        <v>1.3939425063923629</v>
      </c>
      <c r="K29" s="60">
        <v>2.8933526256237938</v>
      </c>
      <c r="L29" s="46">
        <v>5.5983405232134364</v>
      </c>
      <c r="M29" s="60">
        <v>9.8491748561164627</v>
      </c>
      <c r="N29" s="46">
        <v>3.2473660613408875</v>
      </c>
      <c r="O29" s="60">
        <v>8.902107204859778</v>
      </c>
      <c r="P29" s="46"/>
      <c r="Q29" s="60"/>
      <c r="R29" s="46"/>
      <c r="S29" s="60"/>
      <c r="T29" s="46"/>
      <c r="U29" s="60"/>
      <c r="V29" s="27"/>
    </row>
    <row r="30" spans="1:22">
      <c r="A30" s="27" t="s">
        <v>519</v>
      </c>
      <c r="B30" s="25">
        <v>198.16977512280937</v>
      </c>
      <c r="C30" s="60">
        <v>53.806620552907113</v>
      </c>
      <c r="D30" s="46">
        <v>221.05530326644205</v>
      </c>
      <c r="E30" s="60">
        <v>38.488851001883603</v>
      </c>
      <c r="F30" s="46">
        <v>124.34579542545812</v>
      </c>
      <c r="G30" s="60">
        <v>26.131070667020346</v>
      </c>
      <c r="H30" s="46">
        <v>206.10474330019241</v>
      </c>
      <c r="I30" s="60">
        <v>0</v>
      </c>
      <c r="J30" s="46">
        <v>342.72263029620774</v>
      </c>
      <c r="K30" s="60">
        <v>54.326975821309318</v>
      </c>
      <c r="L30" s="46">
        <v>8.1165420381448641</v>
      </c>
      <c r="M30" s="60">
        <v>20.065657550585236</v>
      </c>
      <c r="N30" s="46">
        <v>72.139659933011757</v>
      </c>
      <c r="O30" s="60">
        <v>40.879362050343879</v>
      </c>
      <c r="P30" s="46"/>
      <c r="Q30" s="60"/>
      <c r="R30" s="46"/>
      <c r="S30" s="60"/>
      <c r="T30" s="46"/>
      <c r="U30" s="60"/>
      <c r="V30" s="27"/>
    </row>
    <row r="31" spans="1:22">
      <c r="A31" s="27" t="s">
        <v>520</v>
      </c>
      <c r="B31" s="25">
        <v>18.276011027394926</v>
      </c>
      <c r="C31" s="60">
        <v>23.892052647294477</v>
      </c>
      <c r="D31" s="46">
        <v>85.580466156096236</v>
      </c>
      <c r="E31" s="60">
        <v>17.33919265315847</v>
      </c>
      <c r="F31" s="46">
        <v>10.033583388702347</v>
      </c>
      <c r="G31" s="60">
        <v>14.292948227159096</v>
      </c>
      <c r="H31" s="46">
        <v>0.10000249224620278</v>
      </c>
      <c r="I31" s="60">
        <v>0</v>
      </c>
      <c r="J31" s="46">
        <v>12.568313225502767</v>
      </c>
      <c r="K31" s="60">
        <v>27.879990364151926</v>
      </c>
      <c r="L31" s="46">
        <v>0.10000249224620281</v>
      </c>
      <c r="M31" s="60">
        <v>2.9979448083323853E-17</v>
      </c>
      <c r="N31" s="46">
        <v>0.10000249224620281</v>
      </c>
      <c r="O31" s="60">
        <v>2.9671958436108747E-17</v>
      </c>
      <c r="P31" s="46"/>
      <c r="Q31" s="60"/>
      <c r="R31" s="46"/>
      <c r="S31" s="60"/>
      <c r="T31" s="46"/>
      <c r="U31" s="60"/>
      <c r="V31" s="27"/>
    </row>
    <row r="32" spans="1:22">
      <c r="A32" s="27" t="s">
        <v>521</v>
      </c>
      <c r="B32" s="25">
        <v>12.730761986840236</v>
      </c>
      <c r="C32" s="60">
        <v>17.709098228869813</v>
      </c>
      <c r="D32" s="46">
        <v>37.335642786157486</v>
      </c>
      <c r="E32" s="60">
        <v>43.423859378879605</v>
      </c>
      <c r="F32" s="46">
        <v>13.649625677110516</v>
      </c>
      <c r="G32" s="60">
        <v>17.702376451313977</v>
      </c>
      <c r="H32" s="46">
        <v>9.9997257707769363E-2</v>
      </c>
      <c r="I32" s="60">
        <v>0</v>
      </c>
      <c r="J32" s="46">
        <v>7.7057886789607064</v>
      </c>
      <c r="K32" s="60">
        <v>17.007066640606304</v>
      </c>
      <c r="L32" s="46">
        <v>4.2241698720267715</v>
      </c>
      <c r="M32" s="60">
        <v>8.6659838555947655</v>
      </c>
      <c r="N32" s="46">
        <v>49.379895821817847</v>
      </c>
      <c r="O32" s="60">
        <v>49.590912600497141</v>
      </c>
      <c r="P32" s="46"/>
      <c r="Q32" s="60"/>
      <c r="R32" s="46"/>
      <c r="S32" s="60"/>
      <c r="T32" s="46"/>
      <c r="U32" s="60"/>
      <c r="V32" s="38"/>
    </row>
    <row r="33" spans="1:24">
      <c r="A33" s="38" t="s">
        <v>1267</v>
      </c>
      <c r="B33" s="24">
        <v>100.54979147183975</v>
      </c>
      <c r="C33" s="59">
        <v>0.29915580140237547</v>
      </c>
      <c r="D33" s="47">
        <v>100.41866818791482</v>
      </c>
      <c r="E33" s="59">
        <v>0.2881375067478773</v>
      </c>
      <c r="F33" s="47">
        <v>99.875681901489756</v>
      </c>
      <c r="G33" s="59">
        <v>1.0094116633421655</v>
      </c>
      <c r="H33" s="47">
        <v>99.339269052449566</v>
      </c>
      <c r="I33" s="59">
        <v>0.90003469541821168</v>
      </c>
      <c r="J33" s="47">
        <v>99.393417311131287</v>
      </c>
      <c r="K33" s="59">
        <v>0.79864628523378245</v>
      </c>
      <c r="L33" s="47">
        <v>100.26243191317587</v>
      </c>
      <c r="M33" s="59">
        <v>0.41973947671041345</v>
      </c>
      <c r="N33" s="47">
        <v>100.60198730072611</v>
      </c>
      <c r="O33" s="59">
        <v>0.31685814163414378</v>
      </c>
      <c r="P33" s="47">
        <v>99.740643170188491</v>
      </c>
      <c r="Q33" s="59">
        <v>0.31556365442962869</v>
      </c>
      <c r="R33" s="47">
        <v>99.306461984298451</v>
      </c>
      <c r="S33" s="59">
        <v>0.3635379948728335</v>
      </c>
      <c r="T33" s="47">
        <v>98.597419077938653</v>
      </c>
      <c r="U33" s="59">
        <v>0.7232669778158296</v>
      </c>
      <c r="V33" s="63"/>
    </row>
    <row r="34" spans="1:24">
      <c r="A34" s="38" t="s">
        <v>1279</v>
      </c>
      <c r="B34" s="24">
        <v>-6.6666817631257272E-2</v>
      </c>
      <c r="C34" s="59">
        <v>8.1886182185613304E-3</v>
      </c>
      <c r="D34" s="47">
        <v>-5.564101729088828E-2</v>
      </c>
      <c r="E34" s="59">
        <v>7.9789210225223572E-3</v>
      </c>
      <c r="F34" s="47">
        <v>-6.3711691000737661E-2</v>
      </c>
      <c r="G34" s="59">
        <v>3.9311479810645832E-2</v>
      </c>
      <c r="H34" s="47">
        <v>-6.1287426369296683E-2</v>
      </c>
      <c r="I34" s="59">
        <v>4.6321827480093482E-2</v>
      </c>
      <c r="J34" s="47">
        <v>-7.2161488030755408E-2</v>
      </c>
      <c r="K34" s="59">
        <v>3.3365202200615694E-2</v>
      </c>
      <c r="L34" s="47">
        <v>-1.8961962850753743E-3</v>
      </c>
      <c r="M34" s="59">
        <v>3.125533400403909E-3</v>
      </c>
      <c r="N34" s="47">
        <v>-2.4187388575614546E-2</v>
      </c>
      <c r="O34" s="59">
        <v>6.2000188747204097E-3</v>
      </c>
      <c r="P34" s="47">
        <v>-2.5430564515772788E-2</v>
      </c>
      <c r="Q34" s="59">
        <v>3.8979575406985635E-2</v>
      </c>
      <c r="R34" s="47">
        <v>-2.8420832674281811E-2</v>
      </c>
      <c r="S34" s="59">
        <v>1.9628710168461495E-2</v>
      </c>
      <c r="T34" s="47">
        <v>-2.490296890253017E-2</v>
      </c>
      <c r="U34" s="59">
        <v>1.6966919863837301E-2</v>
      </c>
      <c r="V34" s="38"/>
    </row>
    <row r="35" spans="1:24">
      <c r="A35" s="38" t="s">
        <v>348</v>
      </c>
      <c r="B35" s="24">
        <v>100.4831246542085</v>
      </c>
      <c r="C35" s="59">
        <v>0.29949663293478562</v>
      </c>
      <c r="D35" s="47">
        <v>100.36302717062394</v>
      </c>
      <c r="E35" s="59">
        <v>0.2829165921700787</v>
      </c>
      <c r="F35" s="47">
        <v>99.811970210489008</v>
      </c>
      <c r="G35" s="59">
        <v>1.0244515084680534</v>
      </c>
      <c r="H35" s="47">
        <v>99.277981626080276</v>
      </c>
      <c r="I35" s="59">
        <v>0.8950196974407737</v>
      </c>
      <c r="J35" s="47">
        <v>99.321255823100543</v>
      </c>
      <c r="K35" s="59">
        <v>0.79267577584210813</v>
      </c>
      <c r="L35" s="47">
        <v>100.2605357168908</v>
      </c>
      <c r="M35" s="59">
        <v>0.4204752097489961</v>
      </c>
      <c r="N35" s="47">
        <v>100.57779991215051</v>
      </c>
      <c r="O35" s="59">
        <v>0.31865438934445273</v>
      </c>
      <c r="P35" s="47">
        <v>99.715212605672718</v>
      </c>
      <c r="Q35" s="59">
        <v>0.32335245323042583</v>
      </c>
      <c r="R35" s="47">
        <v>99.278041151624166</v>
      </c>
      <c r="S35" s="59">
        <v>0.35959245625600766</v>
      </c>
      <c r="T35" s="47">
        <v>98.572516109036144</v>
      </c>
      <c r="U35" s="59">
        <v>0.73061650949202672</v>
      </c>
    </row>
    <row r="36" spans="1:24">
      <c r="A36" s="27"/>
      <c r="B36" s="25"/>
      <c r="C36" s="60"/>
      <c r="D36" s="46"/>
      <c r="E36" s="60"/>
      <c r="F36" s="46"/>
      <c r="G36" s="60"/>
      <c r="H36" s="46"/>
      <c r="I36" s="60"/>
      <c r="J36" s="46"/>
      <c r="K36" s="60"/>
      <c r="L36" s="46"/>
      <c r="M36" s="60"/>
      <c r="N36" s="46"/>
      <c r="O36" s="60"/>
      <c r="P36" s="46"/>
      <c r="Q36" s="60"/>
      <c r="R36" s="46"/>
      <c r="S36" s="60"/>
      <c r="T36" s="46"/>
      <c r="U36" s="60"/>
    </row>
    <row r="37" spans="1:24">
      <c r="A37" s="44" t="s">
        <v>450</v>
      </c>
      <c r="B37" s="15">
        <v>6.3538898957076242</v>
      </c>
      <c r="C37" s="61">
        <v>0.16559640868053865</v>
      </c>
      <c r="D37" s="15">
        <v>6.5908867815783436</v>
      </c>
      <c r="E37" s="61">
        <v>9.952896146442082E-2</v>
      </c>
      <c r="F37" s="15">
        <v>6.4630508976183068</v>
      </c>
      <c r="G37" s="61">
        <v>0.11151007095201772</v>
      </c>
      <c r="H37" s="15">
        <v>7.16631436044658</v>
      </c>
      <c r="I37" s="61">
        <v>0.15143649940226658</v>
      </c>
      <c r="J37" s="15">
        <v>6.339141363115492</v>
      </c>
      <c r="K37" s="61">
        <v>0.10189663299721285</v>
      </c>
      <c r="L37" s="15">
        <v>7.4233476967881495</v>
      </c>
      <c r="M37" s="61">
        <v>0.21964699809120888</v>
      </c>
      <c r="N37" s="15">
        <v>6.7162881996087611</v>
      </c>
      <c r="O37" s="61">
        <v>0.13366740327169149</v>
      </c>
      <c r="P37" s="15">
        <v>7.6309325533545804</v>
      </c>
      <c r="Q37" s="61">
        <v>5.7072869310279689E-2</v>
      </c>
      <c r="R37" s="15">
        <v>7.8198874799672096</v>
      </c>
      <c r="S37" s="61">
        <v>0.1625602615769377</v>
      </c>
      <c r="T37" s="15">
        <v>7.3710296989180595</v>
      </c>
      <c r="U37" s="61">
        <v>0.14677712793797229</v>
      </c>
    </row>
    <row r="38" spans="1:24">
      <c r="A38" s="44" t="s">
        <v>451</v>
      </c>
      <c r="B38" s="15">
        <v>1.6430470916484132</v>
      </c>
      <c r="C38" s="61">
        <v>0.16538022012804501</v>
      </c>
      <c r="D38" s="15">
        <v>1.4053985464565681</v>
      </c>
      <c r="E38" s="61">
        <v>9.9223119247848643E-2</v>
      </c>
      <c r="F38" s="15">
        <v>1.5345710417701106</v>
      </c>
      <c r="G38" s="61">
        <v>0.11122417096818651</v>
      </c>
      <c r="H38" s="15">
        <v>0.83236083150761109</v>
      </c>
      <c r="I38" s="61">
        <v>0.15160571359386199</v>
      </c>
      <c r="J38" s="15">
        <v>1.659484601254329</v>
      </c>
      <c r="K38" s="61">
        <v>0.10140101347269062</v>
      </c>
      <c r="L38" s="15">
        <v>0.57471777321238182</v>
      </c>
      <c r="M38" s="61">
        <v>0.21953441012449221</v>
      </c>
      <c r="N38" s="15">
        <v>1.2813825626982458</v>
      </c>
      <c r="O38" s="61">
        <v>0.13333449684017556</v>
      </c>
      <c r="P38" s="15">
        <v>0.36906744664541885</v>
      </c>
      <c r="Q38" s="61">
        <v>5.7072869310279307E-2</v>
      </c>
      <c r="R38" s="15">
        <v>0.17974073072358593</v>
      </c>
      <c r="S38" s="61">
        <v>0.16271446823142768</v>
      </c>
      <c r="T38" s="15">
        <v>0.6275367198437487</v>
      </c>
      <c r="U38" s="61">
        <v>0.14838214665650676</v>
      </c>
      <c r="X38" s="15"/>
    </row>
    <row r="39" spans="1:24">
      <c r="A39" s="44" t="s">
        <v>452</v>
      </c>
      <c r="B39" s="15">
        <v>2.0714212953525423E-3</v>
      </c>
      <c r="C39" s="61">
        <v>3.5767581501513666E-4</v>
      </c>
      <c r="D39" s="15">
        <v>2.2703535638872695E-3</v>
      </c>
      <c r="E39" s="61">
        <v>2.7632532206950839E-4</v>
      </c>
      <c r="F39" s="15">
        <v>1.828160412646853E-3</v>
      </c>
      <c r="G39" s="61">
        <v>1.2178681657003625E-3</v>
      </c>
      <c r="H39" s="15">
        <v>1.2327060159229119E-3</v>
      </c>
      <c r="I39" s="61">
        <v>1.4329821000748624E-3</v>
      </c>
      <c r="J39" s="15">
        <v>1.0974875259998264E-3</v>
      </c>
      <c r="K39" s="61">
        <v>1.2600402220360877E-3</v>
      </c>
      <c r="L39" s="15">
        <v>1.6606881391227604E-3</v>
      </c>
      <c r="M39" s="61">
        <v>2.4078554789564778E-4</v>
      </c>
      <c r="N39" s="15">
        <v>1.9798840686419327E-3</v>
      </c>
      <c r="O39" s="61">
        <v>3.3397508719817303E-4</v>
      </c>
      <c r="P39" s="15"/>
      <c r="Q39" s="61"/>
      <c r="R39" s="15">
        <v>3.7178930920435263E-4</v>
      </c>
      <c r="S39" s="61">
        <v>6.3489255385560241E-4</v>
      </c>
      <c r="T39" s="15">
        <v>1.4335812381912891E-3</v>
      </c>
      <c r="U39" s="61">
        <v>2.1631026721726249E-3</v>
      </c>
    </row>
    <row r="40" spans="1:24">
      <c r="A40" s="44" t="s">
        <v>453</v>
      </c>
      <c r="B40" s="15">
        <v>9.915913486086593E-4</v>
      </c>
      <c r="C40" s="61">
        <v>4.048027956389221E-4</v>
      </c>
      <c r="D40" s="15">
        <v>1.4443184012002848E-3</v>
      </c>
      <c r="E40" s="61">
        <v>3.6829714711239292E-4</v>
      </c>
      <c r="F40" s="15">
        <v>5.4990019893440256E-4</v>
      </c>
      <c r="G40" s="61">
        <v>6.1640677157241924E-4</v>
      </c>
      <c r="H40" s="15">
        <v>9.2102029885038502E-5</v>
      </c>
      <c r="I40" s="61">
        <v>2.0594639968866325E-4</v>
      </c>
      <c r="J40" s="15">
        <v>2.7654810417957322E-4</v>
      </c>
      <c r="K40" s="61">
        <v>5.0164439846135688E-4</v>
      </c>
      <c r="L40" s="15">
        <v>2.7384186034605626E-4</v>
      </c>
      <c r="M40" s="61">
        <v>2.1425320048811054E-4</v>
      </c>
      <c r="N40" s="15">
        <v>3.4935362435174755E-4</v>
      </c>
      <c r="O40" s="61">
        <v>3.7234013085567827E-4</v>
      </c>
      <c r="P40" s="15"/>
      <c r="Q40" s="61"/>
      <c r="R40" s="15"/>
      <c r="S40" s="61"/>
      <c r="T40" s="15"/>
      <c r="U40" s="61"/>
    </row>
    <row r="41" spans="1:24">
      <c r="A41" s="49" t="s">
        <v>455</v>
      </c>
      <c r="B41" s="15">
        <v>8</v>
      </c>
      <c r="C41" s="61">
        <v>0</v>
      </c>
      <c r="D41" s="15">
        <v>8</v>
      </c>
      <c r="E41" s="61">
        <v>0</v>
      </c>
      <c r="F41" s="15">
        <v>8</v>
      </c>
      <c r="G41" s="61">
        <v>0</v>
      </c>
      <c r="H41" s="15">
        <v>8</v>
      </c>
      <c r="I41" s="61">
        <v>0</v>
      </c>
      <c r="J41" s="15">
        <v>8</v>
      </c>
      <c r="K41" s="61">
        <v>0</v>
      </c>
      <c r="L41" s="15">
        <v>8</v>
      </c>
      <c r="M41" s="61">
        <v>0</v>
      </c>
      <c r="N41" s="15">
        <v>8</v>
      </c>
      <c r="O41" s="61">
        <v>0</v>
      </c>
      <c r="P41" s="15">
        <v>8</v>
      </c>
      <c r="Q41" s="61">
        <v>0</v>
      </c>
      <c r="R41" s="15">
        <v>8</v>
      </c>
      <c r="S41" s="61">
        <v>0</v>
      </c>
      <c r="T41" s="15">
        <v>8</v>
      </c>
      <c r="U41" s="61">
        <v>0</v>
      </c>
    </row>
    <row r="42" spans="1:24">
      <c r="A42" s="44" t="s">
        <v>456</v>
      </c>
      <c r="B42" s="15">
        <v>0.4668421929144711</v>
      </c>
      <c r="C42" s="61">
        <v>0.1113279679168699</v>
      </c>
      <c r="D42" s="15">
        <v>0.27114149708480478</v>
      </c>
      <c r="E42" s="61">
        <v>3.4283845787676633E-2</v>
      </c>
      <c r="F42" s="15">
        <v>0.57568196862821963</v>
      </c>
      <c r="G42" s="61">
        <v>3.7399292384540851E-2</v>
      </c>
      <c r="H42" s="15">
        <v>0.30141167747338693</v>
      </c>
      <c r="I42" s="61">
        <v>6.7903791849299858E-2</v>
      </c>
      <c r="J42" s="15">
        <v>0.68987246390245993</v>
      </c>
      <c r="K42" s="61">
        <v>8.810438651089425E-2</v>
      </c>
      <c r="L42" s="15">
        <v>0.26072116769189513</v>
      </c>
      <c r="M42" s="61">
        <v>0.10735118865332433</v>
      </c>
      <c r="N42" s="15">
        <v>0.15519763805536932</v>
      </c>
      <c r="O42" s="61">
        <v>2.1609283470574194E-2</v>
      </c>
      <c r="P42" s="15">
        <v>0.22381675886821895</v>
      </c>
      <c r="Q42" s="61">
        <v>5.6718247363913538E-2</v>
      </c>
      <c r="R42" s="15">
        <v>0.35239060885731399</v>
      </c>
      <c r="S42" s="61">
        <v>0.28364520102198298</v>
      </c>
      <c r="T42" s="15">
        <v>0.11957822023535317</v>
      </c>
      <c r="U42" s="61">
        <v>2.9720328517168534E-2</v>
      </c>
      <c r="X42" s="15"/>
    </row>
    <row r="43" spans="1:24" ht="16.2">
      <c r="A43" s="44" t="s">
        <v>1248</v>
      </c>
      <c r="B43" s="15">
        <v>2.1681778316484448</v>
      </c>
      <c r="C43" s="61">
        <v>9.2619962724907495E-2</v>
      </c>
      <c r="D43" s="15">
        <v>2.0352178285379536</v>
      </c>
      <c r="E43" s="61">
        <v>4.5607104560780258E-2</v>
      </c>
      <c r="F43" s="15">
        <v>1.6091899303082313</v>
      </c>
      <c r="G43" s="61">
        <v>6.2562713344214274E-2</v>
      </c>
      <c r="H43" s="15">
        <v>1.3885844989702423</v>
      </c>
      <c r="I43" s="61">
        <v>8.927480019970585E-2</v>
      </c>
      <c r="J43" s="15">
        <v>2.2255970127453657</v>
      </c>
      <c r="K43" s="61">
        <v>0.16255165388436585</v>
      </c>
      <c r="L43" s="15">
        <v>0.6653055949487493</v>
      </c>
      <c r="M43" s="61">
        <v>7.2658836011263911E-2</v>
      </c>
      <c r="N43" s="15">
        <v>1.3859218188159417</v>
      </c>
      <c r="O43" s="61">
        <v>0.11732801881455751</v>
      </c>
      <c r="P43" s="15">
        <v>1.392999409124575</v>
      </c>
      <c r="Q43" s="61">
        <v>0.12612583748861142</v>
      </c>
      <c r="R43" s="15">
        <v>1.0131733764834006</v>
      </c>
      <c r="S43" s="61">
        <v>0.10652191561741944</v>
      </c>
      <c r="T43" s="15">
        <v>1.1010099863936571</v>
      </c>
      <c r="U43" s="61">
        <v>8.1118134158310859E-2</v>
      </c>
    </row>
    <row r="44" spans="1:24" ht="16.2">
      <c r="A44" s="44" t="s">
        <v>1249</v>
      </c>
      <c r="B44" s="15">
        <v>0.78076939533407497</v>
      </c>
      <c r="C44" s="61">
        <v>4.9479562640574994E-2</v>
      </c>
      <c r="D44" s="15">
        <v>0.72845682895482622</v>
      </c>
      <c r="E44" s="61">
        <v>6.828284002056427E-2</v>
      </c>
      <c r="F44" s="15">
        <v>0.36910382146652587</v>
      </c>
      <c r="G44" s="61">
        <v>5.3712554821163563E-2</v>
      </c>
      <c r="H44" s="15">
        <v>0.4370361372744605</v>
      </c>
      <c r="I44" s="61">
        <v>8.0336775396596116E-2</v>
      </c>
      <c r="J44" s="15">
        <v>0.31010990255983073</v>
      </c>
      <c r="K44" s="61">
        <v>4.8522831435015304E-2</v>
      </c>
      <c r="L44" s="15">
        <v>0.22803483734728772</v>
      </c>
      <c r="M44" s="61">
        <v>7.2240569310251565E-2</v>
      </c>
      <c r="N44" s="15">
        <v>0.31227078466030062</v>
      </c>
      <c r="O44" s="61">
        <v>6.8759124481149916E-2</v>
      </c>
      <c r="P44" s="15">
        <v>0.46995632629810036</v>
      </c>
      <c r="Q44" s="61">
        <v>0.1717705061682924</v>
      </c>
      <c r="R44" s="15">
        <v>1.3289528154770307</v>
      </c>
      <c r="S44" s="61">
        <v>0.40100660149617334</v>
      </c>
      <c r="T44" s="15">
        <v>0.58490072420388062</v>
      </c>
      <c r="U44" s="61">
        <v>0.21060837012194167</v>
      </c>
    </row>
    <row r="45" spans="1:24">
      <c r="A45" s="44" t="s">
        <v>457</v>
      </c>
      <c r="B45" s="15">
        <v>1.4257443063039363</v>
      </c>
      <c r="C45" s="61">
        <v>0.21328831999885786</v>
      </c>
      <c r="D45" s="15">
        <v>1.7099649802668104</v>
      </c>
      <c r="E45" s="61">
        <v>3.3633901393538918E-2</v>
      </c>
      <c r="F45" s="15">
        <v>2.2218935792265446</v>
      </c>
      <c r="G45" s="61">
        <v>7.5970588124116833E-2</v>
      </c>
      <c r="H45" s="15">
        <v>2.7783107067887167</v>
      </c>
      <c r="I45" s="61">
        <v>0.10994605015781812</v>
      </c>
      <c r="J45" s="15">
        <v>1.5897097488849257</v>
      </c>
      <c r="K45" s="61">
        <v>0.15247839323647083</v>
      </c>
      <c r="L45" s="15">
        <v>3.7826128288183263</v>
      </c>
      <c r="M45" s="61">
        <v>0.16777703187192927</v>
      </c>
      <c r="N45" s="15">
        <v>2.8433738666145905</v>
      </c>
      <c r="O45" s="61">
        <v>0.15638097166533046</v>
      </c>
      <c r="P45" s="15">
        <v>2.8467953039820961</v>
      </c>
      <c r="Q45" s="61">
        <v>0.16408980455703515</v>
      </c>
      <c r="R45" s="15">
        <v>2.2530108202539969</v>
      </c>
      <c r="S45" s="61">
        <v>0.24892083538393042</v>
      </c>
      <c r="T45" s="15">
        <v>3.1412890835162237</v>
      </c>
      <c r="U45" s="61">
        <v>0.12662268533650048</v>
      </c>
    </row>
    <row r="46" spans="1:24">
      <c r="A46" s="44" t="s">
        <v>458</v>
      </c>
      <c r="B46" s="15">
        <v>2.3503878211475976E-3</v>
      </c>
      <c r="C46" s="61">
        <v>8.7910860415635317E-4</v>
      </c>
      <c r="D46" s="15">
        <v>3.6456556980132972E-3</v>
      </c>
      <c r="E46" s="61">
        <v>4.4735291515770757E-4</v>
      </c>
      <c r="F46" s="15">
        <v>1.0109364052695339E-3</v>
      </c>
      <c r="G46" s="61">
        <v>1.0625321861725925E-3</v>
      </c>
      <c r="H46" s="15">
        <v>4.4563556434093325E-4</v>
      </c>
      <c r="I46" s="61">
        <v>9.9647141505780786E-4</v>
      </c>
      <c r="J46" s="15">
        <v>8.4303206672416858E-4</v>
      </c>
      <c r="K46" s="61">
        <v>1.3314987717892956E-3</v>
      </c>
      <c r="L46" s="15">
        <v>1.3337387131010774E-3</v>
      </c>
      <c r="M46" s="61">
        <v>3.0536995878187269E-4</v>
      </c>
      <c r="N46" s="15">
        <v>1.4869342684321824E-3</v>
      </c>
      <c r="O46" s="61">
        <v>2.1206519124502453E-4</v>
      </c>
      <c r="P46" s="15"/>
      <c r="Q46" s="61"/>
      <c r="R46" s="15"/>
      <c r="S46" s="61"/>
      <c r="T46" s="15"/>
      <c r="U46" s="61"/>
    </row>
    <row r="47" spans="1:24">
      <c r="A47" s="44" t="s">
        <v>459</v>
      </c>
      <c r="B47" s="15">
        <v>5.0358084158728673E-2</v>
      </c>
      <c r="C47" s="61">
        <v>2.3374602117093121E-2</v>
      </c>
      <c r="D47" s="15">
        <v>0.13164710260425039</v>
      </c>
      <c r="E47" s="61">
        <v>4.5800963190851522E-2</v>
      </c>
      <c r="F47" s="15">
        <v>0.18335804996357538</v>
      </c>
      <c r="G47" s="61">
        <v>5.1391556640918032E-2</v>
      </c>
      <c r="H47" s="15">
        <v>5.6220555653430301E-2</v>
      </c>
      <c r="I47" s="61">
        <v>3.201128059029109E-2</v>
      </c>
      <c r="J47" s="15">
        <v>0.11885504441932543</v>
      </c>
      <c r="K47" s="61">
        <v>6.4148889684484886E-2</v>
      </c>
      <c r="L47" s="15">
        <v>3.1376102887080246E-2</v>
      </c>
      <c r="M47" s="61">
        <v>9.9279330955978837E-3</v>
      </c>
      <c r="N47" s="15">
        <v>0.25963224646487537</v>
      </c>
      <c r="O47" s="61">
        <v>1.486382950414579E-2</v>
      </c>
      <c r="P47" s="15">
        <v>4.8416139669920123E-3</v>
      </c>
      <c r="Q47" s="61">
        <v>1.3901065247827378E-3</v>
      </c>
      <c r="R47" s="15">
        <v>1.8227283944936591E-2</v>
      </c>
      <c r="S47" s="61">
        <v>1.1112220551638062E-2</v>
      </c>
      <c r="T47" s="15">
        <v>9.7395349247372427E-3</v>
      </c>
      <c r="U47" s="61">
        <v>3.0680692121228524E-3</v>
      </c>
    </row>
    <row r="48" spans="1:24">
      <c r="A48" s="44" t="s">
        <v>460</v>
      </c>
      <c r="B48" s="15">
        <v>4.0285215747322359E-3</v>
      </c>
      <c r="C48" s="61">
        <v>2.1202786636116181E-3</v>
      </c>
      <c r="D48" s="15">
        <v>6.8524862517706708E-3</v>
      </c>
      <c r="E48" s="61">
        <v>1.1374552625503854E-3</v>
      </c>
      <c r="F48" s="15">
        <v>-3.4457644040219084E-3</v>
      </c>
      <c r="G48" s="61">
        <v>6.3291161885614435E-3</v>
      </c>
      <c r="H48" s="15">
        <v>-1.8140690436436314E-3</v>
      </c>
      <c r="I48" s="61">
        <v>3.342524670986744E-3</v>
      </c>
      <c r="J48" s="15">
        <v>-3.7391359573920972E-3</v>
      </c>
      <c r="K48" s="61">
        <v>5.5389116658670131E-3</v>
      </c>
      <c r="L48" s="15">
        <v>3.0272032350519792E-3</v>
      </c>
      <c r="M48" s="61">
        <v>6.5827198090078604E-4</v>
      </c>
      <c r="N48" s="15">
        <v>7.2357580522158507E-3</v>
      </c>
      <c r="O48" s="61">
        <v>1.7742455433647066E-3</v>
      </c>
      <c r="P48" s="15"/>
      <c r="Q48" s="61"/>
      <c r="R48" s="15"/>
      <c r="S48" s="61"/>
      <c r="T48" s="15"/>
      <c r="U48" s="61"/>
    </row>
    <row r="49" spans="1:21">
      <c r="A49" s="44" t="s">
        <v>461</v>
      </c>
      <c r="B49" s="15">
        <v>1.0720047558655749E-3</v>
      </c>
      <c r="C49" s="61">
        <v>8.7110814253268948E-5</v>
      </c>
      <c r="D49" s="15">
        <v>1.5006131240704048E-3</v>
      </c>
      <c r="E49" s="61">
        <v>3.8454486926494356E-4</v>
      </c>
      <c r="F49" s="15">
        <v>1.0048267882763733E-3</v>
      </c>
      <c r="G49" s="61">
        <v>6.2951536026285338E-4</v>
      </c>
      <c r="H49" s="15">
        <v>8.1067336928152824E-4</v>
      </c>
      <c r="I49" s="61">
        <v>7.7421405692193782E-4</v>
      </c>
      <c r="J49" s="15">
        <v>1.8680895320779467E-3</v>
      </c>
      <c r="K49" s="61">
        <v>2.4885016365349582E-3</v>
      </c>
      <c r="L49" s="15">
        <v>4.4811170581913811E-3</v>
      </c>
      <c r="M49" s="61">
        <v>5.2404619597050629E-3</v>
      </c>
      <c r="N49" s="15">
        <v>4.2697058242713659E-3</v>
      </c>
      <c r="O49" s="61">
        <v>8.8958654289222796E-4</v>
      </c>
      <c r="P49" s="15">
        <v>1.158901953622532E-2</v>
      </c>
      <c r="Q49" s="61">
        <v>1.9457456403525471E-2</v>
      </c>
      <c r="R49" s="15">
        <v>4.0157916332122885E-3</v>
      </c>
      <c r="S49" s="61">
        <v>6.5899597194606623E-3</v>
      </c>
      <c r="T49" s="15">
        <v>9.0618891788061245E-3</v>
      </c>
      <c r="U49" s="61">
        <v>4.4374261850673915E-3</v>
      </c>
    </row>
    <row r="50" spans="1:21">
      <c r="A50" s="44" t="s">
        <v>466</v>
      </c>
      <c r="B50" s="15">
        <v>2.1293242424790188E-4</v>
      </c>
      <c r="C50" s="61">
        <v>2.6672047059117916E-4</v>
      </c>
      <c r="D50" s="15">
        <v>1.8361270221974515E-4</v>
      </c>
      <c r="E50" s="61">
        <v>2.6533883740633655E-4</v>
      </c>
      <c r="F50" s="15">
        <v>1.1075149811071005E-3</v>
      </c>
      <c r="G50" s="61">
        <v>1.8876631887761307E-3</v>
      </c>
      <c r="H50" s="15">
        <v>7.1672095133680004E-4</v>
      </c>
      <c r="I50" s="61">
        <v>8.8188519752242008E-4</v>
      </c>
      <c r="J50" s="15">
        <v>1.057512232274783E-3</v>
      </c>
      <c r="K50" s="61">
        <v>2.4714191353901304E-3</v>
      </c>
      <c r="L50" s="15">
        <v>3.4552510408359569E-3</v>
      </c>
      <c r="M50" s="61">
        <v>5.1859302679595275E-4</v>
      </c>
      <c r="N50" s="15">
        <v>4.1549009299611259E-3</v>
      </c>
      <c r="O50" s="61">
        <v>7.2513395502636082E-4</v>
      </c>
      <c r="P50" s="15"/>
      <c r="Q50" s="61"/>
      <c r="R50" s="15">
        <v>6.1058041962670038E-3</v>
      </c>
      <c r="S50" s="61">
        <v>6.02650229500793E-3</v>
      </c>
      <c r="T50" s="15">
        <v>3.3730442790630452E-3</v>
      </c>
      <c r="U50" s="61">
        <v>2.9082869559971837E-3</v>
      </c>
    </row>
    <row r="51" spans="1:21">
      <c r="A51" s="44" t="s">
        <v>467</v>
      </c>
      <c r="B51" s="15">
        <v>2.7815470439555932E-3</v>
      </c>
      <c r="C51" s="61">
        <v>7.6880511936426729E-4</v>
      </c>
      <c r="D51" s="15">
        <v>3.0770334577199672E-3</v>
      </c>
      <c r="E51" s="61">
        <v>5.358148639844014E-4</v>
      </c>
      <c r="F51" s="15">
        <v>8.3987993294464339E-4</v>
      </c>
      <c r="G51" s="61">
        <v>9.0881178822287947E-4</v>
      </c>
      <c r="H51" s="15">
        <v>5.4598857392328234E-4</v>
      </c>
      <c r="I51" s="61">
        <v>1.2208675662306284E-3</v>
      </c>
      <c r="J51" s="15">
        <v>1.4920315037035906E-3</v>
      </c>
      <c r="K51" s="61">
        <v>2.318500134807723E-3</v>
      </c>
      <c r="L51" s="15">
        <v>1.0469367254991799E-4</v>
      </c>
      <c r="M51" s="61">
        <v>2.5904799386164E-4</v>
      </c>
      <c r="N51" s="15">
        <v>9.6667578854780535E-4</v>
      </c>
      <c r="O51" s="61">
        <v>5.4398424724139572E-4</v>
      </c>
      <c r="P51" s="15"/>
      <c r="Q51" s="61"/>
      <c r="R51" s="15"/>
      <c r="S51" s="61"/>
      <c r="T51" s="15"/>
      <c r="U51" s="61"/>
    </row>
    <row r="52" spans="1:21">
      <c r="A52" s="44" t="s">
        <v>468</v>
      </c>
      <c r="B52" s="15">
        <v>9.7182176886379104E-2</v>
      </c>
      <c r="C52" s="61">
        <v>5.1640102449667762E-3</v>
      </c>
      <c r="D52" s="15">
        <v>0.10765977304363901</v>
      </c>
      <c r="E52" s="61">
        <v>9.3765262291525681E-3</v>
      </c>
      <c r="F52" s="15">
        <v>3.993982656479269E-2</v>
      </c>
      <c r="G52" s="61">
        <v>3.4779620047234901E-3</v>
      </c>
      <c r="H52" s="15">
        <v>3.769522585027428E-2</v>
      </c>
      <c r="I52" s="61">
        <v>2.2291811813628104E-3</v>
      </c>
      <c r="J52" s="15">
        <v>6.4221859732957173E-2</v>
      </c>
      <c r="K52" s="61">
        <v>6.4462258462327513E-3</v>
      </c>
      <c r="L52" s="15">
        <v>1.9190046946592858E-2</v>
      </c>
      <c r="M52" s="61">
        <v>2.7721778320160964E-3</v>
      </c>
      <c r="N52" s="15">
        <v>2.4858656249365275E-2</v>
      </c>
      <c r="O52" s="61">
        <v>2.1514658440398115E-3</v>
      </c>
      <c r="P52" s="15">
        <v>5.0263015378009417E-2</v>
      </c>
      <c r="Q52" s="61">
        <v>8.1136716290040687E-3</v>
      </c>
      <c r="R52" s="15">
        <v>2.5107772486868969E-2</v>
      </c>
      <c r="S52" s="61">
        <v>5.7610431546564053E-3</v>
      </c>
      <c r="T52" s="15">
        <v>3.1573452154216253E-2</v>
      </c>
      <c r="U52" s="61">
        <v>5.3706126776770381E-3</v>
      </c>
    </row>
    <row r="53" spans="1:21">
      <c r="A53" s="49" t="s">
        <v>469</v>
      </c>
      <c r="B53" s="15">
        <v>5</v>
      </c>
      <c r="C53" s="61">
        <v>1.6616296724220897E-15</v>
      </c>
      <c r="D53" s="15">
        <v>4.9999999999999991</v>
      </c>
      <c r="E53" s="61">
        <v>2.6347629809804343E-15</v>
      </c>
      <c r="F53" s="15">
        <v>4.9999999999999991</v>
      </c>
      <c r="G53" s="61">
        <v>1.7560549516278477E-15</v>
      </c>
      <c r="H53" s="15">
        <v>5.0000000000000009</v>
      </c>
      <c r="I53" s="61">
        <v>1.3322676295501878E-15</v>
      </c>
      <c r="J53" s="15">
        <v>5.0000000000000009</v>
      </c>
      <c r="K53" s="61">
        <v>2.1755839288168292E-15</v>
      </c>
      <c r="L53" s="15">
        <v>5</v>
      </c>
      <c r="M53" s="61">
        <v>2.2644195468014703E-15</v>
      </c>
      <c r="N53" s="15">
        <v>5</v>
      </c>
      <c r="O53" s="61">
        <v>3.3232593448441795E-15</v>
      </c>
      <c r="P53" s="15">
        <v>4.9999999999999991</v>
      </c>
      <c r="Q53" s="61">
        <v>2.1390168887322674E-15</v>
      </c>
      <c r="R53" s="15">
        <v>5</v>
      </c>
      <c r="S53" s="61">
        <v>1.9186846773327266E-15</v>
      </c>
      <c r="T53" s="15">
        <v>5.0000000000000009</v>
      </c>
      <c r="U53" s="61">
        <v>1.6215845185301648E-15</v>
      </c>
    </row>
    <row r="54" spans="1:21">
      <c r="A54" s="44" t="s">
        <v>472</v>
      </c>
      <c r="B54" s="15">
        <v>1.8668564503549874</v>
      </c>
      <c r="C54" s="61">
        <v>1.8556237295633347E-2</v>
      </c>
      <c r="D54" s="15">
        <v>1.7966181067830878</v>
      </c>
      <c r="E54" s="61">
        <v>1.8620002373883237E-2</v>
      </c>
      <c r="F54" s="15">
        <v>1.8410736840011781</v>
      </c>
      <c r="G54" s="61">
        <v>3.5322270253398728E-2</v>
      </c>
      <c r="H54" s="15">
        <v>1.8880676952871607</v>
      </c>
      <c r="I54" s="61">
        <v>3.0829948362130002E-2</v>
      </c>
      <c r="J54" s="15">
        <v>1.9009856777602678</v>
      </c>
      <c r="K54" s="61">
        <v>2.4917635937208946E-2</v>
      </c>
      <c r="L54" s="15">
        <v>1.9059967662416517</v>
      </c>
      <c r="M54" s="61">
        <v>2.7022428731393756E-2</v>
      </c>
      <c r="N54" s="15">
        <v>1.7762951649690528</v>
      </c>
      <c r="O54" s="61">
        <v>2.0562199571003574E-2</v>
      </c>
      <c r="P54" s="15">
        <v>1.72123327395083</v>
      </c>
      <c r="Q54" s="61">
        <v>0.10909938157550762</v>
      </c>
      <c r="R54" s="15">
        <v>0.41709551743251783</v>
      </c>
      <c r="S54" s="61">
        <v>0.31426806604680169</v>
      </c>
      <c r="T54" s="15">
        <v>1.6540015820592149</v>
      </c>
      <c r="U54" s="61">
        <v>0.16098547090408946</v>
      </c>
    </row>
    <row r="55" spans="1:21">
      <c r="A55" s="44" t="s">
        <v>473</v>
      </c>
      <c r="B55" s="15">
        <v>1.8756839917285242E-4</v>
      </c>
      <c r="C55" s="61">
        <v>2.4458785562262635E-4</v>
      </c>
      <c r="D55" s="15">
        <v>8.7584148938205499E-4</v>
      </c>
      <c r="E55" s="61">
        <v>1.7706801226766486E-4</v>
      </c>
      <c r="F55" s="15">
        <v>5.0080228370987033E-5</v>
      </c>
      <c r="G55" s="61">
        <v>1.0967832050175376E-4</v>
      </c>
      <c r="H55" s="15">
        <v>1.9479510846012615E-7</v>
      </c>
      <c r="I55" s="61">
        <v>4.3557510420128649E-7</v>
      </c>
      <c r="J55" s="15">
        <v>4.0245688730658359E-5</v>
      </c>
      <c r="K55" s="61">
        <v>1.5989073422574858E-4</v>
      </c>
      <c r="L55" s="15">
        <v>9.4632112670804863E-7</v>
      </c>
      <c r="M55" s="61">
        <v>7.0488996579857226E-9</v>
      </c>
      <c r="N55" s="15">
        <v>9.8681746932986382E-7</v>
      </c>
      <c r="O55" s="61">
        <v>7.5012762799358252E-9</v>
      </c>
      <c r="P55" s="15"/>
      <c r="Q55" s="61"/>
      <c r="R55" s="15"/>
      <c r="S55" s="61"/>
      <c r="T55" s="15"/>
      <c r="U55" s="61"/>
    </row>
    <row r="56" spans="1:21">
      <c r="A56" s="44" t="s">
        <v>474</v>
      </c>
      <c r="B56" s="15">
        <v>0.13295598124583891</v>
      </c>
      <c r="C56" s="61">
        <v>1.8447951311025737E-2</v>
      </c>
      <c r="D56" s="15">
        <v>0.20250605172753014</v>
      </c>
      <c r="E56" s="61">
        <v>1.8504319188281285E-2</v>
      </c>
      <c r="F56" s="15">
        <v>0.15887623577045126</v>
      </c>
      <c r="G56" s="61">
        <v>3.5290015012937596E-2</v>
      </c>
      <c r="H56" s="15">
        <v>0.10878462638247637</v>
      </c>
      <c r="I56" s="61">
        <v>2.6705097745627682E-2</v>
      </c>
      <c r="J56" s="15">
        <v>9.8974076551001947E-2</v>
      </c>
      <c r="K56" s="61">
        <v>2.4872447477698161E-2</v>
      </c>
      <c r="L56" s="15">
        <v>9.4002287437221277E-2</v>
      </c>
      <c r="M56" s="61">
        <v>2.7022427527459543E-2</v>
      </c>
      <c r="N56" s="15">
        <v>0.22370384821347802</v>
      </c>
      <c r="O56" s="61">
        <v>2.0562202696388619E-2</v>
      </c>
      <c r="P56" s="15">
        <v>0.1831210995711785</v>
      </c>
      <c r="Q56" s="61">
        <v>5.8463920669188707E-2</v>
      </c>
      <c r="R56" s="15">
        <v>1.5788811708997355</v>
      </c>
      <c r="S56" s="61">
        <v>0.31058064140678615</v>
      </c>
      <c r="T56" s="15">
        <v>0.34599841794078495</v>
      </c>
      <c r="U56" s="61">
        <v>0.16098547090408946</v>
      </c>
    </row>
    <row r="57" spans="1:21">
      <c r="A57" s="49" t="s">
        <v>475</v>
      </c>
      <c r="B57" s="15">
        <v>2</v>
      </c>
      <c r="C57" s="61">
        <v>0</v>
      </c>
      <c r="D57" s="15">
        <v>2</v>
      </c>
      <c r="E57" s="61">
        <v>0</v>
      </c>
      <c r="F57" s="15">
        <v>2</v>
      </c>
      <c r="G57" s="61">
        <v>0</v>
      </c>
      <c r="H57" s="15">
        <v>1.9968525164647457</v>
      </c>
      <c r="I57" s="61">
        <v>4.9386098567377208E-3</v>
      </c>
      <c r="J57" s="15">
        <v>2</v>
      </c>
      <c r="K57" s="61">
        <v>0</v>
      </c>
      <c r="L57" s="15">
        <v>2</v>
      </c>
      <c r="M57" s="61">
        <v>0</v>
      </c>
      <c r="N57" s="15">
        <v>2</v>
      </c>
      <c r="O57" s="61">
        <v>0</v>
      </c>
      <c r="P57" s="15">
        <v>1.9043543735220085</v>
      </c>
      <c r="Q57" s="61">
        <v>5.5065385148124771E-2</v>
      </c>
      <c r="R57" s="15">
        <v>1.9959766883322534</v>
      </c>
      <c r="S57" s="61">
        <v>9.3875100035581364E-3</v>
      </c>
      <c r="T57" s="15">
        <v>2</v>
      </c>
      <c r="U57" s="61">
        <v>0</v>
      </c>
    </row>
    <row r="58" spans="1:21">
      <c r="A58" s="44" t="s">
        <v>476</v>
      </c>
      <c r="B58" s="15">
        <v>0.19470096458666128</v>
      </c>
      <c r="C58" s="61">
        <v>2.6394857641295823E-2</v>
      </c>
      <c r="D58" s="15">
        <v>0.15367754396439121</v>
      </c>
      <c r="E58" s="61">
        <v>3.4845464522383185E-2</v>
      </c>
      <c r="F58" s="15">
        <v>0.18482326680043903</v>
      </c>
      <c r="G58" s="61">
        <v>3.2242512322603327E-2</v>
      </c>
      <c r="H58" s="15">
        <v>4.6029620676228851E-2</v>
      </c>
      <c r="I58" s="61">
        <v>4.729670056535603E-2</v>
      </c>
      <c r="J58" s="15">
        <v>0.23825799573186454</v>
      </c>
      <c r="K58" s="61">
        <v>3.0338169991370775E-2</v>
      </c>
      <c r="L58" s="15">
        <v>8.4203725898113299E-2</v>
      </c>
      <c r="M58" s="61">
        <v>6.8851310446882724E-2</v>
      </c>
      <c r="N58" s="15">
        <v>0.3740587158458919</v>
      </c>
      <c r="O58" s="61">
        <v>4.8493338930651511E-2</v>
      </c>
      <c r="P58" s="15">
        <v>1.29854349681587E-3</v>
      </c>
      <c r="Q58" s="61">
        <v>3.1807689760082743E-3</v>
      </c>
      <c r="R58" s="15">
        <v>2.7784744595962758E-2</v>
      </c>
      <c r="S58" s="61">
        <v>2.9693885837021518E-2</v>
      </c>
      <c r="T58" s="15">
        <v>0.19109300995962908</v>
      </c>
      <c r="U58" s="61">
        <v>5.8541394832208354E-2</v>
      </c>
    </row>
    <row r="59" spans="1:21">
      <c r="A59" s="44" t="s">
        <v>477</v>
      </c>
      <c r="B59" s="15">
        <v>0.21602838148957468</v>
      </c>
      <c r="C59" s="61">
        <v>2.799854223785761E-2</v>
      </c>
      <c r="D59" s="15">
        <v>0.16578264997818387</v>
      </c>
      <c r="E59" s="61">
        <v>1.9842704883852549E-2</v>
      </c>
      <c r="F59" s="15">
        <v>0.19058937672064832</v>
      </c>
      <c r="G59" s="61">
        <v>3.1286170671559636E-2</v>
      </c>
      <c r="H59" s="15">
        <v>4.8510826385849998E-2</v>
      </c>
      <c r="I59" s="61">
        <v>1.2478102760777021E-2</v>
      </c>
      <c r="J59" s="15">
        <v>0.28023041844045299</v>
      </c>
      <c r="K59" s="61">
        <v>3.8753623058420693E-2</v>
      </c>
      <c r="L59" s="15">
        <v>1.8916959700307927E-2</v>
      </c>
      <c r="M59" s="61">
        <v>7.1956972640027754E-3</v>
      </c>
      <c r="N59" s="15">
        <v>0.11718992523038566</v>
      </c>
      <c r="O59" s="61">
        <v>1.3176969728390357E-2</v>
      </c>
      <c r="P59" s="15">
        <v>2.7397370193455225E-2</v>
      </c>
      <c r="Q59" s="61">
        <v>6.2783239017112063E-3</v>
      </c>
      <c r="R59" s="15">
        <v>1.7682480529249752E-2</v>
      </c>
      <c r="S59" s="61">
        <v>1.0963286792181545E-2</v>
      </c>
      <c r="T59" s="15">
        <v>4.8514578005135069E-2</v>
      </c>
      <c r="U59" s="61">
        <v>1.208742701334028E-2</v>
      </c>
    </row>
    <row r="60" spans="1:21">
      <c r="A60" s="44" t="s">
        <v>478</v>
      </c>
      <c r="B60" s="15">
        <v>9.8292244802916911E-4</v>
      </c>
      <c r="C60" s="61">
        <v>3.5116124337921973E-4</v>
      </c>
      <c r="D60" s="15">
        <v>1.4588882265082082E-3</v>
      </c>
      <c r="E60" s="61">
        <v>6.5069211121832591E-4</v>
      </c>
      <c r="F60" s="15">
        <v>9.4378771628403748E-4</v>
      </c>
      <c r="G60" s="61">
        <v>1.0237513502528775E-3</v>
      </c>
      <c r="H60" s="15">
        <v>2.9857577493050261E-4</v>
      </c>
      <c r="I60" s="61">
        <v>6.6763572917928127E-4</v>
      </c>
      <c r="J60" s="15">
        <v>3.8875483985875367E-4</v>
      </c>
      <c r="K60" s="61">
        <v>7.6702626682710151E-4</v>
      </c>
      <c r="L60" s="15">
        <v>1.3314723716916061E-3</v>
      </c>
      <c r="M60" s="61">
        <v>5.3492944572569947E-4</v>
      </c>
      <c r="N60" s="15">
        <v>2.1881988734291373E-3</v>
      </c>
      <c r="O60" s="61">
        <v>2.7014258100421128E-4</v>
      </c>
      <c r="P60" s="15"/>
      <c r="Q60" s="61"/>
      <c r="R60" s="15"/>
      <c r="S60" s="61"/>
      <c r="T60" s="15"/>
      <c r="U60" s="61"/>
    </row>
    <row r="61" spans="1:21">
      <c r="A61" s="44" t="s">
        <v>479</v>
      </c>
      <c r="B61" s="15">
        <v>1.3292709866752912E-3</v>
      </c>
      <c r="C61" s="61">
        <v>1.2575774478602365E-3</v>
      </c>
      <c r="D61" s="15">
        <v>1.7731625534067408E-3</v>
      </c>
      <c r="E61" s="61">
        <v>1.0958885037825881E-3</v>
      </c>
      <c r="F61" s="15">
        <v>1.3580194649372563E-3</v>
      </c>
      <c r="G61" s="61">
        <v>1.5231108919775108E-3</v>
      </c>
      <c r="H61" s="15">
        <v>2.5913254536640831E-4</v>
      </c>
      <c r="I61" s="61">
        <v>5.794379866218371E-4</v>
      </c>
      <c r="J61" s="15">
        <v>3.49140241895469E-4</v>
      </c>
      <c r="K61" s="61">
        <v>8.5687545322337951E-4</v>
      </c>
      <c r="L61" s="15">
        <v>7.4818434855556025E-5</v>
      </c>
      <c r="M61" s="61">
        <v>1.5424473354968995E-4</v>
      </c>
      <c r="N61" s="15">
        <v>3.0051604448273397E-3</v>
      </c>
      <c r="O61" s="61">
        <v>1.2342316448278746E-3</v>
      </c>
      <c r="P61" s="15"/>
      <c r="Q61" s="61"/>
      <c r="R61" s="15"/>
      <c r="S61" s="61"/>
      <c r="T61" s="15"/>
      <c r="U61" s="61"/>
    </row>
    <row r="62" spans="1:21">
      <c r="A62" s="49" t="s">
        <v>480</v>
      </c>
      <c r="B62" s="15">
        <v>0.41304153951094041</v>
      </c>
      <c r="C62" s="61">
        <v>5.0165453074415167E-2</v>
      </c>
      <c r="D62" s="15">
        <v>0.32269224472249003</v>
      </c>
      <c r="E62" s="61">
        <v>4.4964410951164754E-2</v>
      </c>
      <c r="F62" s="15">
        <v>0.37771445070230864</v>
      </c>
      <c r="G62" s="61">
        <v>4.669236788933661E-2</v>
      </c>
      <c r="H62" s="15">
        <v>9.5098155382375746E-2</v>
      </c>
      <c r="I62" s="61">
        <v>5.4391552715675001E-2</v>
      </c>
      <c r="J62" s="15">
        <v>0.51922630925407165</v>
      </c>
      <c r="K62" s="61">
        <v>4.374517125755438E-2</v>
      </c>
      <c r="L62" s="15">
        <v>0.1045269764049684</v>
      </c>
      <c r="M62" s="61">
        <v>7.3499233545438539E-2</v>
      </c>
      <c r="N62" s="15">
        <v>0.4964420003945339</v>
      </c>
      <c r="O62" s="61">
        <v>6.1007822968858219E-2</v>
      </c>
      <c r="P62" s="15">
        <v>2.8695913690271094E-2</v>
      </c>
      <c r="Q62" s="61">
        <v>4.9628199443772945E-3</v>
      </c>
      <c r="R62" s="15">
        <v>4.5467225125212507E-2</v>
      </c>
      <c r="S62" s="61">
        <v>3.2612622387367125E-2</v>
      </c>
      <c r="T62" s="15">
        <v>0.23960758796476417</v>
      </c>
      <c r="U62" s="61">
        <v>5.7595156054492946E-2</v>
      </c>
    </row>
    <row r="63" spans="1:21">
      <c r="A63" s="44" t="s">
        <v>481</v>
      </c>
      <c r="B63" s="15">
        <v>1.924790555269128</v>
      </c>
      <c r="C63" s="61">
        <v>9.5854027958185723E-3</v>
      </c>
      <c r="D63" s="15">
        <v>1.9379767198085496</v>
      </c>
      <c r="E63" s="61">
        <v>8.6241998676556807E-3</v>
      </c>
      <c r="F63" s="15">
        <v>1.9317398048372567</v>
      </c>
      <c r="G63" s="61">
        <v>4.2453522790646639E-2</v>
      </c>
      <c r="H63" s="15">
        <v>1.9355996675700382</v>
      </c>
      <c r="I63" s="61">
        <v>4.8380128350688667E-2</v>
      </c>
      <c r="J63" s="15">
        <v>1.9208711800910108</v>
      </c>
      <c r="K63" s="61">
        <v>3.6366321558969392E-2</v>
      </c>
      <c r="L63" s="15">
        <v>1.9980829133635096</v>
      </c>
      <c r="M63" s="61">
        <v>3.1126677647710047E-3</v>
      </c>
      <c r="N63" s="15">
        <v>1.9747769410216922</v>
      </c>
      <c r="O63" s="61">
        <v>6.394026577125682E-3</v>
      </c>
      <c r="P63" s="15">
        <v>1.9737007794640398</v>
      </c>
      <c r="Q63" s="61">
        <v>4.0394491607436515E-2</v>
      </c>
      <c r="R63" s="15">
        <v>1.9706123691387567</v>
      </c>
      <c r="S63" s="61">
        <v>2.027146822883066E-2</v>
      </c>
      <c r="T63" s="15">
        <v>1.9738045469383705</v>
      </c>
      <c r="U63" s="61">
        <v>1.7852431872963346E-2</v>
      </c>
    </row>
    <row r="64" spans="1:21">
      <c r="A64" s="44" t="s">
        <v>482</v>
      </c>
      <c r="B64" s="15">
        <v>2.3406437650917853E-2</v>
      </c>
      <c r="C64" s="61">
        <v>9.1084608554220983E-3</v>
      </c>
      <c r="D64" s="15">
        <v>2.4292683542919986E-2</v>
      </c>
      <c r="E64" s="61">
        <v>7.6772575434994302E-3</v>
      </c>
      <c r="F64" s="15">
        <v>5.7098946996192834E-2</v>
      </c>
      <c r="G64" s="61">
        <v>4.3857536351181579E-2</v>
      </c>
      <c r="H64" s="15">
        <v>5.8341825304599471E-2</v>
      </c>
      <c r="I64" s="61">
        <v>5.0129039585370662E-2</v>
      </c>
      <c r="J64" s="15">
        <v>7.0220054015929623E-2</v>
      </c>
      <c r="K64" s="61">
        <v>3.7712633104490675E-2</v>
      </c>
      <c r="L64" s="15">
        <v>1.4569829590283425E-3</v>
      </c>
      <c r="M64" s="61">
        <v>3.155192694260837E-3</v>
      </c>
      <c r="N64" s="15">
        <v>2.4731732507528782E-2</v>
      </c>
      <c r="O64" s="61">
        <v>6.493039584669927E-3</v>
      </c>
      <c r="P64" s="15">
        <v>2.6299220535960139E-2</v>
      </c>
      <c r="Q64" s="61">
        <v>4.0394491607436564E-2</v>
      </c>
      <c r="R64" s="15">
        <v>2.7818093301039661E-2</v>
      </c>
      <c r="S64" s="61">
        <v>2.0255651654897185E-2</v>
      </c>
      <c r="T64" s="15">
        <v>2.4169017179615671E-2</v>
      </c>
      <c r="U64" s="61">
        <v>1.7655541089193275E-2</v>
      </c>
    </row>
    <row r="65" spans="1:21">
      <c r="A65" s="44" t="s">
        <v>483</v>
      </c>
      <c r="B65" s="15">
        <v>5.180300707995418E-2</v>
      </c>
      <c r="C65" s="61">
        <v>1.3042521892367164E-2</v>
      </c>
      <c r="D65" s="15">
        <v>3.7730596648530325E-2</v>
      </c>
      <c r="E65" s="61">
        <v>2.5480436390015646E-3</v>
      </c>
      <c r="F65" s="15">
        <v>1.1161248166550239E-2</v>
      </c>
      <c r="G65" s="61">
        <v>2.1141806481677211E-3</v>
      </c>
      <c r="H65" s="15">
        <v>6.0585071253624126E-3</v>
      </c>
      <c r="I65" s="61">
        <v>2.7312249384156741E-3</v>
      </c>
      <c r="J65" s="15">
        <v>8.9087658930595368E-3</v>
      </c>
      <c r="K65" s="61">
        <v>4.105587264646441E-3</v>
      </c>
      <c r="L65" s="15">
        <v>4.6010367746229683E-4</v>
      </c>
      <c r="M65" s="61">
        <v>4.9365071820248597E-4</v>
      </c>
      <c r="N65" s="15">
        <v>4.9132647077922273E-4</v>
      </c>
      <c r="O65" s="61">
        <v>1.8646642552736602E-4</v>
      </c>
      <c r="P65" s="15">
        <v>0</v>
      </c>
      <c r="Q65" s="61">
        <v>0</v>
      </c>
      <c r="R65" s="15">
        <v>1.5695375602036397E-3</v>
      </c>
      <c r="S65" s="61">
        <v>1.4715990190750491E-3</v>
      </c>
      <c r="T65" s="15">
        <v>2.0264358820137381E-3</v>
      </c>
      <c r="U65" s="61">
        <v>2.6356184245180971E-3</v>
      </c>
    </row>
    <row r="66" spans="1:21">
      <c r="A66" s="49" t="s">
        <v>484</v>
      </c>
      <c r="B66" s="15">
        <v>2</v>
      </c>
      <c r="C66" s="61">
        <v>1.1102230246251565E-16</v>
      </c>
      <c r="D66" s="15">
        <v>2</v>
      </c>
      <c r="E66" s="61">
        <v>0</v>
      </c>
      <c r="F66" s="15">
        <v>2</v>
      </c>
      <c r="G66" s="61">
        <v>9.4680137665830363E-17</v>
      </c>
      <c r="H66" s="15">
        <v>2</v>
      </c>
      <c r="I66" s="61">
        <v>0</v>
      </c>
      <c r="J66" s="15">
        <v>2</v>
      </c>
      <c r="K66" s="61">
        <v>9.9301366129890917E-17</v>
      </c>
      <c r="L66" s="15">
        <v>2</v>
      </c>
      <c r="M66" s="61">
        <v>0</v>
      </c>
      <c r="N66" s="15">
        <v>2</v>
      </c>
      <c r="O66" s="61">
        <v>0</v>
      </c>
      <c r="P66" s="15">
        <v>2</v>
      </c>
      <c r="Q66" s="61">
        <v>0</v>
      </c>
      <c r="R66" s="15">
        <v>2</v>
      </c>
      <c r="S66" s="61">
        <v>9.064933036736789E-17</v>
      </c>
      <c r="T66" s="15">
        <v>2</v>
      </c>
      <c r="U66" s="61">
        <v>1.8129866073473578E-16</v>
      </c>
    </row>
  </sheetData>
  <mergeCells count="11">
    <mergeCell ref="A1:U1"/>
    <mergeCell ref="N2:O2"/>
    <mergeCell ref="P2:Q2"/>
    <mergeCell ref="R2:S2"/>
    <mergeCell ref="T2:U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C51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RowHeight="14.4"/>
  <cols>
    <col min="1" max="1" width="7.21875" style="44" bestFit="1" customWidth="1"/>
    <col min="2" max="2" width="6.5546875" style="45" bestFit="1" customWidth="1"/>
    <col min="3" max="3" width="6.21875" style="28" bestFit="1" customWidth="1"/>
    <col min="4" max="4" width="6.5546875" style="45" bestFit="1" customWidth="1"/>
    <col min="5" max="5" width="6.21875" style="28" bestFit="1" customWidth="1"/>
    <col min="6" max="6" width="6.5546875" style="45" bestFit="1" customWidth="1"/>
    <col min="7" max="7" width="6.21875" style="28" bestFit="1" customWidth="1"/>
    <col min="8" max="8" width="6.5546875" style="45" bestFit="1" customWidth="1"/>
    <col min="9" max="9" width="6.21875" style="28" bestFit="1" customWidth="1"/>
    <col min="10" max="10" width="6.5546875" style="45" bestFit="1" customWidth="1"/>
    <col min="11" max="11" width="6.21875" style="28" bestFit="1" customWidth="1"/>
    <col min="12" max="12" width="6.5546875" style="45" bestFit="1" customWidth="1"/>
    <col min="13" max="13" width="6.21875" style="28" bestFit="1" customWidth="1"/>
    <col min="14" max="14" width="6.5546875" style="45" bestFit="1" customWidth="1"/>
    <col min="15" max="15" width="6.21875" style="28" bestFit="1" customWidth="1"/>
    <col min="16" max="16" width="6.5546875" style="45" bestFit="1" customWidth="1"/>
    <col min="17" max="17" width="6.21875" style="28" bestFit="1" customWidth="1"/>
    <col min="18" max="18" width="6.5546875" style="45" bestFit="1" customWidth="1"/>
    <col min="19" max="19" width="6.21875" style="28" bestFit="1" customWidth="1"/>
    <col min="20" max="20" width="6.5546875" style="45" bestFit="1" customWidth="1"/>
    <col min="21" max="21" width="6.21875" style="28" customWidth="1"/>
    <col min="22" max="22" width="6.5546875" style="45" bestFit="1" customWidth="1"/>
    <col min="23" max="23" width="5.5546875" style="45" bestFit="1" customWidth="1"/>
    <col min="24" max="24" width="8.88671875" style="45" customWidth="1"/>
    <col min="25" max="16384" width="8.88671875" style="45"/>
  </cols>
  <sheetData>
    <row r="1" spans="1:24" ht="51.6" customHeight="1">
      <c r="A1" s="463" t="s">
        <v>4327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</row>
    <row r="2" spans="1:24" s="55" customFormat="1" ht="71.400000000000006" customHeight="1">
      <c r="A2" s="55" t="s">
        <v>498</v>
      </c>
      <c r="B2" s="464" t="s">
        <v>1363</v>
      </c>
      <c r="C2" s="464"/>
      <c r="D2" s="464" t="s">
        <v>1364</v>
      </c>
      <c r="E2" s="464"/>
      <c r="F2" s="464" t="s">
        <v>1365</v>
      </c>
      <c r="G2" s="464"/>
      <c r="H2" s="464" t="s">
        <v>1366</v>
      </c>
      <c r="I2" s="464"/>
      <c r="J2" s="464" t="s">
        <v>1367</v>
      </c>
      <c r="K2" s="464"/>
      <c r="L2" s="464" t="s">
        <v>1368</v>
      </c>
      <c r="M2" s="464"/>
      <c r="N2" s="464" t="s">
        <v>1369</v>
      </c>
      <c r="O2" s="464"/>
      <c r="P2" s="464" t="s">
        <v>1400</v>
      </c>
      <c r="Q2" s="464"/>
      <c r="R2" s="464" t="s">
        <v>1437</v>
      </c>
      <c r="S2" s="464"/>
      <c r="T2" s="464" t="s">
        <v>1438</v>
      </c>
      <c r="U2" s="464"/>
      <c r="V2" s="464" t="s">
        <v>1370</v>
      </c>
      <c r="W2" s="464"/>
    </row>
    <row r="3" spans="1:24" s="57" customFormat="1">
      <c r="B3" s="57" t="s">
        <v>72</v>
      </c>
      <c r="C3" s="57">
        <v>9</v>
      </c>
      <c r="D3" s="57" t="s">
        <v>72</v>
      </c>
      <c r="E3" s="57">
        <v>6</v>
      </c>
      <c r="F3" s="57" t="s">
        <v>72</v>
      </c>
      <c r="G3" s="57">
        <v>13</v>
      </c>
      <c r="H3" s="57" t="s">
        <v>72</v>
      </c>
      <c r="I3" s="57">
        <v>5</v>
      </c>
      <c r="J3" s="57" t="s">
        <v>72</v>
      </c>
      <c r="K3" s="57">
        <v>18</v>
      </c>
      <c r="L3" s="57" t="s">
        <v>72</v>
      </c>
      <c r="M3" s="57">
        <v>5</v>
      </c>
      <c r="N3" s="57" t="s">
        <v>72</v>
      </c>
      <c r="O3" s="57">
        <v>8</v>
      </c>
      <c r="P3" s="57" t="s">
        <v>72</v>
      </c>
      <c r="Q3" s="57">
        <v>5</v>
      </c>
      <c r="R3" s="57" t="s">
        <v>72</v>
      </c>
      <c r="S3" s="86">
        <v>3</v>
      </c>
      <c r="T3" s="57" t="s">
        <v>72</v>
      </c>
      <c r="U3" s="86">
        <v>2</v>
      </c>
      <c r="V3" s="57" t="s">
        <v>72</v>
      </c>
      <c r="W3" s="57">
        <v>2</v>
      </c>
    </row>
    <row r="4" spans="1:24" s="62" customFormat="1">
      <c r="A4" s="58"/>
      <c r="B4" s="3" t="s">
        <v>523</v>
      </c>
      <c r="C4" s="3" t="s">
        <v>485</v>
      </c>
      <c r="D4" s="3" t="s">
        <v>523</v>
      </c>
      <c r="E4" s="3" t="s">
        <v>485</v>
      </c>
      <c r="F4" s="3" t="s">
        <v>523</v>
      </c>
      <c r="G4" s="3" t="s">
        <v>485</v>
      </c>
      <c r="H4" s="3" t="s">
        <v>523</v>
      </c>
      <c r="I4" s="3" t="s">
        <v>485</v>
      </c>
      <c r="J4" s="3" t="s">
        <v>523</v>
      </c>
      <c r="K4" s="3" t="s">
        <v>485</v>
      </c>
      <c r="L4" s="3" t="s">
        <v>523</v>
      </c>
      <c r="M4" s="3" t="s">
        <v>485</v>
      </c>
      <c r="N4" s="3" t="s">
        <v>523</v>
      </c>
      <c r="O4" s="3" t="s">
        <v>485</v>
      </c>
      <c r="P4" s="3" t="s">
        <v>523</v>
      </c>
      <c r="Q4" s="3" t="s">
        <v>485</v>
      </c>
      <c r="R4" s="3" t="s">
        <v>523</v>
      </c>
      <c r="S4" s="87" t="s">
        <v>485</v>
      </c>
      <c r="T4" s="3" t="s">
        <v>523</v>
      </c>
      <c r="U4" s="87" t="s">
        <v>485</v>
      </c>
      <c r="V4" s="3" t="s">
        <v>523</v>
      </c>
      <c r="W4" s="3" t="s">
        <v>485</v>
      </c>
    </row>
    <row r="5" spans="1:24" ht="15">
      <c r="A5" s="38" t="s">
        <v>1205</v>
      </c>
      <c r="B5" s="24">
        <v>60.909457692125088</v>
      </c>
      <c r="C5" s="59">
        <v>0.82074864729467434</v>
      </c>
      <c r="D5" s="47">
        <v>57.692836861313857</v>
      </c>
      <c r="E5" s="59">
        <v>1.4964897512605171</v>
      </c>
      <c r="F5" s="47">
        <v>55.524480796072368</v>
      </c>
      <c r="G5" s="59">
        <v>1.5413354601626965</v>
      </c>
      <c r="H5" s="47">
        <v>55.525403339718707</v>
      </c>
      <c r="I5" s="59">
        <v>1.4377908365263528</v>
      </c>
      <c r="J5" s="47">
        <v>57.744335217296694</v>
      </c>
      <c r="K5" s="59">
        <v>1.2448397034895375</v>
      </c>
      <c r="L5" s="47">
        <v>53.666032912301944</v>
      </c>
      <c r="M5" s="59">
        <v>1.1381510950339693</v>
      </c>
      <c r="N5" s="47">
        <v>63.800957861135835</v>
      </c>
      <c r="O5" s="59">
        <v>0.39747264862041609</v>
      </c>
      <c r="P5" s="47">
        <v>60.411532175324894</v>
      </c>
      <c r="Q5" s="47">
        <v>0.65649720129330091</v>
      </c>
      <c r="R5" s="47">
        <v>60.284667229244555</v>
      </c>
      <c r="S5" s="59">
        <v>0.47984926372795139</v>
      </c>
      <c r="T5" s="47">
        <v>61.428283721025458</v>
      </c>
      <c r="U5" s="59">
        <v>0.21603335106238269</v>
      </c>
      <c r="V5" s="47">
        <v>69.686246556168754</v>
      </c>
      <c r="W5" s="47">
        <v>2.9305262167361548</v>
      </c>
      <c r="X5" s="53"/>
    </row>
    <row r="6" spans="1:24" ht="15">
      <c r="A6" s="38" t="s">
        <v>1206</v>
      </c>
      <c r="B6" s="24">
        <v>1.3572135407599298E-3</v>
      </c>
      <c r="C6" s="59">
        <v>2.2271109104555339E-3</v>
      </c>
      <c r="D6" s="47">
        <v>8.0593012235290837E-3</v>
      </c>
      <c r="E6" s="59">
        <v>7.4768416423494416E-3</v>
      </c>
      <c r="F6" s="47">
        <v>5.9248910201503838E-3</v>
      </c>
      <c r="G6" s="59">
        <v>7.3385781638454391E-3</v>
      </c>
      <c r="H6" s="47">
        <v>5.0224501848872925E-3</v>
      </c>
      <c r="I6" s="59">
        <v>6.9144412838505935E-3</v>
      </c>
      <c r="J6" s="47">
        <v>7.6387522661169943E-3</v>
      </c>
      <c r="K6" s="59">
        <v>1.6468246538290199E-2</v>
      </c>
      <c r="L6" s="47">
        <v>1.6304359579668664E-3</v>
      </c>
      <c r="M6" s="59">
        <v>2.1106251582050728E-3</v>
      </c>
      <c r="N6" s="47">
        <v>1.6016755815593205E-2</v>
      </c>
      <c r="O6" s="59">
        <v>1.277983447717628E-2</v>
      </c>
      <c r="P6" s="47">
        <v>6.2933808428058567E-3</v>
      </c>
      <c r="Q6" s="47">
        <v>9.2473945429802779E-3</v>
      </c>
      <c r="R6" s="47">
        <v>0</v>
      </c>
      <c r="S6" s="59">
        <v>0</v>
      </c>
      <c r="T6" s="47">
        <v>0</v>
      </c>
      <c r="U6" s="59">
        <v>0</v>
      </c>
      <c r="V6" s="47">
        <v>6.730637182192324E-3</v>
      </c>
      <c r="W6" s="47">
        <v>4.9692820926880883E-3</v>
      </c>
      <c r="X6" s="53"/>
    </row>
    <row r="7" spans="1:24" ht="15">
      <c r="A7" s="38" t="s">
        <v>1207</v>
      </c>
      <c r="B7" s="24">
        <v>25.0520901156207</v>
      </c>
      <c r="C7" s="59">
        <v>0.54834892671913682</v>
      </c>
      <c r="D7" s="47">
        <v>26.821450257838677</v>
      </c>
      <c r="E7" s="59">
        <v>0.94858530684855669</v>
      </c>
      <c r="F7" s="47">
        <v>28.282564330353029</v>
      </c>
      <c r="G7" s="59">
        <v>0.98907777151829646</v>
      </c>
      <c r="H7" s="47">
        <v>27.738486279804285</v>
      </c>
      <c r="I7" s="59">
        <v>2.0538909370620493</v>
      </c>
      <c r="J7" s="47">
        <v>26.711326259554244</v>
      </c>
      <c r="K7" s="59">
        <v>0.75336836331735735</v>
      </c>
      <c r="L7" s="47">
        <v>29.307323564870256</v>
      </c>
      <c r="M7" s="59">
        <v>0.6424578757683439</v>
      </c>
      <c r="N7" s="47">
        <v>22.940609063928495</v>
      </c>
      <c r="O7" s="59">
        <v>0.22459915249563842</v>
      </c>
      <c r="P7" s="47">
        <v>24.670305367939086</v>
      </c>
      <c r="Q7" s="47">
        <v>0.33872127595754259</v>
      </c>
      <c r="R7" s="47">
        <v>24.951687293839328</v>
      </c>
      <c r="S7" s="59">
        <v>0.26142151846529588</v>
      </c>
      <c r="T7" s="47">
        <v>24.235592115472492</v>
      </c>
      <c r="U7" s="59">
        <v>0.26198347480333145</v>
      </c>
      <c r="V7" s="47">
        <v>20.682563510454194</v>
      </c>
      <c r="W7" s="47">
        <v>0.86190412190894006</v>
      </c>
      <c r="X7" s="53"/>
    </row>
    <row r="8" spans="1:24" ht="15">
      <c r="A8" s="38" t="s">
        <v>1277</v>
      </c>
      <c r="B8" s="24">
        <v>8.5928564986552602E-2</v>
      </c>
      <c r="C8" s="59">
        <v>2.1757672941105914E-2</v>
      </c>
      <c r="D8" s="47">
        <v>0.11405214152731467</v>
      </c>
      <c r="E8" s="59">
        <v>2.8792010621846751E-2</v>
      </c>
      <c r="F8" s="47">
        <v>6.7654481558886148E-2</v>
      </c>
      <c r="G8" s="59">
        <v>3.6463422449548963E-2</v>
      </c>
      <c r="H8" s="47">
        <v>0.29875620760438054</v>
      </c>
      <c r="I8" s="59">
        <v>0.51221780396215044</v>
      </c>
      <c r="J8" s="47">
        <v>7.04983012418927E-2</v>
      </c>
      <c r="K8" s="59">
        <v>3.4560586124620998E-2</v>
      </c>
      <c r="L8" s="47">
        <v>2.9885556532467605E-2</v>
      </c>
      <c r="M8" s="59">
        <v>1.0074118212879499E-2</v>
      </c>
      <c r="N8" s="47">
        <v>6.6572031316142741E-2</v>
      </c>
      <c r="O8" s="59">
        <v>1.4938409435030341E-2</v>
      </c>
      <c r="P8" s="47">
        <v>0.10224633315755319</v>
      </c>
      <c r="Q8" s="47">
        <v>2.3218771769741756E-2</v>
      </c>
      <c r="R8" s="47">
        <v>2.7365142412505941E-2</v>
      </c>
      <c r="S8" s="59">
        <v>1.4474207594223644E-2</v>
      </c>
      <c r="T8" s="47">
        <v>1.9486824063133901E-2</v>
      </c>
      <c r="U8" s="59">
        <v>8.3312061913818954E-3</v>
      </c>
      <c r="V8" s="47">
        <v>8.7422556193976958E-2</v>
      </c>
      <c r="W8" s="47">
        <v>7.3812157210955187E-2</v>
      </c>
      <c r="X8" s="53"/>
    </row>
    <row r="9" spans="1:24">
      <c r="A9" s="38" t="s">
        <v>344</v>
      </c>
      <c r="B9" s="24">
        <v>7.4004062621037875E-3</v>
      </c>
      <c r="C9" s="59">
        <v>1.3277501482257216E-2</v>
      </c>
      <c r="D9" s="47">
        <v>9.6273285605872668E-3</v>
      </c>
      <c r="E9" s="59">
        <v>1.2082095061176737E-2</v>
      </c>
      <c r="F9" s="47">
        <v>1.0653450335094397E-2</v>
      </c>
      <c r="G9" s="59">
        <v>1.2855539212461716E-2</v>
      </c>
      <c r="H9" s="47">
        <v>2.2843987584254002E-2</v>
      </c>
      <c r="I9" s="59">
        <v>2.3242375873403612E-2</v>
      </c>
      <c r="J9" s="47">
        <v>1.0847673945904916E-2</v>
      </c>
      <c r="K9" s="59">
        <v>1.1118124303109841E-2</v>
      </c>
      <c r="L9" s="47">
        <v>3.8576457628233E-3</v>
      </c>
      <c r="M9" s="59">
        <v>5.2664712809058437E-3</v>
      </c>
      <c r="N9" s="47">
        <v>5.6744231190411516E-3</v>
      </c>
      <c r="O9" s="59">
        <v>6.8691334084260884E-3</v>
      </c>
      <c r="P9" s="47">
        <v>2.4508627066591595E-2</v>
      </c>
      <c r="Q9" s="47">
        <v>1.3864605729160663E-2</v>
      </c>
      <c r="R9" s="47">
        <v>2.7782727941072431E-3</v>
      </c>
      <c r="S9" s="59">
        <v>4.7897450682679458E-3</v>
      </c>
      <c r="T9" s="47">
        <v>3.2507728519493705E-2</v>
      </c>
      <c r="U9" s="59">
        <v>2.0324040724037359E-2</v>
      </c>
      <c r="V9" s="47">
        <v>1.2446705158232428E-2</v>
      </c>
      <c r="W9" s="47">
        <v>4.82353581065092E-3</v>
      </c>
      <c r="X9" s="53"/>
    </row>
    <row r="10" spans="1:24">
      <c r="A10" s="38" t="s">
        <v>340</v>
      </c>
      <c r="B10" s="24">
        <v>3.4880569795881044E-3</v>
      </c>
      <c r="C10" s="59">
        <v>6.6980734245041893E-3</v>
      </c>
      <c r="D10" s="47">
        <v>5.3094709181924155E-3</v>
      </c>
      <c r="E10" s="59">
        <v>5.9207658783047923E-3</v>
      </c>
      <c r="F10" s="47">
        <v>1.2699972617220263E-2</v>
      </c>
      <c r="G10" s="59">
        <v>2.7603808183091921E-2</v>
      </c>
      <c r="H10" s="47">
        <v>0.38660697884385936</v>
      </c>
      <c r="I10" s="59">
        <v>0.86444240545840489</v>
      </c>
      <c r="J10" s="47">
        <v>2.6465823493108409E-3</v>
      </c>
      <c r="K10" s="59">
        <v>4.3490521521032891E-3</v>
      </c>
      <c r="L10" s="47">
        <v>5.3485505698415972E-3</v>
      </c>
      <c r="M10" s="59">
        <v>3.9606192909700235E-3</v>
      </c>
      <c r="N10" s="47">
        <v>1.3483308948775974E-2</v>
      </c>
      <c r="O10" s="59">
        <v>7.5963054068035E-3</v>
      </c>
      <c r="P10" s="47">
        <v>2.6256882781320718E-3</v>
      </c>
      <c r="Q10" s="47">
        <v>3.622464926918899E-3</v>
      </c>
      <c r="R10" s="47">
        <v>3.5542031132140169E-3</v>
      </c>
      <c r="S10" s="59">
        <v>6.1273384734120357E-3</v>
      </c>
      <c r="T10" s="47">
        <v>1.6582596173626828E-5</v>
      </c>
      <c r="U10" s="59">
        <v>0</v>
      </c>
      <c r="V10" s="47">
        <v>5.4668673935404248E-2</v>
      </c>
      <c r="W10" s="47">
        <v>7.4215259105291323E-2</v>
      </c>
      <c r="X10" s="53"/>
    </row>
    <row r="11" spans="1:24">
      <c r="A11" s="38" t="s">
        <v>343</v>
      </c>
      <c r="B11" s="24">
        <v>6.3213395318268271</v>
      </c>
      <c r="C11" s="59">
        <v>0.47383420907452323</v>
      </c>
      <c r="D11" s="47">
        <v>8.580361899774605</v>
      </c>
      <c r="E11" s="59">
        <v>1.2823017473229033</v>
      </c>
      <c r="F11" s="47">
        <v>9.927419002930824</v>
      </c>
      <c r="G11" s="59">
        <v>1.0630329526099025</v>
      </c>
      <c r="H11" s="47">
        <v>9.0948739482409309</v>
      </c>
      <c r="I11" s="59">
        <v>2.179479068595652</v>
      </c>
      <c r="J11" s="47">
        <v>8.0980005433779141</v>
      </c>
      <c r="K11" s="59">
        <v>0.82108139624430476</v>
      </c>
      <c r="L11" s="47">
        <v>11.711347181940216</v>
      </c>
      <c r="M11" s="59">
        <v>0.69316888703248558</v>
      </c>
      <c r="N11" s="47">
        <v>3.8956040783877692</v>
      </c>
      <c r="O11" s="59">
        <v>0.26122033972851605</v>
      </c>
      <c r="P11" s="47">
        <v>6.0285130308208981</v>
      </c>
      <c r="Q11" s="47">
        <v>0.39487164034351885</v>
      </c>
      <c r="R11" s="47">
        <v>5.565393013847995</v>
      </c>
      <c r="S11" s="59">
        <v>0.20523016480751505</v>
      </c>
      <c r="T11" s="47">
        <v>4.7813042497030782</v>
      </c>
      <c r="U11" s="59">
        <v>0.42132315114197488</v>
      </c>
      <c r="V11" s="47">
        <v>0.16409007776086632</v>
      </c>
      <c r="W11" s="47">
        <v>8.1763466667795576E-2</v>
      </c>
      <c r="X11" s="53"/>
    </row>
    <row r="12" spans="1:24" ht="15">
      <c r="A12" s="38" t="s">
        <v>1253</v>
      </c>
      <c r="B12" s="24">
        <v>8.2582754727182603</v>
      </c>
      <c r="C12" s="59">
        <v>0.29455816341413277</v>
      </c>
      <c r="D12" s="47">
        <v>6.9609465163157687</v>
      </c>
      <c r="E12" s="59">
        <v>0.77767763858121175</v>
      </c>
      <c r="F12" s="47">
        <v>6.0330754828026736</v>
      </c>
      <c r="G12" s="59">
        <v>0.55506487304860574</v>
      </c>
      <c r="H12" s="47">
        <v>6.3306773592113563</v>
      </c>
      <c r="I12" s="59">
        <v>0.86874533211878191</v>
      </c>
      <c r="J12" s="47">
        <v>6.9843436419393576</v>
      </c>
      <c r="K12" s="59">
        <v>0.49158996295407792</v>
      </c>
      <c r="L12" s="47">
        <v>5.0562539876489057</v>
      </c>
      <c r="M12" s="59">
        <v>0.4512922258618684</v>
      </c>
      <c r="N12" s="47">
        <v>9.4934373593121499</v>
      </c>
      <c r="O12" s="59">
        <v>0.14259193488432473</v>
      </c>
      <c r="P12" s="47">
        <v>8.189871279964553</v>
      </c>
      <c r="Q12" s="47">
        <v>0.32493092090184428</v>
      </c>
      <c r="R12" s="47">
        <v>8.3536693418005523</v>
      </c>
      <c r="S12" s="59">
        <v>4.6346890901082162E-2</v>
      </c>
      <c r="T12" s="47">
        <v>8.8551559668683932</v>
      </c>
      <c r="U12" s="59">
        <v>1.8708448573258114E-2</v>
      </c>
      <c r="V12" s="47">
        <v>11.08971296482261</v>
      </c>
      <c r="W12" s="47">
        <v>1.2992544771213594</v>
      </c>
      <c r="X12" s="39"/>
    </row>
    <row r="13" spans="1:24" ht="15">
      <c r="A13" s="38" t="s">
        <v>1254</v>
      </c>
      <c r="B13" s="24">
        <v>0.10372914993007654</v>
      </c>
      <c r="C13" s="59">
        <v>8.0373156001439291E-3</v>
      </c>
      <c r="D13" s="47">
        <v>9.3156512308719311E-2</v>
      </c>
      <c r="E13" s="59">
        <v>1.1605097444149578E-2</v>
      </c>
      <c r="F13" s="47">
        <v>0.11950991033959964</v>
      </c>
      <c r="G13" s="59">
        <v>2.636225418493043E-2</v>
      </c>
      <c r="H13" s="47">
        <v>0.14013108176058806</v>
      </c>
      <c r="I13" s="59">
        <v>8.998326410513903E-2</v>
      </c>
      <c r="J13" s="47">
        <v>0.19255258331493241</v>
      </c>
      <c r="K13" s="59">
        <v>4.2375285645109215E-2</v>
      </c>
      <c r="L13" s="47">
        <v>6.7659955302404456E-2</v>
      </c>
      <c r="M13" s="59">
        <v>1.2982189472874228E-2</v>
      </c>
      <c r="N13" s="47">
        <v>0.35302254447955539</v>
      </c>
      <c r="O13" s="59">
        <v>5.7324471165598648E-2</v>
      </c>
      <c r="P13" s="47">
        <v>0.41277535685183242</v>
      </c>
      <c r="Q13" s="47">
        <v>7.71745074728626E-2</v>
      </c>
      <c r="R13" s="47">
        <v>0.44702453519462476</v>
      </c>
      <c r="S13" s="59">
        <v>7.9871083301536222E-2</v>
      </c>
      <c r="T13" s="47">
        <v>0.59322920858451633</v>
      </c>
      <c r="U13" s="59">
        <v>5.4052293843890376E-2</v>
      </c>
      <c r="V13" s="47">
        <v>5.0699793988485425E-2</v>
      </c>
      <c r="W13" s="47">
        <v>3.6464727842934644E-3</v>
      </c>
      <c r="X13" s="39"/>
    </row>
    <row r="14" spans="1:24">
      <c r="A14" s="38" t="s">
        <v>57</v>
      </c>
      <c r="B14" s="24">
        <v>1.4414780365448597E-3</v>
      </c>
      <c r="C14" s="59">
        <v>4.2928714569813384E-3</v>
      </c>
      <c r="D14" s="47">
        <v>3.5372966220768129E-3</v>
      </c>
      <c r="E14" s="59">
        <v>6.3477725211451607E-3</v>
      </c>
      <c r="F14" s="47">
        <v>3.8031135059947388E-2</v>
      </c>
      <c r="G14" s="59">
        <v>3.9919083731165983E-2</v>
      </c>
      <c r="H14" s="47">
        <v>5.1270793805293036E-2</v>
      </c>
      <c r="I14" s="59">
        <v>0.10243392877635026</v>
      </c>
      <c r="J14" s="47">
        <v>4.1985751097119425E-2</v>
      </c>
      <c r="K14" s="59">
        <v>7.1521653144598685E-2</v>
      </c>
      <c r="L14" s="47">
        <v>8.2946651172716764E-4</v>
      </c>
      <c r="M14" s="59">
        <v>1.8312180929872866E-3</v>
      </c>
      <c r="N14" s="47">
        <v>4.3359194082389523E-4</v>
      </c>
      <c r="O14" s="59">
        <v>1.1152401619073772E-3</v>
      </c>
      <c r="P14" s="47">
        <v>3.0517999999999999E-3</v>
      </c>
      <c r="Q14" s="47">
        <v>6.8016715739588601E-3</v>
      </c>
      <c r="R14" s="47">
        <v>7.102633333333333E-2</v>
      </c>
      <c r="S14" s="59">
        <v>6.3313632863178315E-2</v>
      </c>
      <c r="T14" s="47">
        <v>1.5161000000000001E-2</v>
      </c>
      <c r="U14" s="59">
        <v>2.1426749683514764E-2</v>
      </c>
      <c r="V14" s="47">
        <v>6.6077597744892122E-2</v>
      </c>
      <c r="W14" s="47">
        <v>7.2540545274418999E-2</v>
      </c>
      <c r="X14" s="39"/>
    </row>
    <row r="15" spans="1:24">
      <c r="A15" s="38" t="s">
        <v>349</v>
      </c>
      <c r="B15" s="24">
        <v>2.0952884124745335E-3</v>
      </c>
      <c r="C15" s="59">
        <v>3.4743678831745985E-3</v>
      </c>
      <c r="D15" s="47">
        <v>1.2949429102021627E-3</v>
      </c>
      <c r="E15" s="59">
        <v>9.7036277506175946E-4</v>
      </c>
      <c r="F15" s="47">
        <v>3.2131180449170016E-3</v>
      </c>
      <c r="G15" s="59">
        <v>3.9952784151960768E-3</v>
      </c>
      <c r="H15" s="47">
        <v>7.3660233060648794E-3</v>
      </c>
      <c r="I15" s="59">
        <v>5.9856957073814191E-3</v>
      </c>
      <c r="J15" s="47">
        <v>2.3448650869769628E-3</v>
      </c>
      <c r="K15" s="59">
        <v>3.3751239663617058E-3</v>
      </c>
      <c r="L15" s="47">
        <v>1.0814915148095908E-3</v>
      </c>
      <c r="M15" s="59">
        <v>1.4270159836821003E-4</v>
      </c>
      <c r="N15" s="47">
        <v>6.4342944640338501E-4</v>
      </c>
      <c r="O15" s="59">
        <v>6.4550019031882268E-4</v>
      </c>
      <c r="P15" s="47">
        <v>8.1819999999999983E-4</v>
      </c>
      <c r="Q15" s="47">
        <v>9.2176092345032769E-4</v>
      </c>
      <c r="R15" s="47">
        <v>5.1799999999999997E-3</v>
      </c>
      <c r="S15" s="59">
        <v>5.9259260035879622E-3</v>
      </c>
      <c r="T15" s="47">
        <v>1.0000000000000001E-5</v>
      </c>
      <c r="U15" s="59">
        <v>0</v>
      </c>
      <c r="V15" s="47">
        <v>7.0976005923836386E-3</v>
      </c>
      <c r="W15" s="47">
        <v>7.9542101526769594E-3</v>
      </c>
      <c r="X15" s="39"/>
    </row>
    <row r="16" spans="1:24">
      <c r="A16" s="27" t="s">
        <v>509</v>
      </c>
      <c r="B16" s="25">
        <v>217.99390843824682</v>
      </c>
      <c r="C16" s="60">
        <v>152.88465129795367</v>
      </c>
      <c r="D16" s="46">
        <v>135.05868964106955</v>
      </c>
      <c r="E16" s="60">
        <v>69.521616196165709</v>
      </c>
      <c r="F16" s="46">
        <v>155.41874335434531</v>
      </c>
      <c r="G16" s="60">
        <v>129.6385396844033</v>
      </c>
      <c r="H16" s="46">
        <v>0.10000026381766117</v>
      </c>
      <c r="I16" s="60">
        <v>0</v>
      </c>
      <c r="J16" s="46">
        <v>50.346132821639678</v>
      </c>
      <c r="K16" s="60">
        <v>71.997332106681966</v>
      </c>
      <c r="L16" s="46">
        <v>30.694080976192915</v>
      </c>
      <c r="M16" s="60">
        <v>42.027382735432909</v>
      </c>
      <c r="N16" s="46">
        <v>287.95325966955073</v>
      </c>
      <c r="O16" s="60">
        <v>125.15013180515683</v>
      </c>
      <c r="P16" s="46">
        <v>108.21428548764383</v>
      </c>
      <c r="Q16" s="46">
        <v>159.0083641982157</v>
      </c>
      <c r="V16" s="46"/>
      <c r="W16" s="46"/>
    </row>
    <row r="17" spans="1:29">
      <c r="A17" s="27" t="s">
        <v>510</v>
      </c>
      <c r="B17" s="25">
        <v>3.0987637879662633</v>
      </c>
      <c r="C17" s="60">
        <v>4.1399247867328208</v>
      </c>
      <c r="D17" s="46">
        <v>10.997889334953046</v>
      </c>
      <c r="E17" s="60">
        <v>6.2079356402084294</v>
      </c>
      <c r="F17" s="46">
        <v>4.6448124831814122</v>
      </c>
      <c r="G17" s="60">
        <v>6.5851415023260813</v>
      </c>
      <c r="H17" s="46">
        <v>23.039069884284125</v>
      </c>
      <c r="I17" s="60">
        <v>0</v>
      </c>
      <c r="J17" s="46">
        <v>9.5276153583966625</v>
      </c>
      <c r="K17" s="60">
        <v>14.476498144912389</v>
      </c>
      <c r="L17" s="46">
        <v>2.7578886606274136</v>
      </c>
      <c r="M17" s="60">
        <v>4.3289614069740541</v>
      </c>
      <c r="N17" s="46">
        <v>1.2112011023150671</v>
      </c>
      <c r="O17" s="60">
        <v>2.4718077297204877</v>
      </c>
      <c r="P17" s="46">
        <v>1.8879237821843933</v>
      </c>
      <c r="Q17" s="46">
        <v>3.9979281424710931</v>
      </c>
      <c r="R17" s="47"/>
      <c r="S17" s="59"/>
      <c r="T17" s="47"/>
      <c r="U17" s="59"/>
      <c r="V17" s="46"/>
      <c r="W17" s="46"/>
      <c r="X17" s="39"/>
    </row>
    <row r="18" spans="1:29">
      <c r="A18" s="27" t="s">
        <v>56</v>
      </c>
      <c r="B18" s="25">
        <v>29.53547179227634</v>
      </c>
      <c r="C18" s="60">
        <v>15.860357862804742</v>
      </c>
      <c r="D18" s="46">
        <v>60.129709979814635</v>
      </c>
      <c r="E18" s="60">
        <v>25.214677183274979</v>
      </c>
      <c r="F18" s="46">
        <v>47.49296685541389</v>
      </c>
      <c r="G18" s="60">
        <v>42.233828999049621</v>
      </c>
      <c r="H18" s="46">
        <v>47.430512542583351</v>
      </c>
      <c r="I18" s="60">
        <v>54.658704679540278</v>
      </c>
      <c r="J18" s="46">
        <v>26.590256982371343</v>
      </c>
      <c r="K18" s="60">
        <v>34.5334157565607</v>
      </c>
      <c r="L18" s="46">
        <v>58.413241899353217</v>
      </c>
      <c r="M18" s="60">
        <v>10.620237766369488</v>
      </c>
      <c r="N18" s="46">
        <v>22.463651075339683</v>
      </c>
      <c r="O18" s="60">
        <v>10.26524996904681</v>
      </c>
      <c r="P18" s="46">
        <v>680.68724811460288</v>
      </c>
      <c r="Q18" s="46">
        <v>76.845708963294811</v>
      </c>
      <c r="R18" s="46">
        <v>872.86901370897601</v>
      </c>
      <c r="S18" s="60">
        <v>190.26439235112431</v>
      </c>
      <c r="T18" s="46">
        <v>622.11302483993632</v>
      </c>
      <c r="U18" s="60">
        <v>37.960171292478869</v>
      </c>
      <c r="V18" s="46">
        <v>5.449369536998887</v>
      </c>
      <c r="W18" s="46">
        <v>7.5651673091734706</v>
      </c>
      <c r="X18" s="39"/>
    </row>
    <row r="19" spans="1:29">
      <c r="A19" s="27" t="s">
        <v>511</v>
      </c>
      <c r="B19" s="25">
        <v>3.8824552622953377</v>
      </c>
      <c r="C19" s="60">
        <v>4.9671511653752951</v>
      </c>
      <c r="D19" s="46">
        <v>3.5921154057754232</v>
      </c>
      <c r="E19" s="60">
        <v>6.190497689678689</v>
      </c>
      <c r="F19" s="46">
        <v>3.2306971150060555</v>
      </c>
      <c r="G19" s="60">
        <v>6.0327186998018734</v>
      </c>
      <c r="H19" s="46">
        <v>2.0718775565734648</v>
      </c>
      <c r="I19" s="60">
        <v>0</v>
      </c>
      <c r="J19" s="46">
        <v>3.3614109253215849</v>
      </c>
      <c r="K19" s="60">
        <v>10.937269575888266</v>
      </c>
      <c r="L19" s="46">
        <v>5.2891163109856567</v>
      </c>
      <c r="M19" s="60">
        <v>7.2556782919343066</v>
      </c>
      <c r="N19" s="46">
        <v>1.5786767560108961</v>
      </c>
      <c r="O19" s="60">
        <v>8.9572981320660805</v>
      </c>
      <c r="P19" s="46">
        <v>0</v>
      </c>
      <c r="Q19" s="46">
        <v>5.6268626444246301</v>
      </c>
      <c r="R19" s="46"/>
      <c r="S19" s="60"/>
      <c r="T19" s="46"/>
      <c r="U19" s="60"/>
      <c r="V19" s="46"/>
      <c r="W19" s="46"/>
      <c r="X19" s="39"/>
    </row>
    <row r="20" spans="1:29">
      <c r="A20" s="27" t="s">
        <v>512</v>
      </c>
      <c r="B20" s="25">
        <v>24.515201244767102</v>
      </c>
      <c r="C20" s="60">
        <v>9.6049270487180483</v>
      </c>
      <c r="D20" s="46">
        <v>21.570665900587581</v>
      </c>
      <c r="E20" s="60">
        <v>13.800481102246376</v>
      </c>
      <c r="F20" s="46">
        <v>26.706978308070308</v>
      </c>
      <c r="G20" s="60">
        <v>17.364801830212045</v>
      </c>
      <c r="H20" s="46">
        <v>17.984555195000787</v>
      </c>
      <c r="I20" s="60">
        <v>18.555909801198826</v>
      </c>
      <c r="J20" s="46">
        <v>22.151239378826748</v>
      </c>
      <c r="K20" s="60">
        <v>27.885812407901433</v>
      </c>
      <c r="L20" s="46">
        <v>27.704855267031906</v>
      </c>
      <c r="M20" s="60">
        <v>11.985320140596649</v>
      </c>
      <c r="N20" s="46">
        <v>19.990617123446714</v>
      </c>
      <c r="O20" s="60">
        <v>9.6734573654885647</v>
      </c>
      <c r="P20" s="46">
        <v>18.054557356013355</v>
      </c>
      <c r="Q20" s="46">
        <v>10.068497350966528</v>
      </c>
      <c r="R20" s="46">
        <v>42.681317600235417</v>
      </c>
      <c r="S20" s="60">
        <v>6.5239733144111769</v>
      </c>
      <c r="T20" s="46">
        <v>73.022254244826357</v>
      </c>
      <c r="U20" s="60">
        <v>103.12763658594776</v>
      </c>
      <c r="V20" s="46">
        <v>25.010772098919574</v>
      </c>
      <c r="W20" s="46">
        <v>35.229147385572659</v>
      </c>
      <c r="X20" s="39"/>
    </row>
    <row r="21" spans="1:29">
      <c r="A21" s="27" t="s">
        <v>513</v>
      </c>
      <c r="B21" s="25">
        <v>16.26913339623238</v>
      </c>
      <c r="C21" s="60">
        <v>10.773899020479528</v>
      </c>
      <c r="D21" s="46">
        <v>35.685536314717744</v>
      </c>
      <c r="E21" s="60">
        <v>11.160645768698794</v>
      </c>
      <c r="F21" s="46">
        <v>39.998934473724312</v>
      </c>
      <c r="G21" s="60">
        <v>9.4540035519266379</v>
      </c>
      <c r="H21" s="46">
        <v>28.66043073503743</v>
      </c>
      <c r="I21" s="60">
        <v>0</v>
      </c>
      <c r="J21" s="46">
        <v>32.934494969564646</v>
      </c>
      <c r="K21" s="60">
        <v>11.99449891934283</v>
      </c>
      <c r="L21" s="46">
        <v>46.554699666396807</v>
      </c>
      <c r="M21" s="60">
        <v>6.209435476219956</v>
      </c>
      <c r="N21" s="46">
        <v>10.928914249669933</v>
      </c>
      <c r="O21" s="60">
        <v>6.4006708065878435</v>
      </c>
      <c r="P21" s="46">
        <v>20.144302746915351</v>
      </c>
      <c r="Q21" s="46">
        <v>13.188954032587581</v>
      </c>
      <c r="R21" s="46"/>
      <c r="S21" s="60"/>
      <c r="T21" s="46"/>
      <c r="U21" s="60"/>
      <c r="V21" s="46"/>
      <c r="W21" s="46"/>
      <c r="X21" s="39"/>
    </row>
    <row r="22" spans="1:29">
      <c r="A22" s="27" t="s">
        <v>514</v>
      </c>
      <c r="B22" s="25">
        <v>32.671097146140518</v>
      </c>
      <c r="C22" s="60">
        <v>19.992601549648228</v>
      </c>
      <c r="D22" s="46">
        <v>19.134626653171207</v>
      </c>
      <c r="E22" s="60">
        <v>18.407937188115525</v>
      </c>
      <c r="F22" s="46">
        <v>59.510945454141165</v>
      </c>
      <c r="G22" s="60">
        <v>95.69772581965087</v>
      </c>
      <c r="H22" s="46">
        <v>2.108142490499211</v>
      </c>
      <c r="I22" s="60">
        <v>4.490328002535092</v>
      </c>
      <c r="J22" s="46">
        <v>87.726485036462677</v>
      </c>
      <c r="K22" s="60">
        <v>123.09747282573515</v>
      </c>
      <c r="L22" s="46">
        <v>7.3424962833231531</v>
      </c>
      <c r="M22" s="60">
        <v>6.6863265947576096</v>
      </c>
      <c r="N22" s="46">
        <v>34.912359745411507</v>
      </c>
      <c r="O22" s="60">
        <v>25.725572667695459</v>
      </c>
      <c r="P22" s="46">
        <v>24.523657567372702</v>
      </c>
      <c r="Q22" s="46">
        <v>15.4385747162176</v>
      </c>
      <c r="R22" s="46">
        <v>221.46496893787969</v>
      </c>
      <c r="S22" s="60">
        <v>257.08155601189856</v>
      </c>
      <c r="T22" s="46">
        <v>0.10000675951134777</v>
      </c>
      <c r="U22" s="60">
        <v>0</v>
      </c>
      <c r="V22" s="46">
        <v>186.7826247393443</v>
      </c>
      <c r="W22" s="46">
        <v>264.00909020639517</v>
      </c>
      <c r="X22" s="39"/>
    </row>
    <row r="23" spans="1:29">
      <c r="A23" s="27" t="s">
        <v>515</v>
      </c>
      <c r="B23" s="25">
        <v>10.709805309501437</v>
      </c>
      <c r="C23" s="60">
        <v>18.39752073061916</v>
      </c>
      <c r="D23" s="46">
        <v>4.0349266502183285</v>
      </c>
      <c r="E23" s="60">
        <v>7.816137718296357</v>
      </c>
      <c r="F23" s="46">
        <v>14.954728142259007</v>
      </c>
      <c r="G23" s="60">
        <v>17.121725718967859</v>
      </c>
      <c r="H23" s="46">
        <v>51.179069630278576</v>
      </c>
      <c r="I23" s="60">
        <v>0</v>
      </c>
      <c r="J23" s="46">
        <v>9.1558335587110307</v>
      </c>
      <c r="K23" s="60">
        <v>12.3624784493931</v>
      </c>
      <c r="L23" s="46">
        <v>3.4459373572868301</v>
      </c>
      <c r="M23" s="60">
        <v>5.6167457652491333</v>
      </c>
      <c r="N23" s="46">
        <v>4.3624206967973871</v>
      </c>
      <c r="O23" s="60">
        <v>4.6370907981577876</v>
      </c>
      <c r="P23" s="46">
        <v>0.50399083809418521</v>
      </c>
      <c r="Q23" s="46">
        <v>0.9033550410760679</v>
      </c>
      <c r="R23" s="46"/>
      <c r="S23" s="60"/>
      <c r="T23" s="46"/>
      <c r="U23" s="60"/>
      <c r="V23" s="46"/>
      <c r="W23" s="46"/>
      <c r="X23" s="39"/>
    </row>
    <row r="24" spans="1:29">
      <c r="A24" s="27" t="s">
        <v>516</v>
      </c>
      <c r="B24" s="25">
        <v>1095.6623101985306</v>
      </c>
      <c r="C24" s="60">
        <v>101.90356984133453</v>
      </c>
      <c r="D24" s="46">
        <v>1157.1203991680632</v>
      </c>
      <c r="E24" s="60">
        <v>49.478035554657673</v>
      </c>
      <c r="F24" s="46">
        <v>1358.2162662564936</v>
      </c>
      <c r="G24" s="60">
        <v>32.365498397335635</v>
      </c>
      <c r="H24" s="46">
        <v>1355.9046087812192</v>
      </c>
      <c r="I24" s="60">
        <v>0</v>
      </c>
      <c r="J24" s="46">
        <v>987.16607492426215</v>
      </c>
      <c r="K24" s="60">
        <v>45.197030382761469</v>
      </c>
      <c r="L24" s="46">
        <v>567.02974543032531</v>
      </c>
      <c r="M24" s="60">
        <v>64.438767830699504</v>
      </c>
      <c r="N24" s="46">
        <v>2487.1526108206435</v>
      </c>
      <c r="O24" s="60">
        <v>322.85247327971985</v>
      </c>
      <c r="P24" s="46">
        <v>797.98482712872362</v>
      </c>
      <c r="Q24" s="46">
        <v>45.771006217988045</v>
      </c>
      <c r="V24" s="46"/>
      <c r="W24" s="46"/>
    </row>
    <row r="25" spans="1:29">
      <c r="A25" s="27" t="s">
        <v>517</v>
      </c>
      <c r="B25" s="25">
        <v>45.823256766889024</v>
      </c>
      <c r="C25" s="60">
        <v>35.040226837971879</v>
      </c>
      <c r="D25" s="46">
        <v>43.009928134368884</v>
      </c>
      <c r="E25" s="60">
        <v>10.518035477108068</v>
      </c>
      <c r="F25" s="46">
        <v>40.696598666396163</v>
      </c>
      <c r="G25" s="60">
        <v>39.705727019410013</v>
      </c>
      <c r="H25" s="46">
        <v>30.319949338155421</v>
      </c>
      <c r="I25" s="60">
        <v>0</v>
      </c>
      <c r="J25" s="46">
        <v>80.391865672592033</v>
      </c>
      <c r="K25" s="60">
        <v>31.167170609189036</v>
      </c>
      <c r="L25" s="46">
        <v>43.155927890416727</v>
      </c>
      <c r="M25" s="60">
        <v>47.504892258253911</v>
      </c>
      <c r="N25" s="46">
        <v>75.894873186652561</v>
      </c>
      <c r="O25" s="60">
        <v>42.932774164097914</v>
      </c>
      <c r="P25" s="46">
        <v>112.07781272829099</v>
      </c>
      <c r="Q25" s="46">
        <v>44.012865124359514</v>
      </c>
      <c r="R25" s="46"/>
      <c r="S25" s="60"/>
      <c r="T25" s="46"/>
      <c r="U25" s="60"/>
      <c r="V25" s="46"/>
      <c r="W25" s="46"/>
      <c r="X25" s="39"/>
    </row>
    <row r="26" spans="1:29">
      <c r="A26" s="27" t="s">
        <v>518</v>
      </c>
      <c r="B26" s="25">
        <v>9.9995875637902673E-2</v>
      </c>
      <c r="C26" s="60">
        <v>0</v>
      </c>
      <c r="D26" s="46">
        <v>9.9995875637902673E-2</v>
      </c>
      <c r="E26" s="60">
        <v>0</v>
      </c>
      <c r="F26" s="46">
        <v>8.0096696385960016</v>
      </c>
      <c r="G26" s="60">
        <v>14.317687291780139</v>
      </c>
      <c r="H26" s="46">
        <v>9.9995875637902673E-2</v>
      </c>
      <c r="I26" s="60">
        <v>0</v>
      </c>
      <c r="J26" s="46">
        <v>6.8377179761197855</v>
      </c>
      <c r="K26" s="60">
        <v>15.066004630180156</v>
      </c>
      <c r="L26" s="46">
        <v>9.9995875637902673E-2</v>
      </c>
      <c r="M26" s="60">
        <v>0</v>
      </c>
      <c r="N26" s="46">
        <v>3.2173672986495183</v>
      </c>
      <c r="O26" s="60">
        <v>7.7338828838661957</v>
      </c>
      <c r="P26" s="46">
        <v>9.9995875637902673E-2</v>
      </c>
      <c r="Q26" s="46">
        <v>0</v>
      </c>
      <c r="R26" s="46"/>
      <c r="S26" s="60"/>
      <c r="T26" s="46"/>
      <c r="U26" s="60"/>
      <c r="V26" s="46"/>
      <c r="W26" s="46"/>
      <c r="X26" s="39"/>
    </row>
    <row r="27" spans="1:29">
      <c r="A27" s="27" t="s">
        <v>519</v>
      </c>
      <c r="B27" s="25">
        <v>9.9992598146804043E-2</v>
      </c>
      <c r="C27" s="60">
        <v>1.471961680016039E-17</v>
      </c>
      <c r="D27" s="46">
        <v>2.9381158422135916</v>
      </c>
      <c r="E27" s="60">
        <v>6.9519537750961105</v>
      </c>
      <c r="F27" s="46">
        <v>19.698541834920391</v>
      </c>
      <c r="G27" s="60">
        <v>29.77699120997973</v>
      </c>
      <c r="H27" s="46">
        <v>9.9992598146804029E-2</v>
      </c>
      <c r="I27" s="60">
        <v>0</v>
      </c>
      <c r="J27" s="46">
        <v>8.7513521898082889</v>
      </c>
      <c r="K27" s="60">
        <v>15.999725610257041</v>
      </c>
      <c r="L27" s="46">
        <v>2.3558256123387027</v>
      </c>
      <c r="M27" s="60">
        <v>5.0441959656213333</v>
      </c>
      <c r="N27" s="46">
        <v>9.9992598146804043E-2</v>
      </c>
      <c r="O27" s="60">
        <v>1.4835979218054374E-17</v>
      </c>
      <c r="P27" s="46">
        <v>11.677135611583774</v>
      </c>
      <c r="Q27" s="46">
        <v>23.198819793055151</v>
      </c>
      <c r="R27" s="46"/>
      <c r="S27" s="60"/>
      <c r="T27" s="46"/>
      <c r="U27" s="60"/>
      <c r="V27" s="46"/>
      <c r="W27" s="46"/>
    </row>
    <row r="28" spans="1:29">
      <c r="A28" s="27" t="s">
        <v>521</v>
      </c>
      <c r="B28" s="46">
        <v>16.936202213772535</v>
      </c>
      <c r="C28" s="60">
        <v>44.566465670448778</v>
      </c>
      <c r="D28" s="46">
        <v>9.9997257707769363E-2</v>
      </c>
      <c r="E28" s="60">
        <v>0</v>
      </c>
      <c r="F28" s="46">
        <v>1.9832789445374257</v>
      </c>
      <c r="G28" s="60">
        <v>4.6130791746606441</v>
      </c>
      <c r="H28" s="46">
        <v>9.9997257707769363E-2</v>
      </c>
      <c r="I28" s="60">
        <v>0</v>
      </c>
      <c r="J28" s="46">
        <v>2.4699322653819036</v>
      </c>
      <c r="K28" s="60">
        <v>5.2993357794158493</v>
      </c>
      <c r="L28" s="46">
        <v>16.987534139395855</v>
      </c>
      <c r="M28" s="60">
        <v>37.761680439989384</v>
      </c>
      <c r="N28" s="46">
        <v>177.80012406729929</v>
      </c>
      <c r="O28" s="60">
        <v>140.53417393548796</v>
      </c>
      <c r="P28" s="46">
        <v>15.869564798222992</v>
      </c>
      <c r="Q28" s="60">
        <v>35.261824996366208</v>
      </c>
      <c r="R28" s="46"/>
      <c r="S28" s="60"/>
      <c r="T28" s="46"/>
      <c r="U28" s="60"/>
      <c r="V28" s="46"/>
      <c r="W28" s="46"/>
      <c r="X28" s="53"/>
    </row>
    <row r="29" spans="1:29">
      <c r="A29" s="38" t="s">
        <v>348</v>
      </c>
      <c r="B29" s="47">
        <v>100.92771178487061</v>
      </c>
      <c r="C29" s="59">
        <v>0.45780928524211806</v>
      </c>
      <c r="D29" s="47">
        <v>100.47559681940686</v>
      </c>
      <c r="E29" s="59">
        <v>0.3336550693920885</v>
      </c>
      <c r="F29" s="47">
        <v>100.12046983919419</v>
      </c>
      <c r="G29" s="59">
        <v>0.65648571468168326</v>
      </c>
      <c r="H29" s="47">
        <v>99.626532847135223</v>
      </c>
      <c r="I29" s="59">
        <v>1.5911285898710321</v>
      </c>
      <c r="J29" s="47">
        <v>99.907491596202206</v>
      </c>
      <c r="K29" s="59">
        <v>0.48003895797554086</v>
      </c>
      <c r="L29" s="47">
        <v>99.957112964366871</v>
      </c>
      <c r="M29" s="59">
        <v>0.45977129263574978</v>
      </c>
      <c r="N29" s="47">
        <v>100.96237481137321</v>
      </c>
      <c r="O29" s="59">
        <v>0.35789212017057287</v>
      </c>
      <c r="P29" s="47">
        <v>100.14719350506248</v>
      </c>
      <c r="Q29" s="59">
        <v>0.34285602099290075</v>
      </c>
      <c r="R29" s="47">
        <v>99.921620546078813</v>
      </c>
      <c r="S29" s="59">
        <v>9.5364864873490759E-2</v>
      </c>
      <c r="T29" s="47">
        <v>100.10762574994926</v>
      </c>
      <c r="U29" s="59">
        <v>0.40047355788899713</v>
      </c>
      <c r="V29" s="47">
        <v>102.02782100297131</v>
      </c>
      <c r="W29" s="47">
        <v>2.0967896596823663</v>
      </c>
    </row>
    <row r="30" spans="1:29">
      <c r="X30" s="53"/>
      <c r="Y30" s="46"/>
      <c r="Z30" s="46"/>
      <c r="AB30" s="46"/>
      <c r="AC30" s="46"/>
    </row>
    <row r="31" spans="1:29">
      <c r="A31" s="44" t="s">
        <v>450</v>
      </c>
      <c r="B31" s="15">
        <v>2.6886359982897901</v>
      </c>
      <c r="C31" s="61">
        <v>2.9832966541358058E-2</v>
      </c>
      <c r="D31" s="15">
        <v>2.5767927803292818</v>
      </c>
      <c r="E31" s="61">
        <v>5.5397273645641079E-2</v>
      </c>
      <c r="F31" s="15">
        <v>2.495097698202966</v>
      </c>
      <c r="G31" s="61">
        <v>5.8091061235860317E-2</v>
      </c>
      <c r="H31" s="15">
        <v>2.5000216733148966</v>
      </c>
      <c r="I31" s="61">
        <v>6.4883641007918422E-2</v>
      </c>
      <c r="J31" s="15">
        <v>2.5841844054462317</v>
      </c>
      <c r="K31" s="61">
        <v>4.460865900591935E-2</v>
      </c>
      <c r="L31" s="15">
        <v>2.4314019440747758</v>
      </c>
      <c r="M31" s="61">
        <v>4.0116086016657886E-2</v>
      </c>
      <c r="N31" s="15">
        <v>2.8050033805614092</v>
      </c>
      <c r="O31" s="61">
        <v>1.2700846709094819E-2</v>
      </c>
      <c r="P31" s="15">
        <v>2.6898436111183566</v>
      </c>
      <c r="Q31" s="61">
        <v>2.1776330502091972E-2</v>
      </c>
      <c r="R31" s="15">
        <v>2.6818003575180498</v>
      </c>
      <c r="S31" s="61">
        <v>1.6904593790219784E-2</v>
      </c>
      <c r="T31" s="15">
        <v>2.7255727155196507</v>
      </c>
      <c r="U31" s="61">
        <v>1.1660067946826582E-2</v>
      </c>
      <c r="V31" s="15">
        <v>2.9615478476092831</v>
      </c>
      <c r="W31" s="15">
        <v>2.9542806716727208</v>
      </c>
      <c r="Y31" s="47"/>
      <c r="AB31" s="15"/>
    </row>
    <row r="32" spans="1:29">
      <c r="A32" s="44" t="s">
        <v>451</v>
      </c>
      <c r="B32" s="15">
        <v>1.3033379907975737</v>
      </c>
      <c r="C32" s="61">
        <v>2.8884534845408507E-2</v>
      </c>
      <c r="D32" s="15">
        <v>1.4121578139327349</v>
      </c>
      <c r="E32" s="61">
        <v>5.5542230498674162E-2</v>
      </c>
      <c r="F32" s="15">
        <v>1.498199059792408</v>
      </c>
      <c r="G32" s="61">
        <v>5.7538313054661012E-2</v>
      </c>
      <c r="H32" s="15">
        <v>1.4713858788144325</v>
      </c>
      <c r="I32" s="61">
        <v>0.10065419374159337</v>
      </c>
      <c r="J32" s="15">
        <v>1.4091018364131498</v>
      </c>
      <c r="K32" s="61">
        <v>4.5049651841429526E-2</v>
      </c>
      <c r="L32" s="15">
        <v>1.5651165952241179</v>
      </c>
      <c r="M32" s="61">
        <v>4.0164936940633181E-2</v>
      </c>
      <c r="N32" s="15">
        <v>1.1886836344054585</v>
      </c>
      <c r="O32" s="61">
        <v>1.1711683193085781E-2</v>
      </c>
      <c r="P32" s="15">
        <v>1.294659539931287</v>
      </c>
      <c r="Q32" s="61">
        <v>2.1082153421730462E-2</v>
      </c>
      <c r="R32" s="15">
        <v>1.3082158799234771</v>
      </c>
      <c r="S32" s="61">
        <v>1.5742462581726843E-2</v>
      </c>
      <c r="T32" s="15">
        <v>1.2673369826153147</v>
      </c>
      <c r="U32" s="61">
        <v>1.2735106891322177E-2</v>
      </c>
      <c r="V32" s="15">
        <v>1.0356526175872829</v>
      </c>
      <c r="W32" s="15">
        <v>1.0336673642022096</v>
      </c>
      <c r="Y32" s="47"/>
      <c r="AB32" s="15"/>
    </row>
    <row r="33" spans="1:28" ht="16.2">
      <c r="A33" s="44" t="s">
        <v>1247</v>
      </c>
      <c r="B33" s="15">
        <v>7.5733894600188163E-3</v>
      </c>
      <c r="C33" s="61">
        <v>1.9265345389494406E-3</v>
      </c>
      <c r="D33" s="15">
        <v>1.0270565197545678E-2</v>
      </c>
      <c r="E33" s="61">
        <v>2.5084769377998525E-3</v>
      </c>
      <c r="F33" s="15">
        <v>6.1901855130327777E-3</v>
      </c>
      <c r="G33" s="61">
        <v>3.396804388450973E-3</v>
      </c>
      <c r="H33" s="15">
        <v>2.811719078779672E-2</v>
      </c>
      <c r="I33" s="61">
        <v>4.8706249447971355E-2</v>
      </c>
      <c r="J33" s="15">
        <v>6.3702156677820374E-3</v>
      </c>
      <c r="K33" s="61">
        <v>3.1083775702217867E-3</v>
      </c>
      <c r="L33" s="15">
        <v>2.7746500116370065E-3</v>
      </c>
      <c r="M33" s="61">
        <v>9.4138357425747529E-4</v>
      </c>
      <c r="N33" s="15">
        <v>5.8168774688176581E-3</v>
      </c>
      <c r="O33" s="61">
        <v>1.2989714371857875E-3</v>
      </c>
      <c r="P33" s="15">
        <v>9.1711145631101689E-3</v>
      </c>
      <c r="Q33" s="61">
        <v>2.1109879492683626E-3</v>
      </c>
      <c r="R33" s="15">
        <v>2.4486650616466956E-3</v>
      </c>
      <c r="S33" s="61">
        <v>1.2934155225327751E-3</v>
      </c>
      <c r="T33" s="15">
        <v>1.735097057419165E-3</v>
      </c>
      <c r="U33" s="61">
        <v>7.4420572282096048E-4</v>
      </c>
      <c r="V33" s="15">
        <v>2.7130724278944568E-3</v>
      </c>
      <c r="W33" s="15">
        <v>1.2051116561181222E-2</v>
      </c>
      <c r="AB33" s="15"/>
    </row>
    <row r="34" spans="1:28">
      <c r="A34" s="44" t="s">
        <v>452</v>
      </c>
      <c r="B34" s="15">
        <v>2.5291004113976349E-4</v>
      </c>
      <c r="C34" s="61">
        <v>1.3540068633765149E-4</v>
      </c>
      <c r="D34" s="15">
        <v>5.2105213246821959E-4</v>
      </c>
      <c r="E34" s="61">
        <v>2.1800398163507041E-4</v>
      </c>
      <c r="F34" s="15">
        <v>4.1430263020256149E-4</v>
      </c>
      <c r="G34" s="61">
        <v>3.706674506280327E-4</v>
      </c>
      <c r="H34" s="15">
        <v>4.1329535873731155E-4</v>
      </c>
      <c r="I34" s="61">
        <v>4.7492451757946127E-4</v>
      </c>
      <c r="J34" s="15">
        <v>2.3119776958446944E-4</v>
      </c>
      <c r="K34" s="61">
        <v>3.0104597566257862E-4</v>
      </c>
      <c r="L34" s="15">
        <v>5.1383514986397478E-4</v>
      </c>
      <c r="M34" s="61">
        <v>9.6055233924210786E-5</v>
      </c>
      <c r="N34" s="15">
        <v>1.9143104443512002E-4</v>
      </c>
      <c r="O34" s="61">
        <v>8.7070353475053784E-5</v>
      </c>
      <c r="P34" s="15">
        <v>5.8795997108434068E-3</v>
      </c>
      <c r="Q34" s="61">
        <v>6.5959652816807767E-4</v>
      </c>
      <c r="R34" s="15">
        <v>7.5350974968264551E-3</v>
      </c>
      <c r="S34" s="61">
        <v>1.656555903712831E-3</v>
      </c>
      <c r="T34" s="15">
        <v>5.3552048076157569E-3</v>
      </c>
      <c r="U34" s="61">
        <v>3.3083322167413916E-4</v>
      </c>
      <c r="V34" s="15">
        <v>8.6462375539044997E-5</v>
      </c>
      <c r="W34" s="15">
        <v>8.4756388850664494E-7</v>
      </c>
      <c r="AB34" s="15"/>
    </row>
    <row r="35" spans="1:28">
      <c r="A35" s="44" t="s">
        <v>455</v>
      </c>
      <c r="B35" s="15">
        <v>4.0000253632857907</v>
      </c>
      <c r="C35" s="61">
        <v>3.4117427455472662E-5</v>
      </c>
      <c r="D35" s="15">
        <v>4.0000917176497746</v>
      </c>
      <c r="E35" s="61">
        <v>5.1836081313521335E-5</v>
      </c>
      <c r="F35" s="15">
        <v>4.0000096453436118</v>
      </c>
      <c r="G35" s="61">
        <v>4.7529104707068555E-5</v>
      </c>
      <c r="H35" s="15">
        <v>4.0000385294085339</v>
      </c>
      <c r="I35" s="61">
        <v>8.6154376614721657E-5</v>
      </c>
      <c r="J35" s="15">
        <v>4.000017979245964</v>
      </c>
      <c r="K35" s="61">
        <v>7.3060638998059769E-5</v>
      </c>
      <c r="L35" s="15">
        <v>4.0000233003885484</v>
      </c>
      <c r="M35" s="61">
        <v>3.703966119859772E-5</v>
      </c>
      <c r="N35" s="15">
        <v>4.0000027986617841</v>
      </c>
      <c r="O35" s="61">
        <v>2.9147942565467616E-5</v>
      </c>
      <c r="P35" s="15">
        <v>4.0000155241475506</v>
      </c>
      <c r="Q35" s="61">
        <v>3.3350947792035404E-5</v>
      </c>
      <c r="R35" s="15">
        <v>4</v>
      </c>
      <c r="S35" s="61">
        <v>4.4408920985006262E-16</v>
      </c>
      <c r="T35" s="15">
        <v>4</v>
      </c>
      <c r="U35" s="61">
        <v>0</v>
      </c>
      <c r="V35" s="15">
        <v>3.9999999999999996</v>
      </c>
      <c r="W35" s="15">
        <v>4</v>
      </c>
      <c r="AB35" s="15"/>
    </row>
    <row r="36" spans="1:28">
      <c r="A36" s="44" t="s">
        <v>476</v>
      </c>
      <c r="B36" s="15">
        <v>0.7067313815260392</v>
      </c>
      <c r="C36" s="61">
        <v>2.3391653117307714E-2</v>
      </c>
      <c r="D36" s="15">
        <v>0.60262493798534278</v>
      </c>
      <c r="E36" s="61">
        <v>6.498219712088113E-2</v>
      </c>
      <c r="F36" s="15">
        <v>0.52556408583839476</v>
      </c>
      <c r="G36" s="61">
        <v>4.6829835647356911E-2</v>
      </c>
      <c r="H36" s="15">
        <v>0.55286849254575965</v>
      </c>
      <c r="I36" s="61">
        <v>7.8418954545260183E-2</v>
      </c>
      <c r="J36" s="15">
        <v>0.60591361662428622</v>
      </c>
      <c r="K36" s="61">
        <v>4.0370071392443072E-2</v>
      </c>
      <c r="L36" s="15">
        <v>0.44404173005585612</v>
      </c>
      <c r="M36" s="61">
        <v>3.7636203901145505E-2</v>
      </c>
      <c r="N36" s="15">
        <v>0.80921950655575037</v>
      </c>
      <c r="O36" s="61">
        <v>1.109998674115184E-2</v>
      </c>
      <c r="P36" s="15">
        <v>0.70696599693774176</v>
      </c>
      <c r="Q36" s="61">
        <v>2.6240354596020102E-2</v>
      </c>
      <c r="R36" s="15">
        <v>0.72050769700088857</v>
      </c>
      <c r="S36" s="61">
        <v>3.0013519451587284E-3</v>
      </c>
      <c r="T36" s="15">
        <v>0.76177312662532881</v>
      </c>
      <c r="U36" s="61">
        <v>2.189265869731814E-3</v>
      </c>
      <c r="V36" s="15">
        <v>0.81386006648971998</v>
      </c>
      <c r="W36" s="15">
        <v>1.0172813955100433</v>
      </c>
      <c r="AB36" s="15"/>
    </row>
    <row r="37" spans="1:28">
      <c r="A37" s="44" t="s">
        <v>1208</v>
      </c>
      <c r="B37" s="15">
        <v>0.29903326750448156</v>
      </c>
      <c r="C37" s="61">
        <v>2.3203530682219572E-2</v>
      </c>
      <c r="D37" s="15">
        <v>0.41086978983354822</v>
      </c>
      <c r="E37" s="61">
        <v>6.3179668495064442E-2</v>
      </c>
      <c r="F37" s="15">
        <v>0.4781794640584659</v>
      </c>
      <c r="G37" s="61">
        <v>5.2681858278394875E-2</v>
      </c>
      <c r="H37" s="15">
        <v>0.43816525093280567</v>
      </c>
      <c r="I37" s="61">
        <v>0.10324004877589876</v>
      </c>
      <c r="J37" s="15">
        <v>0.38845269965689788</v>
      </c>
      <c r="K37" s="61">
        <v>4.0660911828652439E-2</v>
      </c>
      <c r="L37" s="15">
        <v>0.56866451865799572</v>
      </c>
      <c r="M37" s="61">
        <v>3.6134739540919003E-2</v>
      </c>
      <c r="N37" s="15">
        <v>0.18351844024241418</v>
      </c>
      <c r="O37" s="61">
        <v>1.2507340788769354E-2</v>
      </c>
      <c r="P37" s="15">
        <v>0.28764134521701523</v>
      </c>
      <c r="Q37" s="61">
        <v>1.9619288837842062E-2</v>
      </c>
      <c r="R37" s="15">
        <v>0.26527783223681128</v>
      </c>
      <c r="S37" s="61">
        <v>1.0230711627853361E-2</v>
      </c>
      <c r="T37" s="15">
        <v>0.22729211223922871</v>
      </c>
      <c r="U37" s="61">
        <v>1.9856378172058747E-2</v>
      </c>
      <c r="V37" s="15">
        <v>4.6993952574751066E-3</v>
      </c>
      <c r="W37" s="15">
        <v>1.0388428428257115E-2</v>
      </c>
      <c r="AB37" s="15"/>
    </row>
    <row r="38" spans="1:28">
      <c r="A38" s="44" t="s">
        <v>1209</v>
      </c>
      <c r="B38" s="15">
        <v>2.2977205139865632E-4</v>
      </c>
      <c r="C38" s="61">
        <v>4.4045732095196227E-4</v>
      </c>
      <c r="D38" s="15">
        <v>3.5325821945218246E-4</v>
      </c>
      <c r="E38" s="61">
        <v>3.9380333785376598E-4</v>
      </c>
      <c r="F38" s="15">
        <v>8.5543761757993816E-4</v>
      </c>
      <c r="G38" s="61">
        <v>1.8697446568316602E-3</v>
      </c>
      <c r="H38" s="15">
        <v>2.6397389405684236E-2</v>
      </c>
      <c r="I38" s="61">
        <v>5.9023878931322125E-2</v>
      </c>
      <c r="J38" s="15">
        <v>1.7632464152946641E-4</v>
      </c>
      <c r="K38" s="61">
        <v>2.8988101953770454E-4</v>
      </c>
      <c r="L38" s="15">
        <v>3.6111647972390023E-4</v>
      </c>
      <c r="M38" s="61">
        <v>2.6669870318441608E-4</v>
      </c>
      <c r="N38" s="15">
        <v>8.8340608384098851E-4</v>
      </c>
      <c r="O38" s="61">
        <v>4.9693415367140772E-4</v>
      </c>
      <c r="P38" s="15">
        <v>1.739716808544713E-4</v>
      </c>
      <c r="Q38" s="61">
        <v>2.400960489852466E-4</v>
      </c>
      <c r="R38" s="15">
        <v>2.3616463513594796E-4</v>
      </c>
      <c r="S38" s="61">
        <v>4.0714625295509675E-4</v>
      </c>
      <c r="T38" s="15">
        <v>1.0968438237642584E-6</v>
      </c>
      <c r="U38" s="61">
        <v>8.3490892125742414E-10</v>
      </c>
      <c r="V38" s="15">
        <v>1.3477351558979593E-4</v>
      </c>
      <c r="W38" s="15">
        <v>6.9790675785712537E-3</v>
      </c>
      <c r="AB38" s="15"/>
    </row>
    <row r="39" spans="1:28">
      <c r="A39" s="44" t="s">
        <v>477</v>
      </c>
      <c r="B39" s="15">
        <v>5.8411033326697575E-3</v>
      </c>
      <c r="C39" s="61">
        <v>4.4823271391654504E-4</v>
      </c>
      <c r="D39" s="15">
        <v>5.3098310765207083E-3</v>
      </c>
      <c r="E39" s="61">
        <v>6.7388433036480444E-4</v>
      </c>
      <c r="F39" s="15">
        <v>6.8461338038564613E-3</v>
      </c>
      <c r="G39" s="61">
        <v>1.4854194257366143E-3</v>
      </c>
      <c r="H39" s="15">
        <v>8.0857852080556628E-3</v>
      </c>
      <c r="I39" s="61">
        <v>5.3047975683882531E-3</v>
      </c>
      <c r="J39" s="15">
        <v>1.0991933504454304E-2</v>
      </c>
      <c r="K39" s="61">
        <v>2.4047415191828809E-3</v>
      </c>
      <c r="L39" s="15">
        <v>3.9088910720915145E-3</v>
      </c>
      <c r="M39" s="61">
        <v>7.3604689356638264E-4</v>
      </c>
      <c r="N39" s="15">
        <v>1.9797319550737404E-2</v>
      </c>
      <c r="O39" s="61">
        <v>3.2038088402784495E-3</v>
      </c>
      <c r="P39" s="15">
        <v>2.3438646413532618E-2</v>
      </c>
      <c r="Q39" s="61">
        <v>4.3307298340373142E-3</v>
      </c>
      <c r="R39" s="15">
        <v>2.5364472274090156E-2</v>
      </c>
      <c r="S39" s="61">
        <v>4.4928291597642533E-3</v>
      </c>
      <c r="T39" s="15">
        <v>3.3579744294557942E-2</v>
      </c>
      <c r="U39" s="61">
        <v>3.0850841965208726E-3</v>
      </c>
      <c r="V39" s="15">
        <v>2.5335794718874581E-3</v>
      </c>
      <c r="W39" s="15">
        <v>2.9697209815408524E-3</v>
      </c>
      <c r="AB39" s="15"/>
    </row>
    <row r="40" spans="1:28">
      <c r="A40" s="44" t="s">
        <v>1210</v>
      </c>
      <c r="B40" s="15">
        <v>2.7776910924612764E-4</v>
      </c>
      <c r="C40" s="61">
        <v>4.9822622466943144E-4</v>
      </c>
      <c r="D40" s="15">
        <v>3.635388190767358E-4</v>
      </c>
      <c r="E40" s="61">
        <v>4.5499086447618183E-4</v>
      </c>
      <c r="F40" s="15">
        <v>4.0671537934586433E-4</v>
      </c>
      <c r="G40" s="61">
        <v>4.9330489153632802E-4</v>
      </c>
      <c r="H40" s="15">
        <v>8.7844527039895057E-4</v>
      </c>
      <c r="I40" s="61">
        <v>9.0535849019013955E-4</v>
      </c>
      <c r="J40" s="15">
        <v>4.1224100470265812E-4</v>
      </c>
      <c r="K40" s="61">
        <v>4.2394124479670905E-4</v>
      </c>
      <c r="L40" s="15">
        <v>1.4860857083098689E-4</v>
      </c>
      <c r="M40" s="61">
        <v>2.0291676399973851E-4</v>
      </c>
      <c r="N40" s="15">
        <v>2.1107888964377083E-4</v>
      </c>
      <c r="O40" s="61">
        <v>2.5499268502648893E-4</v>
      </c>
      <c r="P40" s="15">
        <v>9.2433491716879183E-4</v>
      </c>
      <c r="Q40" s="61">
        <v>5.2301459619937224E-4</v>
      </c>
      <c r="R40" s="15">
        <v>1.0462676075883043E-4</v>
      </c>
      <c r="S40" s="61">
        <v>1.8037595773172987E-4</v>
      </c>
      <c r="T40" s="15">
        <v>1.2213794354124239E-3</v>
      </c>
      <c r="U40" s="61">
        <v>7.6286609044724264E-4</v>
      </c>
      <c r="V40" s="15">
        <v>5.5431662420021843E-4</v>
      </c>
      <c r="W40" s="15">
        <v>3.3440067622467266E-4</v>
      </c>
      <c r="AB40" s="15"/>
    </row>
    <row r="41" spans="1:28">
      <c r="A41" s="44" t="s">
        <v>1211</v>
      </c>
      <c r="B41" s="15">
        <v>4.5293490902421884E-5</v>
      </c>
      <c r="C41" s="61">
        <v>7.4376738509415399E-5</v>
      </c>
      <c r="D41" s="15">
        <v>2.7071992243749254E-4</v>
      </c>
      <c r="E41" s="61">
        <v>2.5113508540931145E-4</v>
      </c>
      <c r="F41" s="15">
        <v>2.0084918422126006E-4</v>
      </c>
      <c r="G41" s="61">
        <v>2.5000560453101442E-4</v>
      </c>
      <c r="H41" s="15">
        <v>1.7118398673336241E-4</v>
      </c>
      <c r="I41" s="61">
        <v>2.3618431481241416E-4</v>
      </c>
      <c r="J41" s="15">
        <v>2.5750075119508316E-4</v>
      </c>
      <c r="K41" s="61">
        <v>5.5604987652460298E-4</v>
      </c>
      <c r="L41" s="15">
        <v>5.5543960463950275E-5</v>
      </c>
      <c r="M41" s="61">
        <v>7.1901947920020555E-5</v>
      </c>
      <c r="N41" s="15">
        <v>5.2944489854520266E-4</v>
      </c>
      <c r="O41" s="61">
        <v>4.2197196936062773E-4</v>
      </c>
      <c r="P41" s="15">
        <v>4.0548563736721106E-4</v>
      </c>
      <c r="Q41" s="61">
        <v>4.9722642967823844E-4</v>
      </c>
      <c r="R41" s="15">
        <v>2.0827071414909772E-4</v>
      </c>
      <c r="S41" s="61">
        <v>1.6937989488054108E-4</v>
      </c>
      <c r="T41" s="15">
        <v>5.5693461333675193E-7</v>
      </c>
      <c r="U41" s="61">
        <v>4.2393426225091391E-10</v>
      </c>
      <c r="V41" s="15">
        <v>3.1807499321442347E-4</v>
      </c>
      <c r="W41" s="15">
        <v>1.0573949252269361E-4</v>
      </c>
      <c r="AB41" s="15"/>
    </row>
    <row r="42" spans="1:28">
      <c r="A42" s="44" t="s">
        <v>479</v>
      </c>
      <c r="B42" s="15">
        <v>4.2073378641268965E-4</v>
      </c>
      <c r="C42" s="61">
        <v>2.9429126765239414E-4</v>
      </c>
      <c r="D42" s="15">
        <v>2.6354364493167028E-4</v>
      </c>
      <c r="E42" s="61">
        <v>1.3509652059504707E-4</v>
      </c>
      <c r="F42" s="15">
        <v>1.4002085251194971E-4</v>
      </c>
      <c r="G42" s="61">
        <v>2.2651185144764829E-4</v>
      </c>
      <c r="H42" s="15">
        <v>3.9086503483764605E-8</v>
      </c>
      <c r="I42" s="61">
        <v>8.7400078792480009E-8</v>
      </c>
      <c r="J42" s="15">
        <v>2.7396592764673724E-5</v>
      </c>
      <c r="K42" s="61">
        <v>8.2156540611163736E-5</v>
      </c>
      <c r="L42" s="15">
        <v>6.0719185857392816E-5</v>
      </c>
      <c r="M42" s="61">
        <v>8.3153596998928274E-5</v>
      </c>
      <c r="N42" s="15">
        <v>5.5361315173124692E-4</v>
      </c>
      <c r="O42" s="61">
        <v>2.3998854039843377E-4</v>
      </c>
      <c r="P42" s="15">
        <v>2.107700611899025E-4</v>
      </c>
      <c r="Q42" s="61">
        <v>3.0967739944503289E-4</v>
      </c>
      <c r="R42" s="15">
        <v>0</v>
      </c>
      <c r="S42" s="61">
        <v>0</v>
      </c>
      <c r="T42" s="15">
        <v>0</v>
      </c>
      <c r="U42" s="61">
        <v>0</v>
      </c>
      <c r="V42" s="15">
        <v>0</v>
      </c>
      <c r="W42" s="15">
        <v>0</v>
      </c>
      <c r="AB42" s="15"/>
    </row>
    <row r="43" spans="1:28">
      <c r="A43" s="44" t="s">
        <v>1212</v>
      </c>
      <c r="B43" s="15">
        <v>2.5291004113976349E-4</v>
      </c>
      <c r="C43" s="61">
        <v>1.3540068633765149E-4</v>
      </c>
      <c r="D43" s="15">
        <v>5.2105213246821959E-4</v>
      </c>
      <c r="E43" s="61">
        <v>2.1800398163507041E-4</v>
      </c>
      <c r="F43" s="15">
        <v>4.1430263020256149E-4</v>
      </c>
      <c r="G43" s="61">
        <v>3.706674506280327E-4</v>
      </c>
      <c r="H43" s="15">
        <v>4.1329535873731155E-4</v>
      </c>
      <c r="I43" s="61">
        <v>4.7492451757946127E-4</v>
      </c>
      <c r="J43" s="15">
        <v>2.3119776958446944E-4</v>
      </c>
      <c r="K43" s="61">
        <v>3.0104597566257862E-4</v>
      </c>
      <c r="L43" s="15">
        <v>5.1383514986397478E-4</v>
      </c>
      <c r="M43" s="61">
        <v>9.6055233924210786E-5</v>
      </c>
      <c r="N43" s="15">
        <v>1.9143104443512002E-4</v>
      </c>
      <c r="O43" s="61">
        <v>8.7070353475053784E-5</v>
      </c>
      <c r="P43" s="15">
        <v>5.8795997108434068E-3</v>
      </c>
      <c r="Q43" s="61">
        <v>6.5959652816807767E-4</v>
      </c>
      <c r="R43" s="15">
        <v>7.5350974968264551E-3</v>
      </c>
      <c r="S43" s="61">
        <v>1.656555903712831E-3</v>
      </c>
      <c r="T43" s="15">
        <v>5.3552048076157569E-3</v>
      </c>
      <c r="U43" s="61">
        <v>3.3083322167413916E-4</v>
      </c>
      <c r="V43" s="15">
        <v>8.6462375539044997E-5</v>
      </c>
      <c r="W43" s="15">
        <v>8.4756388850664494E-7</v>
      </c>
      <c r="AB43" s="15"/>
    </row>
    <row r="44" spans="1:28">
      <c r="A44" s="44" t="s">
        <v>1213</v>
      </c>
      <c r="B44" s="15">
        <v>1.4744275104012412E-4</v>
      </c>
      <c r="C44" s="61">
        <v>8.9770762733827191E-5</v>
      </c>
      <c r="D44" s="15">
        <v>8.7770652258616715E-5</v>
      </c>
      <c r="E44" s="61">
        <v>8.4561524146715619E-5</v>
      </c>
      <c r="F44" s="15">
        <v>2.7496352071004548E-4</v>
      </c>
      <c r="G44" s="61">
        <v>4.4237287162691757E-4</v>
      </c>
      <c r="H44" s="15">
        <v>9.6427150251067945E-6</v>
      </c>
      <c r="I44" s="61">
        <v>2.0529049179016412E-5</v>
      </c>
      <c r="J44" s="15">
        <v>4.023138999327723E-4</v>
      </c>
      <c r="K44" s="61">
        <v>5.6422392777685402E-4</v>
      </c>
      <c r="L44" s="15">
        <v>3.4038142209594017E-5</v>
      </c>
      <c r="M44" s="61">
        <v>3.0864658635005037E-5</v>
      </c>
      <c r="N44" s="15">
        <v>1.5724731584090362E-4</v>
      </c>
      <c r="O44" s="61">
        <v>1.1629823335087824E-4</v>
      </c>
      <c r="P44" s="15">
        <v>1.1183569028401664E-4</v>
      </c>
      <c r="Q44" s="61">
        <v>7.0540458309855086E-5</v>
      </c>
      <c r="R44" s="15">
        <v>1.0072518431013934E-3</v>
      </c>
      <c r="S44" s="61">
        <v>1.1689157942050884E-3</v>
      </c>
      <c r="T44" s="15">
        <v>4.5420420586625248E-7</v>
      </c>
      <c r="U44" s="61">
        <v>3.4573668131615384E-10</v>
      </c>
      <c r="V44" s="15">
        <v>4.2248188952282932E-7</v>
      </c>
      <c r="W44" s="15">
        <v>1.6703134104504745E-3</v>
      </c>
      <c r="AB44" s="15"/>
    </row>
    <row r="45" spans="1:28">
      <c r="A45" s="44" t="s">
        <v>478</v>
      </c>
      <c r="B45" s="15">
        <v>3.3162156855551799E-3</v>
      </c>
      <c r="C45" s="61">
        <v>3.0366413374097011E-4</v>
      </c>
      <c r="D45" s="15">
        <v>3.5445259832971453E-3</v>
      </c>
      <c r="E45" s="61">
        <v>1.591347357620978E-4</v>
      </c>
      <c r="F45" s="15">
        <v>1.9228478263721518E-3</v>
      </c>
      <c r="G45" s="61">
        <v>2.1627582938450736E-3</v>
      </c>
      <c r="H45" s="15">
        <v>8.3063527310715661E-4</v>
      </c>
      <c r="I45" s="61">
        <v>1.8573569351767051E-3</v>
      </c>
      <c r="J45" s="15">
        <v>8.3916731098172251E-4</v>
      </c>
      <c r="K45" s="61">
        <v>1.3942895371103147E-3</v>
      </c>
      <c r="L45" s="15">
        <v>1.7615862454553345E-3</v>
      </c>
      <c r="M45" s="61">
        <v>1.9858616960792747E-4</v>
      </c>
      <c r="N45" s="15">
        <v>7.4976987374904894E-3</v>
      </c>
      <c r="O45" s="61">
        <v>9.6859108036902067E-4</v>
      </c>
      <c r="P45" s="15">
        <v>2.4364721898776772E-3</v>
      </c>
      <c r="Q45" s="61">
        <v>1.3979416035004381E-4</v>
      </c>
      <c r="R45" s="15">
        <v>0</v>
      </c>
      <c r="S45" s="61">
        <v>0</v>
      </c>
      <c r="T45" s="15">
        <v>0</v>
      </c>
      <c r="U45" s="61">
        <v>0</v>
      </c>
      <c r="V45" s="15">
        <v>0</v>
      </c>
      <c r="W45" s="15">
        <v>0</v>
      </c>
      <c r="AB45" s="15"/>
    </row>
    <row r="46" spans="1:28">
      <c r="A46" s="44" t="s">
        <v>1214</v>
      </c>
      <c r="B46" s="15">
        <v>4.8966523363336208E-5</v>
      </c>
      <c r="C46" s="61">
        <v>1.287736508442369E-4</v>
      </c>
      <c r="D46" s="15">
        <v>2.9420178971402263E-7</v>
      </c>
      <c r="E46" s="61">
        <v>1.8093643370750765E-9</v>
      </c>
      <c r="F46" s="15">
        <v>2.696394862343911E-6</v>
      </c>
      <c r="G46" s="61">
        <v>9.2805070852786329E-6</v>
      </c>
      <c r="H46" s="15">
        <v>5.8840132683448894E-8</v>
      </c>
      <c r="I46" s="61">
        <v>1.3157053648529884E-7</v>
      </c>
      <c r="J46" s="15">
        <v>2.0211404770090495E-6</v>
      </c>
      <c r="K46" s="61">
        <v>8.2827050609231444E-6</v>
      </c>
      <c r="L46" s="15">
        <v>5.0329884834541268E-5</v>
      </c>
      <c r="M46" s="61">
        <v>1.1187252866760498E-4</v>
      </c>
      <c r="N46" s="15">
        <v>5.1457150434370625E-4</v>
      </c>
      <c r="O46" s="61">
        <v>4.0718320168766471E-4</v>
      </c>
      <c r="P46" s="15">
        <v>4.6525329088523013E-5</v>
      </c>
      <c r="Q46" s="61">
        <v>1.0337798161551731E-4</v>
      </c>
      <c r="R46" s="15">
        <v>0</v>
      </c>
      <c r="S46" s="61">
        <v>0</v>
      </c>
      <c r="T46" s="15">
        <v>0</v>
      </c>
      <c r="U46" s="61">
        <v>0</v>
      </c>
      <c r="V46" s="15">
        <v>0</v>
      </c>
      <c r="W46" s="15">
        <v>0</v>
      </c>
      <c r="AB46" s="15"/>
    </row>
    <row r="47" spans="1:28">
      <c r="A47" s="44" t="s">
        <v>480</v>
      </c>
      <c r="B47" s="15">
        <v>1.0168133912387798</v>
      </c>
      <c r="C47" s="61">
        <v>1.0218206676254114E-2</v>
      </c>
      <c r="D47" s="15">
        <v>1.0247528999262638</v>
      </c>
      <c r="E47" s="61">
        <v>8.3600047771570461E-3</v>
      </c>
      <c r="F47" s="15">
        <v>1.0152001734407301</v>
      </c>
      <c r="G47" s="61">
        <v>1.6489240590372684E-2</v>
      </c>
      <c r="H47" s="15">
        <v>1.0280112234575305</v>
      </c>
      <c r="I47" s="61">
        <v>3.0232664119919168E-2</v>
      </c>
      <c r="J47" s="15">
        <v>1.0079785671624848</v>
      </c>
      <c r="K47" s="61">
        <v>1.3373341740053094E-2</v>
      </c>
      <c r="L47" s="15">
        <v>1.0202575922326456</v>
      </c>
      <c r="M47" s="61">
        <v>5.1258795059183435E-3</v>
      </c>
      <c r="N47" s="15">
        <v>1.0235572529633139</v>
      </c>
      <c r="O47" s="61">
        <v>1.7409079136077633E-3</v>
      </c>
      <c r="P47" s="15">
        <v>1.0289219943389116</v>
      </c>
      <c r="Q47" s="61">
        <v>1.0334758260867417E-2</v>
      </c>
      <c r="R47" s="15">
        <v>1.0204495619189122</v>
      </c>
      <c r="S47" s="61">
        <v>5.3428801332295666E-3</v>
      </c>
      <c r="T47" s="15">
        <v>1.0295978237967909</v>
      </c>
      <c r="U47" s="61">
        <v>1.5542502213681864E-2</v>
      </c>
      <c r="V47" s="15">
        <v>0.82240798369877788</v>
      </c>
      <c r="W47" s="15">
        <v>1.0397247085985513</v>
      </c>
      <c r="AB47" s="15"/>
    </row>
    <row r="49" spans="1:22">
      <c r="A49" s="44" t="s">
        <v>1259</v>
      </c>
      <c r="B49" s="46">
        <f>100*B36/SUM(B36:B37,B39)</f>
        <v>69.862333213809748</v>
      </c>
      <c r="D49" s="46">
        <f>100*D36/SUM(D36:D37,D39)</f>
        <v>59.150200371964267</v>
      </c>
      <c r="F49" s="46">
        <f>100*F36/SUM(F36:F37,F39)</f>
        <v>52.00568483084168</v>
      </c>
      <c r="H49" s="46">
        <f>100*H36/SUM(H36:H37,H39)</f>
        <v>55.335570637131411</v>
      </c>
      <c r="J49" s="46">
        <f>100*J36/SUM(J36:J37,J39)</f>
        <v>60.268428369039455</v>
      </c>
      <c r="L49" s="46">
        <f>100*L36/SUM(L36:L37,L39)</f>
        <v>43.678449462138914</v>
      </c>
      <c r="N49" s="46">
        <f>100*N36/SUM(N36:N37,N39)</f>
        <v>79.920130532708512</v>
      </c>
      <c r="P49" s="46">
        <f>100*P36/SUM(P36:P37,P39)</f>
        <v>69.443424450006475</v>
      </c>
      <c r="R49" s="46">
        <f>100*R36/SUM(R36:R37,R39)</f>
        <v>71.256262268075318</v>
      </c>
      <c r="T49" s="46">
        <f>100*T36/SUM(T36:T37,T39)</f>
        <v>74.490477063906241</v>
      </c>
      <c r="V49" s="46">
        <f>100*V36/SUM(V36:V37,V39)</f>
        <v>99.119104125078962</v>
      </c>
    </row>
    <row r="50" spans="1:22">
      <c r="A50" s="44" t="s">
        <v>1260</v>
      </c>
      <c r="B50" s="46">
        <f>100*B37/SUM(B36:B37,B39)</f>
        <v>29.56025771956282</v>
      </c>
      <c r="D50" s="46">
        <f>100*D37/SUM(D36:D37,D39)</f>
        <v>40.328617127411889</v>
      </c>
      <c r="F50" s="46">
        <f>100*F37/SUM(F36:F37,F39)</f>
        <v>47.316875658912544</v>
      </c>
      <c r="H50" s="46">
        <f>100*H37/SUM(H36:H37,H39)</f>
        <v>43.855138284484326</v>
      </c>
      <c r="J50" s="46">
        <f>100*J37/SUM(J36:J37,J39)</f>
        <v>38.638236642482759</v>
      </c>
      <c r="L50" s="46">
        <f>100*L37/SUM(L36:L37,L39)</f>
        <v>55.937049961476355</v>
      </c>
      <c r="N50" s="46">
        <f>100*N37/SUM(N36:N37,N39)</f>
        <v>18.124646749753499</v>
      </c>
      <c r="P50" s="46">
        <f>100*P37/SUM(P36:P37,P39)</f>
        <v>28.254258495879384</v>
      </c>
      <c r="R50" s="46">
        <f>100*R37/SUM(R36:R37,R39)</f>
        <v>26.23526003463277</v>
      </c>
      <c r="T50" s="46">
        <f>100*T37/SUM(T36:T37,T39)</f>
        <v>22.225905957812127</v>
      </c>
      <c r="V50" s="46">
        <f>100*V37/SUM(V36:V37,V39)</f>
        <v>0.57233407440621853</v>
      </c>
    </row>
    <row r="51" spans="1:22">
      <c r="A51" s="44" t="s">
        <v>1261</v>
      </c>
      <c r="B51" s="46">
        <f>100*B39/SUM(B36:B37,B39)</f>
        <v>0.57740906662743674</v>
      </c>
      <c r="D51" s="46">
        <f>100*D39/SUM(D36:D37,D39)</f>
        <v>0.52118250062383198</v>
      </c>
      <c r="F51" s="46">
        <f>100*F39/SUM(F36:F37,F39)</f>
        <v>0.67743951024577465</v>
      </c>
      <c r="H51" s="46">
        <f>100*H39/SUM(H36:H37,H39)</f>
        <v>0.80929107838425718</v>
      </c>
      <c r="J51" s="46">
        <f>100*J39/SUM(J36:J37,J39)</f>
        <v>1.0933349884777883</v>
      </c>
      <c r="L51" s="46">
        <f>100*L39/SUM(L36:L37,L39)</f>
        <v>0.38450057638474316</v>
      </c>
      <c r="N51" s="46">
        <f>100*N39/SUM(N36:N37,N39)</f>
        <v>1.9552227175379779</v>
      </c>
      <c r="P51" s="46">
        <f>100*P39/SUM(P36:P37,P39)</f>
        <v>2.3023170541141402</v>
      </c>
      <c r="R51" s="46">
        <f>100*R39/SUM(R36:R37,R39)</f>
        <v>2.5084776972919189</v>
      </c>
      <c r="T51" s="46">
        <f>100*T39/SUM(T36:T37,T39)</f>
        <v>3.2836169782816209</v>
      </c>
      <c r="V51" s="46">
        <f>100*V39/SUM(V36:V37,V39)</f>
        <v>0.30856180051481563</v>
      </c>
    </row>
  </sheetData>
  <mergeCells count="12">
    <mergeCell ref="A1:W1"/>
    <mergeCell ref="N2:O2"/>
    <mergeCell ref="P2:Q2"/>
    <mergeCell ref="R2:S2"/>
    <mergeCell ref="V2:W2"/>
    <mergeCell ref="B2:C2"/>
    <mergeCell ref="D2:E2"/>
    <mergeCell ref="F2:G2"/>
    <mergeCell ref="H2:I2"/>
    <mergeCell ref="J2:K2"/>
    <mergeCell ref="L2:M2"/>
    <mergeCell ref="T2:U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60"/>
  <sheetViews>
    <sheetView zoomScaleNormal="100" workbookViewId="0">
      <pane xSplit="1" ySplit="4" topLeftCell="B5" activePane="bottomRight" state="frozen"/>
      <selection activeCell="A4" sqref="A4"/>
      <selection pane="topRight" activeCell="A4" sqref="A4"/>
      <selection pane="bottomLeft" activeCell="A4" sqref="A4"/>
      <selection pane="bottomRight" activeCell="A2" sqref="A2"/>
    </sheetView>
  </sheetViews>
  <sheetFormatPr defaultRowHeight="14.4"/>
  <cols>
    <col min="1" max="1" width="7.21875" style="44" bestFit="1" customWidth="1"/>
    <col min="2" max="2" width="8.88671875" style="45" customWidth="1"/>
    <col min="3" max="3" width="8.88671875" style="28" customWidth="1"/>
    <col min="4" max="4" width="8.88671875" style="45" customWidth="1"/>
    <col min="5" max="5" width="8.88671875" style="28" customWidth="1"/>
    <col min="6" max="6" width="8.88671875" style="45" customWidth="1"/>
    <col min="7" max="7" width="8.88671875" style="28" customWidth="1"/>
    <col min="8" max="8" width="8.88671875" style="45" customWidth="1"/>
    <col min="9" max="9" width="8.88671875" style="28" customWidth="1"/>
    <col min="10" max="10" width="8.88671875" style="45" customWidth="1"/>
    <col min="11" max="11" width="8.88671875" style="28" customWidth="1"/>
    <col min="12" max="12" width="8.88671875" style="45" customWidth="1"/>
    <col min="13" max="13" width="8.88671875" style="28" customWidth="1"/>
    <col min="14" max="14" width="8.88671875" style="45" customWidth="1"/>
    <col min="15" max="15" width="8.88671875" style="28" customWidth="1"/>
    <col min="16" max="16" width="8.88671875" style="45" customWidth="1"/>
    <col min="17" max="17" width="8.88671875" style="28" customWidth="1"/>
    <col min="18" max="18" width="8.88671875" style="45" customWidth="1"/>
    <col min="19" max="19" width="8.88671875" style="28" customWidth="1"/>
    <col min="20" max="16384" width="8.88671875" style="45"/>
  </cols>
  <sheetData>
    <row r="1" spans="1:19" ht="49.2" customHeight="1">
      <c r="A1" s="465" t="s">
        <v>4326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</row>
    <row r="2" spans="1:19" s="55" customFormat="1" ht="57.6" customHeight="1">
      <c r="A2" s="55" t="s">
        <v>498</v>
      </c>
      <c r="B2" s="464" t="s">
        <v>1439</v>
      </c>
      <c r="C2" s="464"/>
      <c r="D2" s="464" t="s">
        <v>1371</v>
      </c>
      <c r="E2" s="464"/>
      <c r="F2" s="464" t="s">
        <v>1372</v>
      </c>
      <c r="G2" s="464"/>
      <c r="H2" s="464" t="s">
        <v>1373</v>
      </c>
      <c r="I2" s="464"/>
      <c r="J2" s="464" t="s">
        <v>1440</v>
      </c>
      <c r="K2" s="464"/>
      <c r="L2" s="464" t="s">
        <v>1441</v>
      </c>
      <c r="M2" s="464"/>
      <c r="N2" s="464" t="s">
        <v>1374</v>
      </c>
      <c r="O2" s="464"/>
      <c r="P2" s="464" t="s">
        <v>1442</v>
      </c>
      <c r="Q2" s="464"/>
      <c r="R2" s="464" t="s">
        <v>1375</v>
      </c>
      <c r="S2" s="464"/>
    </row>
    <row r="3" spans="1:19" s="57" customFormat="1">
      <c r="B3" s="57" t="s">
        <v>72</v>
      </c>
      <c r="C3" s="57">
        <v>9</v>
      </c>
      <c r="D3" s="57" t="s">
        <v>72</v>
      </c>
      <c r="E3" s="57">
        <v>42</v>
      </c>
      <c r="F3" s="57" t="s">
        <v>72</v>
      </c>
      <c r="G3" s="57">
        <v>4</v>
      </c>
      <c r="H3" s="57" t="s">
        <v>72</v>
      </c>
      <c r="I3" s="57">
        <v>22</v>
      </c>
      <c r="J3" s="57" t="s">
        <v>72</v>
      </c>
      <c r="K3" s="57">
        <v>9</v>
      </c>
      <c r="L3" s="57" t="s">
        <v>72</v>
      </c>
      <c r="M3" s="57">
        <v>8</v>
      </c>
      <c r="N3" s="57" t="s">
        <v>72</v>
      </c>
      <c r="O3" s="57">
        <v>22</v>
      </c>
      <c r="P3" s="57" t="s">
        <v>72</v>
      </c>
      <c r="Q3" s="57">
        <v>5</v>
      </c>
      <c r="R3" s="57" t="s">
        <v>72</v>
      </c>
      <c r="S3" s="57">
        <v>23</v>
      </c>
    </row>
    <row r="4" spans="1:19" s="62" customFormat="1">
      <c r="A4" s="58"/>
      <c r="B4" s="3" t="s">
        <v>523</v>
      </c>
      <c r="C4" s="3" t="s">
        <v>485</v>
      </c>
      <c r="D4" s="3" t="s">
        <v>523</v>
      </c>
      <c r="E4" s="3" t="s">
        <v>485</v>
      </c>
      <c r="F4" s="3" t="s">
        <v>523</v>
      </c>
      <c r="G4" s="3" t="s">
        <v>485</v>
      </c>
      <c r="H4" s="3" t="s">
        <v>523</v>
      </c>
      <c r="I4" s="3" t="s">
        <v>485</v>
      </c>
      <c r="J4" s="3" t="s">
        <v>523</v>
      </c>
      <c r="K4" s="3" t="s">
        <v>485</v>
      </c>
      <c r="L4" s="3" t="s">
        <v>523</v>
      </c>
      <c r="M4" s="3" t="s">
        <v>485</v>
      </c>
      <c r="N4" s="3" t="s">
        <v>523</v>
      </c>
      <c r="O4" s="3" t="s">
        <v>485</v>
      </c>
      <c r="P4" s="3" t="s">
        <v>523</v>
      </c>
      <c r="Q4" s="3" t="s">
        <v>485</v>
      </c>
      <c r="R4" s="3" t="s">
        <v>523</v>
      </c>
      <c r="S4" s="3" t="s">
        <v>485</v>
      </c>
    </row>
    <row r="5" spans="1:19" ht="15">
      <c r="A5" s="38" t="s">
        <v>1205</v>
      </c>
      <c r="B5" s="24">
        <v>37.929132250351117</v>
      </c>
      <c r="C5" s="59">
        <v>0.17381961837776144</v>
      </c>
      <c r="D5" s="47">
        <v>37.489375579168673</v>
      </c>
      <c r="E5" s="59">
        <v>0.29697435103322195</v>
      </c>
      <c r="F5" s="47">
        <v>37.295722676517713</v>
      </c>
      <c r="G5" s="59">
        <v>0.10874009050050194</v>
      </c>
      <c r="H5" s="47">
        <v>36.943407602456837</v>
      </c>
      <c r="I5" s="59">
        <v>0.19460850483441</v>
      </c>
      <c r="J5" s="47">
        <v>37.265726934346127</v>
      </c>
      <c r="K5" s="59">
        <v>0.16932434953327663</v>
      </c>
      <c r="L5" s="47">
        <v>37.122897141356603</v>
      </c>
      <c r="M5" s="59">
        <v>0.25235165916453667</v>
      </c>
      <c r="N5" s="47">
        <v>36.977018375143636</v>
      </c>
      <c r="O5" s="59">
        <v>0.28984109073487019</v>
      </c>
      <c r="P5" s="47">
        <v>37.045969080220758</v>
      </c>
      <c r="Q5" s="59">
        <v>0.27268659421029551</v>
      </c>
      <c r="R5" s="47">
        <v>36.745577054732905</v>
      </c>
      <c r="S5" s="59">
        <v>0.22728058293854358</v>
      </c>
    </row>
    <row r="6" spans="1:19" ht="15">
      <c r="A6" s="38" t="s">
        <v>1206</v>
      </c>
      <c r="B6" s="24">
        <v>9.125828951980372E-3</v>
      </c>
      <c r="C6" s="59">
        <v>4.7081436001376285E-3</v>
      </c>
      <c r="D6" s="47">
        <v>1.9200518261412829E-2</v>
      </c>
      <c r="E6" s="59">
        <v>1.3816902116319958E-2</v>
      </c>
      <c r="F6" s="47">
        <v>5.2139913719263797E-3</v>
      </c>
      <c r="G6" s="59">
        <v>2.9808782934902531E-3</v>
      </c>
      <c r="H6" s="47">
        <v>1.2392007973798615E-2</v>
      </c>
      <c r="I6" s="59">
        <v>1.3990475343882073E-2</v>
      </c>
      <c r="J6" s="47">
        <v>2.0533763994215453E-2</v>
      </c>
      <c r="K6" s="59">
        <v>7.1122875629623279E-3</v>
      </c>
      <c r="L6" s="47">
        <v>1.4777077227003992E-2</v>
      </c>
      <c r="M6" s="59">
        <v>5.0919995457574495E-3</v>
      </c>
      <c r="N6" s="47">
        <v>1.0544169431587905E-2</v>
      </c>
      <c r="O6" s="59">
        <v>1.0450342776476169E-2</v>
      </c>
      <c r="P6" s="47">
        <v>6.706277414502684E-3</v>
      </c>
      <c r="Q6" s="59">
        <v>7.3595061104309864E-3</v>
      </c>
      <c r="R6" s="47">
        <v>1.5884846367789005E-2</v>
      </c>
      <c r="S6" s="59">
        <v>1.81007687581617E-2</v>
      </c>
    </row>
    <row r="7" spans="1:19" ht="15">
      <c r="A7" s="38" t="s">
        <v>1207</v>
      </c>
      <c r="B7" s="24">
        <v>21.658993286132279</v>
      </c>
      <c r="C7" s="59">
        <v>9.6196684980706243E-2</v>
      </c>
      <c r="D7" s="47">
        <v>21.177495062904402</v>
      </c>
      <c r="E7" s="59">
        <v>0.43065180092305477</v>
      </c>
      <c r="F7" s="47">
        <v>21.185074647443798</v>
      </c>
      <c r="G7" s="59">
        <v>0.23371358513507376</v>
      </c>
      <c r="H7" s="47">
        <v>20.791181490268489</v>
      </c>
      <c r="I7" s="59">
        <v>0.1608311231602802</v>
      </c>
      <c r="J7" s="47">
        <v>21.643138772591385</v>
      </c>
      <c r="K7" s="59">
        <v>0.20910264096167216</v>
      </c>
      <c r="L7" s="47">
        <v>21.626908732552934</v>
      </c>
      <c r="M7" s="59">
        <v>0.19140282134079512</v>
      </c>
      <c r="N7" s="47">
        <v>21.532437731239607</v>
      </c>
      <c r="O7" s="59">
        <v>0.1866905198411172</v>
      </c>
      <c r="P7" s="47">
        <v>21.374567679917995</v>
      </c>
      <c r="Q7" s="59">
        <v>0.13203235307514125</v>
      </c>
      <c r="R7" s="47">
        <v>20.893527047082479</v>
      </c>
      <c r="S7" s="59">
        <v>0.29367182875962267</v>
      </c>
    </row>
    <row r="8" spans="1:19">
      <c r="A8" s="38" t="s">
        <v>345</v>
      </c>
      <c r="B8" s="24">
        <v>31.116847327079579</v>
      </c>
      <c r="C8" s="59">
        <v>0.34611996764016667</v>
      </c>
      <c r="D8" s="47">
        <v>33.249576938458318</v>
      </c>
      <c r="E8" s="59">
        <v>0.48765861431834862</v>
      </c>
      <c r="F8" s="47">
        <v>30.963029815771499</v>
      </c>
      <c r="G8" s="59">
        <v>0.34134273183067249</v>
      </c>
      <c r="H8" s="47">
        <v>29.64762055181869</v>
      </c>
      <c r="I8" s="59">
        <v>0.6282070776955947</v>
      </c>
      <c r="J8" s="47">
        <v>29.895764794117156</v>
      </c>
      <c r="K8" s="59">
        <v>0.43891170912584987</v>
      </c>
      <c r="L8" s="47">
        <v>31.380479819271436</v>
      </c>
      <c r="M8" s="59">
        <v>0.68960983960492295</v>
      </c>
      <c r="N8" s="47">
        <v>32.20984287428417</v>
      </c>
      <c r="O8" s="59">
        <v>0.47637351643961323</v>
      </c>
      <c r="P8" s="47">
        <v>32.29192361465384</v>
      </c>
      <c r="Q8" s="59">
        <v>0.31410882831576459</v>
      </c>
      <c r="R8" s="47">
        <v>33.647388056272597</v>
      </c>
      <c r="S8" s="59">
        <v>0.59563901605685488</v>
      </c>
    </row>
    <row r="9" spans="1:19" ht="15">
      <c r="A9" s="38" t="s">
        <v>1277</v>
      </c>
      <c r="B9" s="24">
        <v>0.73348267574248416</v>
      </c>
      <c r="C9" s="59">
        <v>0.43583681240739547</v>
      </c>
      <c r="D9" s="47">
        <v>0.37962558024227089</v>
      </c>
      <c r="E9" s="59">
        <v>0.40354097380065057</v>
      </c>
      <c r="F9" s="47">
        <v>0.67314811310621092</v>
      </c>
      <c r="G9" s="59">
        <v>0.28410636790818283</v>
      </c>
      <c r="H9" s="47">
        <v>9.4738012620083675E-2</v>
      </c>
      <c r="I9" s="59">
        <v>0.12160808186233618</v>
      </c>
      <c r="J9" s="47">
        <v>1.360319060723433</v>
      </c>
      <c r="K9" s="59">
        <v>0.33332157968147336</v>
      </c>
      <c r="L9" s="47">
        <v>1.3112756575788262</v>
      </c>
      <c r="M9" s="59">
        <v>0.53539807344282164</v>
      </c>
      <c r="N9" s="47">
        <v>1.1756295925632021</v>
      </c>
      <c r="O9" s="59">
        <v>0.38568706814196524</v>
      </c>
      <c r="P9" s="47">
        <v>1.4349835852275643</v>
      </c>
      <c r="Q9" s="59">
        <v>0.32472638035432544</v>
      </c>
      <c r="R9" s="47">
        <v>0.44064433108825596</v>
      </c>
      <c r="S9" s="59">
        <v>0.53962720232715422</v>
      </c>
    </row>
    <row r="10" spans="1:19">
      <c r="A10" s="38" t="s">
        <v>344</v>
      </c>
      <c r="B10" s="24">
        <v>1.1175005125527706</v>
      </c>
      <c r="C10" s="59">
        <v>0.13713622073892601</v>
      </c>
      <c r="D10" s="47">
        <v>2.0494388724478427</v>
      </c>
      <c r="E10" s="59">
        <v>0.43639006902429778</v>
      </c>
      <c r="F10" s="47">
        <v>5.5048111789846033</v>
      </c>
      <c r="G10" s="59">
        <v>0.68753843688358673</v>
      </c>
      <c r="H10" s="47">
        <v>8.0731949422180396</v>
      </c>
      <c r="I10" s="59">
        <v>0.87892489310355359</v>
      </c>
      <c r="J10" s="47">
        <v>5.3208793337318019</v>
      </c>
      <c r="K10" s="59">
        <v>0.1914649170542872</v>
      </c>
      <c r="L10" s="47">
        <v>4.4237334246367332</v>
      </c>
      <c r="M10" s="59">
        <v>0.13224917273836889</v>
      </c>
      <c r="N10" s="47">
        <v>4.8229368170992668</v>
      </c>
      <c r="O10" s="59">
        <v>0.37469432070215902</v>
      </c>
      <c r="P10" s="47">
        <v>3.1022026160536766</v>
      </c>
      <c r="Q10" s="59">
        <v>0.1859501727957861</v>
      </c>
      <c r="R10" s="47">
        <v>4.2895652976457592</v>
      </c>
      <c r="S10" s="59">
        <v>0.30847835873294072</v>
      </c>
    </row>
    <row r="11" spans="1:19">
      <c r="A11" s="38" t="s">
        <v>340</v>
      </c>
      <c r="B11" s="24">
        <v>6.0539207782577886</v>
      </c>
      <c r="C11" s="59">
        <v>0.13543914711106053</v>
      </c>
      <c r="D11" s="47">
        <v>4.1458061437642657</v>
      </c>
      <c r="E11" s="59">
        <v>0.62817047984417984</v>
      </c>
      <c r="F11" s="47">
        <v>3.6675155857642463</v>
      </c>
      <c r="G11" s="59">
        <v>0.25065248140015361</v>
      </c>
      <c r="H11" s="47">
        <v>2.7346879440444352</v>
      </c>
      <c r="I11" s="59">
        <v>0.25614855009314763</v>
      </c>
      <c r="J11" s="47">
        <v>4.4568212763537458</v>
      </c>
      <c r="K11" s="59">
        <v>9.7676152586355855E-2</v>
      </c>
      <c r="L11" s="47">
        <v>4.0767419305492698</v>
      </c>
      <c r="M11" s="59">
        <v>0.29969683955831783</v>
      </c>
      <c r="N11" s="47">
        <v>3.294910905904135</v>
      </c>
      <c r="O11" s="59">
        <v>0.45460867155411139</v>
      </c>
      <c r="P11" s="47">
        <v>4.1892327492779264</v>
      </c>
      <c r="Q11" s="59">
        <v>0.19282503145748117</v>
      </c>
      <c r="R11" s="47">
        <v>2.4909073156748924</v>
      </c>
      <c r="S11" s="59">
        <v>0.36030773983335418</v>
      </c>
    </row>
    <row r="12" spans="1:19">
      <c r="A12" s="38" t="s">
        <v>343</v>
      </c>
      <c r="B12" s="24">
        <v>1.7791869500196837</v>
      </c>
      <c r="C12" s="59">
        <v>0.1902920183569658</v>
      </c>
      <c r="D12" s="47">
        <v>1.4555037678443701</v>
      </c>
      <c r="E12" s="59">
        <v>0.12795291735727277</v>
      </c>
      <c r="F12" s="47">
        <v>1.0245518915864065</v>
      </c>
      <c r="G12" s="59">
        <v>1.3502934559831009E-2</v>
      </c>
      <c r="H12" s="47">
        <v>1.0053840434198766</v>
      </c>
      <c r="I12" s="59">
        <v>3.1326935516751545E-2</v>
      </c>
      <c r="J12" s="47">
        <v>1.0866239824758388</v>
      </c>
      <c r="K12" s="59">
        <v>2.3431420674652158E-2</v>
      </c>
      <c r="L12" s="47">
        <v>1.0273784435507012</v>
      </c>
      <c r="M12" s="59">
        <v>2.3903274557544818E-2</v>
      </c>
      <c r="N12" s="47">
        <v>0.99117386668836671</v>
      </c>
      <c r="O12" s="59">
        <v>2.8766150987779592E-2</v>
      </c>
      <c r="P12" s="47">
        <v>1.0469491108688058</v>
      </c>
      <c r="Q12" s="59">
        <v>2.7809008696548985E-2</v>
      </c>
      <c r="R12" s="47">
        <v>1.0240667962201968</v>
      </c>
      <c r="S12" s="59">
        <v>2.5099394652522214E-2</v>
      </c>
    </row>
    <row r="13" spans="1:19" ht="15">
      <c r="A13" s="38" t="s">
        <v>1253</v>
      </c>
      <c r="B13" s="24">
        <v>2.6884894972615304E-2</v>
      </c>
      <c r="C13" s="59">
        <v>1.4283269010007753E-2</v>
      </c>
      <c r="D13" s="47">
        <v>1.8715770563744637E-2</v>
      </c>
      <c r="E13" s="59">
        <v>1.7373095172563371E-2</v>
      </c>
      <c r="F13" s="47">
        <v>6.6322284862641301E-2</v>
      </c>
      <c r="G13" s="59">
        <v>3.980490703619214E-2</v>
      </c>
      <c r="H13" s="47">
        <v>9.4555043649901475E-3</v>
      </c>
      <c r="I13" s="59">
        <v>9.7326609700665052E-3</v>
      </c>
      <c r="J13" s="47">
        <v>1.8353062578267375E-2</v>
      </c>
      <c r="K13" s="59">
        <v>1.2736717998105053E-2</v>
      </c>
      <c r="L13" s="47">
        <v>1.566581245453456E-2</v>
      </c>
      <c r="M13" s="59">
        <v>1.3686058029791098E-2</v>
      </c>
      <c r="N13" s="47">
        <v>1.8188073742956203E-2</v>
      </c>
      <c r="O13" s="59">
        <v>1.4814775896149114E-2</v>
      </c>
      <c r="P13" s="47">
        <v>1.565331013365124E-2</v>
      </c>
      <c r="Q13" s="59">
        <v>1.1312985148758755E-2</v>
      </c>
      <c r="R13" s="47">
        <v>1.777436484150231E-2</v>
      </c>
      <c r="S13" s="59">
        <v>1.7618985540409058E-2</v>
      </c>
    </row>
    <row r="14" spans="1:19" ht="15">
      <c r="A14" s="38" t="s">
        <v>1254</v>
      </c>
      <c r="B14" s="24">
        <v>1.5073557435148497E-3</v>
      </c>
      <c r="C14" s="59">
        <v>1.6846554899886215E-3</v>
      </c>
      <c r="D14" s="47">
        <v>1.4292948156070113E-2</v>
      </c>
      <c r="E14" s="59">
        <v>1.2501516555152475E-2</v>
      </c>
      <c r="F14" s="47">
        <v>5.101780830624349E-3</v>
      </c>
      <c r="G14" s="59">
        <v>3.6750196337354837E-3</v>
      </c>
      <c r="H14" s="47">
        <v>2.9826819113735005E-2</v>
      </c>
      <c r="I14" s="59">
        <v>2.9238322695076046E-2</v>
      </c>
      <c r="J14" s="47">
        <v>3.3316550495091149E-3</v>
      </c>
      <c r="K14" s="59">
        <v>3.7433703220981769E-3</v>
      </c>
      <c r="L14" s="47">
        <v>3.7953924684704958E-3</v>
      </c>
      <c r="M14" s="59">
        <v>4.1794833540021361E-3</v>
      </c>
      <c r="N14" s="47">
        <v>8.6698872396916583E-3</v>
      </c>
      <c r="O14" s="59">
        <v>8.3655157295139965E-3</v>
      </c>
      <c r="P14" s="47">
        <v>1.2045996884775042E-5</v>
      </c>
      <c r="Q14" s="59">
        <v>0</v>
      </c>
      <c r="R14" s="47">
        <v>2.4754261728715213E-2</v>
      </c>
      <c r="S14" s="59">
        <v>8.6709325094473204E-3</v>
      </c>
    </row>
    <row r="15" spans="1:19">
      <c r="A15" s="27" t="s">
        <v>509</v>
      </c>
      <c r="B15" s="25">
        <v>13.178784767870019</v>
      </c>
      <c r="C15" s="60">
        <v>20.284941935178232</v>
      </c>
      <c r="D15" s="46">
        <v>30.54383057980688</v>
      </c>
      <c r="E15" s="60">
        <v>41.048666672417632</v>
      </c>
      <c r="F15" s="46">
        <v>6.6425175240881433</v>
      </c>
      <c r="G15" s="60">
        <v>8.0112148662176921</v>
      </c>
      <c r="H15" s="46"/>
      <c r="I15" s="60"/>
      <c r="J15" s="46">
        <v>50.305688270495651</v>
      </c>
      <c r="K15" s="60">
        <v>62.814950622422614</v>
      </c>
      <c r="L15" s="46">
        <v>8.0775213098715799</v>
      </c>
      <c r="M15" s="60">
        <v>22.563836914892505</v>
      </c>
      <c r="N15" s="46">
        <v>55.342418729962247</v>
      </c>
      <c r="O15" s="60">
        <v>83.558314057811572</v>
      </c>
      <c r="P15" s="46">
        <v>24.570064819999349</v>
      </c>
      <c r="Q15" s="60">
        <v>54.716727761430469</v>
      </c>
      <c r="R15" s="46">
        <v>30.380080147805458</v>
      </c>
      <c r="S15" s="60">
        <v>34.194230643887437</v>
      </c>
    </row>
    <row r="16" spans="1:19">
      <c r="A16" s="27" t="s">
        <v>510</v>
      </c>
      <c r="B16" s="25">
        <v>21.10664789854718</v>
      </c>
      <c r="C16" s="60">
        <v>16.848055044916244</v>
      </c>
      <c r="D16" s="46">
        <v>18.349884192503964</v>
      </c>
      <c r="E16" s="60">
        <v>9.413945533960753</v>
      </c>
      <c r="F16" s="46">
        <v>62.647470844201408</v>
      </c>
      <c r="G16" s="60">
        <v>40.163631355104577</v>
      </c>
      <c r="H16" s="46"/>
      <c r="I16" s="60"/>
      <c r="J16" s="46">
        <v>8.7074262482221592</v>
      </c>
      <c r="K16" s="60">
        <v>12.007012688439923</v>
      </c>
      <c r="L16" s="46">
        <v>6.2234987496663772</v>
      </c>
      <c r="M16" s="60">
        <v>10.38905318904124</v>
      </c>
      <c r="N16" s="46">
        <v>10.131409164312917</v>
      </c>
      <c r="O16" s="60">
        <v>10.989111846084283</v>
      </c>
      <c r="P16" s="46">
        <v>0.60597553601893139</v>
      </c>
      <c r="Q16" s="60">
        <v>0.79279836652888491</v>
      </c>
      <c r="R16" s="46">
        <v>4.5798151072057847</v>
      </c>
      <c r="S16" s="60">
        <v>5.9899134365465923</v>
      </c>
    </row>
    <row r="17" spans="1:20">
      <c r="A17" s="27" t="s">
        <v>56</v>
      </c>
      <c r="B17" s="25">
        <v>222.72867592415906</v>
      </c>
      <c r="C17" s="60">
        <v>29.679360140571671</v>
      </c>
      <c r="D17" s="46">
        <v>233.6679658621936</v>
      </c>
      <c r="E17" s="60">
        <v>33.263770022694771</v>
      </c>
      <c r="F17" s="46">
        <v>187.72078170642453</v>
      </c>
      <c r="G17" s="60">
        <v>134.00753520011551</v>
      </c>
      <c r="H17" s="46"/>
      <c r="I17" s="60"/>
      <c r="J17" s="46">
        <v>289.87201890847405</v>
      </c>
      <c r="K17" s="60">
        <v>110.63353643680063</v>
      </c>
      <c r="L17" s="46">
        <v>296.27447262315957</v>
      </c>
      <c r="M17" s="60">
        <v>57.362293466178876</v>
      </c>
      <c r="N17" s="46">
        <v>290.19233538491909</v>
      </c>
      <c r="O17" s="60">
        <v>53.217422626879873</v>
      </c>
      <c r="P17" s="46">
        <v>76.227180921586651</v>
      </c>
      <c r="Q17" s="60">
        <v>67.35090536753394</v>
      </c>
      <c r="R17" s="46">
        <v>133.18459125289027</v>
      </c>
      <c r="S17" s="60">
        <v>102.25512518959832</v>
      </c>
    </row>
    <row r="18" spans="1:20">
      <c r="A18" s="27" t="s">
        <v>511</v>
      </c>
      <c r="B18" s="25">
        <v>29.649075111268477</v>
      </c>
      <c r="C18" s="60">
        <v>11.372168173295913</v>
      </c>
      <c r="D18" s="46">
        <v>26.098256109240708</v>
      </c>
      <c r="E18" s="60">
        <v>7.6797570237449087</v>
      </c>
      <c r="F18" s="46">
        <v>83.016415362865843</v>
      </c>
      <c r="G18" s="60">
        <v>56.701659593873771</v>
      </c>
      <c r="H18" s="46"/>
      <c r="I18" s="60"/>
      <c r="J18" s="46">
        <v>46.428574416281819</v>
      </c>
      <c r="K18" s="60">
        <v>18.947204299869373</v>
      </c>
      <c r="L18" s="46">
        <v>45.965865204893085</v>
      </c>
      <c r="M18" s="60">
        <v>8.9954921283909943</v>
      </c>
      <c r="N18" s="46">
        <v>46.00314542831434</v>
      </c>
      <c r="O18" s="60">
        <v>12.215282102117733</v>
      </c>
      <c r="P18" s="46">
        <v>91.166712374753345</v>
      </c>
      <c r="Q18" s="60">
        <v>28.837048371294983</v>
      </c>
      <c r="R18" s="46">
        <v>64.62921102295897</v>
      </c>
      <c r="S18" s="60">
        <v>38.105080370991544</v>
      </c>
    </row>
    <row r="19" spans="1:20">
      <c r="A19" s="27" t="s">
        <v>512</v>
      </c>
      <c r="B19" s="25">
        <v>55.578382407741714</v>
      </c>
      <c r="C19" s="60">
        <v>14.037337380797652</v>
      </c>
      <c r="D19" s="46">
        <v>66.428955467278527</v>
      </c>
      <c r="E19" s="60">
        <v>41.224016481975859</v>
      </c>
      <c r="F19" s="46">
        <v>167.942684500692</v>
      </c>
      <c r="G19" s="60">
        <v>62.866417381637831</v>
      </c>
      <c r="H19" s="46">
        <v>146.66407307056269</v>
      </c>
      <c r="I19" s="60">
        <v>65.802645022354582</v>
      </c>
      <c r="J19" s="46">
        <v>106.8866329937167</v>
      </c>
      <c r="K19" s="60">
        <v>41.493639870955761</v>
      </c>
      <c r="L19" s="46">
        <v>115.98233045052255</v>
      </c>
      <c r="M19" s="60">
        <v>23.273909334254427</v>
      </c>
      <c r="N19" s="46">
        <v>130.58766769048768</v>
      </c>
      <c r="O19" s="60">
        <v>18.209440020568429</v>
      </c>
      <c r="P19" s="46">
        <v>236.70330718616029</v>
      </c>
      <c r="Q19" s="60">
        <v>84.381844845929649</v>
      </c>
      <c r="R19" s="46">
        <v>129.87487888781135</v>
      </c>
      <c r="S19" s="60">
        <v>56.110945402828676</v>
      </c>
    </row>
    <row r="20" spans="1:20">
      <c r="A20" s="27" t="s">
        <v>513</v>
      </c>
      <c r="B20" s="25">
        <v>179.03519070378883</v>
      </c>
      <c r="C20" s="60">
        <v>21.186552317336098</v>
      </c>
      <c r="D20" s="46">
        <v>191.1391226126936</v>
      </c>
      <c r="E20" s="60">
        <v>37.189808242485427</v>
      </c>
      <c r="F20" s="46">
        <v>183.50525788402672</v>
      </c>
      <c r="G20" s="60">
        <v>14.245672730010565</v>
      </c>
      <c r="H20" s="46"/>
      <c r="I20" s="60"/>
      <c r="J20" s="46">
        <v>154.03453719343659</v>
      </c>
      <c r="K20" s="60">
        <v>61.932654633624352</v>
      </c>
      <c r="L20" s="46">
        <v>194.22041892121882</v>
      </c>
      <c r="M20" s="60">
        <v>17.235006938970344</v>
      </c>
      <c r="N20" s="46">
        <v>284.97110098688086</v>
      </c>
      <c r="O20" s="60">
        <v>81.677332460036126</v>
      </c>
      <c r="P20" s="46">
        <v>185.8227927140494</v>
      </c>
      <c r="Q20" s="60">
        <v>22.169627265210789</v>
      </c>
      <c r="R20" s="46">
        <v>252.88380056790879</v>
      </c>
      <c r="S20" s="60">
        <v>20.287877455388792</v>
      </c>
    </row>
    <row r="21" spans="1:20">
      <c r="A21" s="27" t="s">
        <v>514</v>
      </c>
      <c r="B21" s="25">
        <v>63.638745821937761</v>
      </c>
      <c r="C21" s="60">
        <v>40.728457920418968</v>
      </c>
      <c r="D21" s="46">
        <v>63.87709526543982</v>
      </c>
      <c r="E21" s="60">
        <v>115.7249589735048</v>
      </c>
      <c r="F21" s="46">
        <v>71.564837106320454</v>
      </c>
      <c r="G21" s="60">
        <v>20.925058059540973</v>
      </c>
      <c r="H21" s="46"/>
      <c r="I21" s="60"/>
      <c r="J21" s="46">
        <v>14.926564450177052</v>
      </c>
      <c r="K21" s="60">
        <v>13.081072526170914</v>
      </c>
      <c r="L21" s="46">
        <v>27.751875764399006</v>
      </c>
      <c r="M21" s="60">
        <v>28.664443566467106</v>
      </c>
      <c r="N21" s="46">
        <v>35.836513118532281</v>
      </c>
      <c r="O21" s="60">
        <v>33.715779436107752</v>
      </c>
      <c r="P21" s="46">
        <v>70.930794251018526</v>
      </c>
      <c r="Q21" s="60">
        <v>35.655518956792228</v>
      </c>
      <c r="R21" s="46">
        <v>54.963715027436734</v>
      </c>
      <c r="S21" s="60">
        <v>44.193486945879151</v>
      </c>
    </row>
    <row r="22" spans="1:20">
      <c r="A22" s="27" t="s">
        <v>515</v>
      </c>
      <c r="B22" s="25">
        <v>11.548540062381392</v>
      </c>
      <c r="C22" s="60">
        <v>14.264262555233293</v>
      </c>
      <c r="D22" s="46">
        <v>5.5680237804825081</v>
      </c>
      <c r="E22" s="60">
        <v>9.5856696261441829</v>
      </c>
      <c r="F22" s="46">
        <v>1.1724786858441114</v>
      </c>
      <c r="G22" s="60">
        <v>1.677018012570505</v>
      </c>
      <c r="H22" s="46"/>
      <c r="I22" s="60"/>
      <c r="J22" s="46">
        <v>8.8887273032484171E-2</v>
      </c>
      <c r="K22" s="60">
        <v>3.3332727387181606E-2</v>
      </c>
      <c r="L22" s="46">
        <v>9.9998182161544685E-2</v>
      </c>
      <c r="M22" s="60">
        <v>1.4835979218054374E-17</v>
      </c>
      <c r="N22" s="46">
        <v>1.2081598553881174</v>
      </c>
      <c r="O22" s="60">
        <v>4.0224511216455054</v>
      </c>
      <c r="P22" s="46">
        <v>9.5538263237139773</v>
      </c>
      <c r="Q22" s="60">
        <v>21.13940237211175</v>
      </c>
      <c r="R22" s="46">
        <v>0.64165500220324512</v>
      </c>
      <c r="S22" s="60">
        <v>1.326782824800699</v>
      </c>
    </row>
    <row r="23" spans="1:20">
      <c r="A23" s="27" t="s">
        <v>516</v>
      </c>
      <c r="B23" s="25">
        <v>65.441962018124968</v>
      </c>
      <c r="C23" s="60">
        <v>43.424710118661451</v>
      </c>
      <c r="D23" s="46">
        <v>82.65800467644678</v>
      </c>
      <c r="E23" s="60">
        <v>33.205607951440783</v>
      </c>
      <c r="F23" s="46">
        <v>67.427231902261695</v>
      </c>
      <c r="G23" s="60">
        <v>41.62936836448354</v>
      </c>
      <c r="H23" s="46"/>
      <c r="I23" s="60"/>
      <c r="J23" s="46">
        <v>58.186435311303775</v>
      </c>
      <c r="K23" s="60">
        <v>38.814943245852227</v>
      </c>
      <c r="L23" s="46">
        <v>91.662135541745783</v>
      </c>
      <c r="M23" s="60">
        <v>47.517993673627338</v>
      </c>
      <c r="N23" s="46">
        <v>78.083325896151933</v>
      </c>
      <c r="O23" s="60">
        <v>40.381023360049639</v>
      </c>
      <c r="P23" s="46">
        <v>106.36757707136958</v>
      </c>
      <c r="Q23" s="60">
        <v>16.057771311817653</v>
      </c>
      <c r="R23" s="46">
        <v>100.88626553230519</v>
      </c>
      <c r="S23" s="60">
        <v>26.27429574581252</v>
      </c>
    </row>
    <row r="24" spans="1:20">
      <c r="A24" s="27" t="s">
        <v>517</v>
      </c>
      <c r="B24" s="25">
        <v>5.3037411379367336</v>
      </c>
      <c r="C24" s="60">
        <v>14.718403057301218</v>
      </c>
      <c r="D24" s="46">
        <v>13.619977242271659</v>
      </c>
      <c r="E24" s="60">
        <v>19.95128775566684</v>
      </c>
      <c r="F24" s="46">
        <v>20.844965169981851</v>
      </c>
      <c r="G24" s="60">
        <v>28.538932090276806</v>
      </c>
      <c r="H24" s="46"/>
      <c r="I24" s="60"/>
      <c r="J24" s="46">
        <v>25.107735825062225</v>
      </c>
      <c r="K24" s="60">
        <v>45.360437260028469</v>
      </c>
      <c r="L24" s="46">
        <v>37.397437512324117</v>
      </c>
      <c r="M24" s="60">
        <v>42.110719821802761</v>
      </c>
      <c r="N24" s="46">
        <v>19.952239388917189</v>
      </c>
      <c r="O24" s="60">
        <v>23.729857692860836</v>
      </c>
      <c r="P24" s="46">
        <v>14.68197546777038</v>
      </c>
      <c r="Q24" s="60">
        <v>14.053489246053255</v>
      </c>
      <c r="R24" s="46">
        <v>28.059953114401093</v>
      </c>
      <c r="S24" s="60">
        <v>35.177735921875829</v>
      </c>
    </row>
    <row r="25" spans="1:20">
      <c r="A25" s="27" t="s">
        <v>518</v>
      </c>
      <c r="B25" s="25">
        <v>12.138249353995908</v>
      </c>
      <c r="C25" s="60">
        <v>16.888762884061432</v>
      </c>
      <c r="D25" s="46">
        <v>6.1147477952577471</v>
      </c>
      <c r="E25" s="60">
        <v>7.8227432435943802</v>
      </c>
      <c r="F25" s="46">
        <v>6.8447176874144375</v>
      </c>
      <c r="G25" s="60">
        <v>6.3658691778559202</v>
      </c>
      <c r="H25" s="46"/>
      <c r="I25" s="60"/>
      <c r="J25" s="46">
        <v>3.3543060950092007</v>
      </c>
      <c r="K25" s="60">
        <v>9.8004849078445631</v>
      </c>
      <c r="L25" s="46">
        <v>8.9583805087106043</v>
      </c>
      <c r="M25" s="60">
        <v>15.257339525720923</v>
      </c>
      <c r="N25" s="46">
        <v>11.364076739540195</v>
      </c>
      <c r="O25" s="60">
        <v>12.729080794620275</v>
      </c>
      <c r="P25" s="46">
        <v>5.2377839659133425</v>
      </c>
      <c r="Q25" s="60">
        <v>5.5843036738510126</v>
      </c>
      <c r="R25" s="46">
        <v>11.221203844499977</v>
      </c>
      <c r="S25" s="60">
        <v>14.417683205589752</v>
      </c>
    </row>
    <row r="26" spans="1:20">
      <c r="A26" s="27" t="s">
        <v>519</v>
      </c>
      <c r="B26" s="25">
        <v>150.96757477456785</v>
      </c>
      <c r="C26" s="60">
        <v>80.31036663720657</v>
      </c>
      <c r="D26" s="46">
        <v>73.495809545377782</v>
      </c>
      <c r="E26" s="60">
        <v>72.060754875019825</v>
      </c>
      <c r="F26" s="46">
        <v>39.022111426790268</v>
      </c>
      <c r="G26" s="60">
        <v>27.85507418510441</v>
      </c>
      <c r="H26" s="46"/>
      <c r="I26" s="60"/>
      <c r="J26" s="46">
        <v>66.216209521681918</v>
      </c>
      <c r="K26" s="60">
        <v>56.164769465422587</v>
      </c>
      <c r="L26" s="46">
        <v>55.890862734156102</v>
      </c>
      <c r="M26" s="60">
        <v>64.650429330402645</v>
      </c>
      <c r="N26" s="46">
        <v>42.654569810377801</v>
      </c>
      <c r="O26" s="60">
        <v>41.894628123375249</v>
      </c>
      <c r="P26" s="46">
        <v>41.792906321438203</v>
      </c>
      <c r="Q26" s="60">
        <v>46.572794077995518</v>
      </c>
      <c r="R26" s="46">
        <v>84.812055204816701</v>
      </c>
      <c r="S26" s="60">
        <v>35.913239105825724</v>
      </c>
    </row>
    <row r="27" spans="1:20">
      <c r="A27" s="27" t="s">
        <v>520</v>
      </c>
      <c r="B27" s="25">
        <v>150.74875693653837</v>
      </c>
      <c r="C27" s="60">
        <v>74.920604087177878</v>
      </c>
      <c r="D27" s="46">
        <v>45.585511074854999</v>
      </c>
      <c r="E27" s="60">
        <v>29.91059240506943</v>
      </c>
      <c r="F27" s="46">
        <v>414.14532126381187</v>
      </c>
      <c r="G27" s="60">
        <v>61.928085598109263</v>
      </c>
      <c r="H27" s="46"/>
      <c r="I27" s="60"/>
      <c r="J27" s="46">
        <v>543.22798268580902</v>
      </c>
      <c r="K27" s="60">
        <v>280.83908645256003</v>
      </c>
      <c r="L27" s="46">
        <v>424.94559042640174</v>
      </c>
      <c r="M27" s="60">
        <v>174.47144418776907</v>
      </c>
      <c r="N27" s="46">
        <v>358.20119976058839</v>
      </c>
      <c r="O27" s="60">
        <v>155.30570960444467</v>
      </c>
      <c r="P27" s="46">
        <v>341.75451715170811</v>
      </c>
      <c r="Q27" s="60">
        <v>54.223609512449478</v>
      </c>
      <c r="R27" s="46">
        <v>298.47410519083326</v>
      </c>
      <c r="S27" s="60">
        <v>64.964049910088718</v>
      </c>
    </row>
    <row r="28" spans="1:20">
      <c r="A28" s="27" t="s">
        <v>521</v>
      </c>
      <c r="B28" s="25">
        <v>1.5712069117333258</v>
      </c>
      <c r="C28" s="60">
        <v>2.7897285961108764</v>
      </c>
      <c r="D28" s="46">
        <v>0.27874235586040697</v>
      </c>
      <c r="E28" s="60">
        <v>0.7149803926105508</v>
      </c>
      <c r="F28" s="46">
        <v>9.9997257707769363E-2</v>
      </c>
      <c r="G28" s="60">
        <v>0</v>
      </c>
      <c r="H28" s="46"/>
      <c r="I28" s="60"/>
      <c r="J28" s="46">
        <v>11.319689572519488</v>
      </c>
      <c r="K28" s="60">
        <v>21.015930868628683</v>
      </c>
      <c r="L28" s="46">
        <v>8.8860063130566544</v>
      </c>
      <c r="M28" s="60">
        <v>21.177315356872658</v>
      </c>
      <c r="N28" s="46">
        <v>2.7617424446927576</v>
      </c>
      <c r="O28" s="60">
        <v>7.0463010880311145</v>
      </c>
      <c r="P28" s="46">
        <v>9.9997257707769363E-2</v>
      </c>
      <c r="Q28" s="60">
        <v>0</v>
      </c>
      <c r="R28" s="46">
        <v>9.9997257707769363E-2</v>
      </c>
      <c r="S28" s="60">
        <v>0</v>
      </c>
    </row>
    <row r="29" spans="1:20">
      <c r="A29" s="38" t="s">
        <v>348</v>
      </c>
      <c r="B29" s="47">
        <v>100.57433755568729</v>
      </c>
      <c r="C29" s="59">
        <v>0.39796066393960744</v>
      </c>
      <c r="D29" s="47">
        <v>100.06266805171038</v>
      </c>
      <c r="E29" s="59">
        <v>0.90994745699671065</v>
      </c>
      <c r="F29" s="47">
        <v>100.59618921034591</v>
      </c>
      <c r="G29" s="59">
        <v>0.43729869571097962</v>
      </c>
      <c r="H29" s="47">
        <v>99.362695969464369</v>
      </c>
      <c r="I29" s="59">
        <v>0.51557503314044351</v>
      </c>
      <c r="J29" s="47">
        <v>101.30871352394708</v>
      </c>
      <c r="K29" s="59">
        <v>0.42390307502832619</v>
      </c>
      <c r="L29" s="47">
        <v>101.21676798491333</v>
      </c>
      <c r="M29" s="59">
        <v>0.47037421738141583</v>
      </c>
      <c r="N29" s="47">
        <v>101.25734762775086</v>
      </c>
      <c r="O29" s="59">
        <v>0.38659150574173778</v>
      </c>
      <c r="P29" s="47">
        <v>100.68310642247303</v>
      </c>
      <c r="Q29" s="59">
        <v>0.37731795977669019</v>
      </c>
      <c r="R29" s="47">
        <v>99.649839062840542</v>
      </c>
      <c r="S29" s="59">
        <v>0.648033787119219</v>
      </c>
    </row>
    <row r="30" spans="1:20">
      <c r="T30" s="38"/>
    </row>
    <row r="31" spans="1:20">
      <c r="A31" s="16" t="s">
        <v>450</v>
      </c>
      <c r="B31" s="15">
        <v>2.9724509220171291</v>
      </c>
      <c r="C31" s="61">
        <v>1.1838708985341022E-2</v>
      </c>
      <c r="D31" s="15">
        <v>2.9953811301812383</v>
      </c>
      <c r="E31" s="61">
        <v>2.8509315510328485E-2</v>
      </c>
      <c r="F31" s="15">
        <v>2.9782872615549638</v>
      </c>
      <c r="G31" s="61">
        <v>7.7887509598247228E-3</v>
      </c>
      <c r="H31" s="15">
        <v>3.003953208781954</v>
      </c>
      <c r="I31" s="61">
        <v>8.5020063737912752E-3</v>
      </c>
      <c r="J31" s="15">
        <v>2.9419223998152031</v>
      </c>
      <c r="K31" s="61">
        <v>9.6955630212579216E-3</v>
      </c>
      <c r="L31" s="15">
        <v>2.9414453381979806</v>
      </c>
      <c r="M31" s="61">
        <v>1.2524226977044828E-2</v>
      </c>
      <c r="N31" s="15">
        <v>2.9449287200544645</v>
      </c>
      <c r="O31" s="61">
        <v>1.3516374803012467E-2</v>
      </c>
      <c r="P31" s="15">
        <v>2.9495696388524735</v>
      </c>
      <c r="Q31" s="61">
        <v>1.1066614026197928E-2</v>
      </c>
      <c r="R31" s="15">
        <v>2.9873903052166959</v>
      </c>
      <c r="S31" s="61">
        <v>2.6854700408772473E-2</v>
      </c>
    </row>
    <row r="32" spans="1:20">
      <c r="A32" s="16" t="s">
        <v>451</v>
      </c>
      <c r="B32" s="15">
        <v>2.3887009011061593E-2</v>
      </c>
      <c r="C32" s="61">
        <v>1.1650539246552266E-2</v>
      </c>
      <c r="D32" s="15">
        <v>1.3094752727401565E-2</v>
      </c>
      <c r="E32" s="61">
        <v>1.5236308704437327E-2</v>
      </c>
      <c r="F32" s="15">
        <v>1.7874101569681278E-2</v>
      </c>
      <c r="G32" s="61">
        <v>7.0813908351891599E-3</v>
      </c>
      <c r="H32" s="15">
        <v>1.5951597750652317E-3</v>
      </c>
      <c r="I32" s="61">
        <v>3.9749862986316583E-3</v>
      </c>
      <c r="J32" s="15">
        <v>5.3010813829156955E-2</v>
      </c>
      <c r="K32" s="61">
        <v>9.6739041120889255E-3</v>
      </c>
      <c r="L32" s="15">
        <v>5.3910367245331325E-2</v>
      </c>
      <c r="M32" s="61">
        <v>1.2879310123249721E-2</v>
      </c>
      <c r="N32" s="15">
        <v>5.0433680528585455E-2</v>
      </c>
      <c r="O32" s="61">
        <v>1.3536287078268936E-2</v>
      </c>
      <c r="P32" s="15">
        <v>4.9244092824423547E-2</v>
      </c>
      <c r="Q32" s="61">
        <v>1.0661193554957215E-2</v>
      </c>
      <c r="R32" s="15">
        <v>1.6875944372374642E-2</v>
      </c>
      <c r="S32" s="61">
        <v>2.0881362749075198E-2</v>
      </c>
    </row>
    <row r="33" spans="1:19">
      <c r="A33" s="16" t="s">
        <v>453</v>
      </c>
      <c r="B33" s="15">
        <v>2.7557123790464228E-4</v>
      </c>
      <c r="C33" s="61">
        <v>2.5322582520049766E-4</v>
      </c>
      <c r="D33" s="15">
        <v>1.0339736706899198E-4</v>
      </c>
      <c r="E33" s="61">
        <v>1.5764719713479142E-4</v>
      </c>
      <c r="F33" s="15">
        <v>9.3589941580190248E-4</v>
      </c>
      <c r="G33" s="61">
        <v>2.6452065552671708E-4</v>
      </c>
      <c r="H33" s="15">
        <v>0</v>
      </c>
      <c r="I33" s="61">
        <v>0</v>
      </c>
      <c r="J33" s="15">
        <v>1.6860091209196124E-4</v>
      </c>
      <c r="K33" s="61">
        <v>1.8482421892241987E-4</v>
      </c>
      <c r="L33" s="15">
        <v>9.2749933583578976E-5</v>
      </c>
      <c r="M33" s="61">
        <v>1.5496002417407972E-4</v>
      </c>
      <c r="N33" s="15">
        <v>1.5173248518493521E-4</v>
      </c>
      <c r="O33" s="61">
        <v>1.6513005020394879E-4</v>
      </c>
      <c r="P33" s="15">
        <v>9.0576745547610561E-6</v>
      </c>
      <c r="Q33" s="61">
        <v>1.1860939944568534E-5</v>
      </c>
      <c r="R33" s="15">
        <v>1.8051448939323383E-5</v>
      </c>
      <c r="S33" s="61">
        <v>5.3101375260217288E-5</v>
      </c>
    </row>
    <row r="34" spans="1:19">
      <c r="A34" s="16" t="s">
        <v>452</v>
      </c>
      <c r="B34" s="15">
        <v>3.3864977339046832E-3</v>
      </c>
      <c r="C34" s="61">
        <v>4.523005077321869E-4</v>
      </c>
      <c r="D34" s="15">
        <v>1.5342375837356136E-3</v>
      </c>
      <c r="E34" s="61">
        <v>1.8227012883382195E-3</v>
      </c>
      <c r="F34" s="15">
        <v>2.9027374595528262E-3</v>
      </c>
      <c r="G34" s="61">
        <v>7.8315446020407417E-4</v>
      </c>
      <c r="H34" s="15">
        <v>0</v>
      </c>
      <c r="I34" s="61">
        <v>0</v>
      </c>
      <c r="J34" s="15">
        <v>4.8981854435476424E-3</v>
      </c>
      <c r="K34" s="61">
        <v>4.0999109567225735E-4</v>
      </c>
      <c r="L34" s="15">
        <v>4.551544623104439E-3</v>
      </c>
      <c r="M34" s="61">
        <v>8.663182886752259E-4</v>
      </c>
      <c r="N34" s="15">
        <v>4.485866931765399E-3</v>
      </c>
      <c r="O34" s="61">
        <v>8.3409156299806746E-4</v>
      </c>
      <c r="P34" s="15">
        <v>1.1772106485483933E-3</v>
      </c>
      <c r="Q34" s="61">
        <v>1.038617708265273E-3</v>
      </c>
      <c r="R34" s="15">
        <v>5.4317044570915528E-4</v>
      </c>
      <c r="S34" s="61">
        <v>1.205440467522567E-3</v>
      </c>
    </row>
    <row r="35" spans="1:19">
      <c r="A35" s="16" t="s">
        <v>455</v>
      </c>
      <c r="B35" s="15">
        <v>3</v>
      </c>
      <c r="C35" s="61">
        <v>0</v>
      </c>
      <c r="D35" s="15">
        <v>3.0101135178594447</v>
      </c>
      <c r="E35" s="61">
        <v>1.4918262358013083E-2</v>
      </c>
      <c r="F35" s="15">
        <v>3</v>
      </c>
      <c r="G35" s="61">
        <v>0</v>
      </c>
      <c r="H35" s="15">
        <v>3.0055483685570192</v>
      </c>
      <c r="I35" s="61">
        <v>6.1595145583534551E-3</v>
      </c>
      <c r="J35" s="15">
        <v>3</v>
      </c>
      <c r="K35" s="61">
        <v>0</v>
      </c>
      <c r="L35" s="15">
        <v>3</v>
      </c>
      <c r="M35" s="61">
        <v>0</v>
      </c>
      <c r="N35" s="15">
        <v>3</v>
      </c>
      <c r="O35" s="61">
        <v>0</v>
      </c>
      <c r="P35" s="15">
        <v>3</v>
      </c>
      <c r="Q35" s="61">
        <v>0</v>
      </c>
      <c r="R35" s="15">
        <v>3.0048274714837189</v>
      </c>
      <c r="S35" s="61">
        <v>8.3786743291253633E-3</v>
      </c>
    </row>
    <row r="36" spans="1:19">
      <c r="A36" s="16" t="s">
        <v>456</v>
      </c>
      <c r="B36" s="15">
        <v>1.976601276707038</v>
      </c>
      <c r="C36" s="61">
        <v>1.5794947416490908E-2</v>
      </c>
      <c r="D36" s="15">
        <v>1.9807818478422408</v>
      </c>
      <c r="E36" s="61">
        <v>1.5445473906557537E-2</v>
      </c>
      <c r="F36" s="15">
        <v>1.9759042225257111</v>
      </c>
      <c r="G36" s="61">
        <v>1.6453036206992754E-2</v>
      </c>
      <c r="H36" s="15">
        <v>1.9908397927555768</v>
      </c>
      <c r="I36" s="61">
        <v>8.7778398052526276E-3</v>
      </c>
      <c r="J36" s="15">
        <v>1.9606362808244309</v>
      </c>
      <c r="K36" s="61">
        <v>1.2599296367425947E-2</v>
      </c>
      <c r="L36" s="15">
        <v>1.9656587579393685</v>
      </c>
      <c r="M36" s="61">
        <v>1.8698944727223554E-2</v>
      </c>
      <c r="N36" s="15">
        <v>1.9706684723236065</v>
      </c>
      <c r="O36" s="61">
        <v>1.1425211163857694E-2</v>
      </c>
      <c r="P36" s="15">
        <v>1.9564637742269944</v>
      </c>
      <c r="Q36" s="61">
        <v>1.0408872286389781E-2</v>
      </c>
      <c r="R36" s="15">
        <v>1.984885257330312</v>
      </c>
      <c r="S36" s="61">
        <v>1.5430873101748078E-2</v>
      </c>
    </row>
    <row r="37" spans="1:19" ht="16.2">
      <c r="A37" s="16" t="s">
        <v>1249</v>
      </c>
      <c r="B37" s="15">
        <v>4.3202872731772049E-2</v>
      </c>
      <c r="C37" s="61">
        <v>2.5632396712229555E-2</v>
      </c>
      <c r="D37" s="15">
        <v>2.2656553550892161E-2</v>
      </c>
      <c r="E37" s="61">
        <v>2.3990876895113832E-2</v>
      </c>
      <c r="F37" s="15">
        <v>4.0444182424677066E-2</v>
      </c>
      <c r="G37" s="61">
        <v>1.9599766321080795E-2</v>
      </c>
      <c r="H37" s="15">
        <v>5.7831554567062482E-3</v>
      </c>
      <c r="I37" s="61">
        <v>7.4099398816537482E-3</v>
      </c>
      <c r="J37" s="15">
        <v>8.0819487931018036E-2</v>
      </c>
      <c r="K37" s="61">
        <v>1.9823702149834824E-2</v>
      </c>
      <c r="L37" s="15">
        <v>7.8205550352680064E-2</v>
      </c>
      <c r="M37" s="61">
        <v>3.2051331163004404E-2</v>
      </c>
      <c r="N37" s="15">
        <v>7.0450704066231939E-2</v>
      </c>
      <c r="O37" s="61">
        <v>2.306730941122866E-2</v>
      </c>
      <c r="P37" s="15">
        <v>8.6015095610342845E-2</v>
      </c>
      <c r="Q37" s="61">
        <v>1.968786799770425E-2</v>
      </c>
      <c r="R37" s="15">
        <v>2.6767776293585167E-2</v>
      </c>
      <c r="S37" s="61">
        <v>3.2697307061158462E-2</v>
      </c>
    </row>
    <row r="38" spans="1:19">
      <c r="A38" s="16" t="s">
        <v>459</v>
      </c>
      <c r="B38" s="15">
        <v>5.3774401708413298E-4</v>
      </c>
      <c r="C38" s="61">
        <v>2.7717736018352193E-4</v>
      </c>
      <c r="D38" s="15">
        <v>1.1604295733631958E-3</v>
      </c>
      <c r="E38" s="61">
        <v>8.4027914325537282E-4</v>
      </c>
      <c r="F38" s="15">
        <v>3.1348750626004332E-4</v>
      </c>
      <c r="G38" s="61">
        <v>2.1659297109978337E-4</v>
      </c>
      <c r="H38" s="15">
        <v>7.5990012302761011E-4</v>
      </c>
      <c r="I38" s="61">
        <v>8.5987607291702515E-4</v>
      </c>
      <c r="J38" s="15">
        <v>1.218760586136251E-3</v>
      </c>
      <c r="K38" s="61">
        <v>4.190491723007956E-4</v>
      </c>
      <c r="L38" s="15">
        <v>8.8029783070294745E-4</v>
      </c>
      <c r="M38" s="61">
        <v>3.0112653427152305E-4</v>
      </c>
      <c r="N38" s="15">
        <v>6.3074627585923265E-4</v>
      </c>
      <c r="O38" s="61">
        <v>6.212382432945016E-4</v>
      </c>
      <c r="P38" s="15">
        <v>4.0242277983558206E-4</v>
      </c>
      <c r="Q38" s="61">
        <v>4.4362100594294248E-4</v>
      </c>
      <c r="R38" s="15">
        <v>9.7634785037581265E-4</v>
      </c>
      <c r="S38" s="61">
        <v>1.1198442272174684E-3</v>
      </c>
    </row>
    <row r="39" spans="1:19">
      <c r="A39" s="16" t="s">
        <v>461</v>
      </c>
      <c r="B39" s="15">
        <v>5.0308067016386737E-4</v>
      </c>
      <c r="C39" s="61">
        <v>1.2632527828823514E-4</v>
      </c>
      <c r="D39" s="15">
        <v>6.1358952645299296E-4</v>
      </c>
      <c r="E39" s="61">
        <v>3.828387487631044E-4</v>
      </c>
      <c r="F39" s="15">
        <v>1.551031893256039E-3</v>
      </c>
      <c r="G39" s="61">
        <v>5.9646009836324012E-4</v>
      </c>
      <c r="H39" s="15">
        <v>1.3776774182629114E-3</v>
      </c>
      <c r="I39" s="61">
        <v>6.1670651103069179E-4</v>
      </c>
      <c r="J39" s="15">
        <v>1.1010390118578193E-3</v>
      </c>
      <c r="K39" s="61">
        <v>1.0143336380125049E-4</v>
      </c>
      <c r="L39" s="15">
        <v>1.0616543632519402E-3</v>
      </c>
      <c r="M39" s="61">
        <v>2.1244926438892354E-4</v>
      </c>
      <c r="N39" s="15">
        <v>1.2010268294320018E-3</v>
      </c>
      <c r="O39" s="61">
        <v>1.6202666390123028E-4</v>
      </c>
      <c r="P39" s="15">
        <v>2.1796090622062262E-3</v>
      </c>
      <c r="Q39" s="61">
        <v>7.8473823314579758E-4</v>
      </c>
      <c r="R39" s="15">
        <v>1.2204836960293959E-3</v>
      </c>
      <c r="S39" s="61">
        <v>5.2789651090011825E-4</v>
      </c>
    </row>
    <row r="40" spans="1:19">
      <c r="A40" s="16" t="s">
        <v>1215</v>
      </c>
      <c r="B40" s="15">
        <v>9.6628539911009989E-4</v>
      </c>
      <c r="C40" s="61">
        <v>6.5152681091997238E-4</v>
      </c>
      <c r="D40" s="15">
        <v>2.0305753942140002E-4</v>
      </c>
      <c r="E40" s="61">
        <v>4.1027894994693419E-4</v>
      </c>
      <c r="F40" s="15">
        <v>2.8646037145592997E-4</v>
      </c>
      <c r="G40" s="61">
        <v>1.5260004907132553E-4</v>
      </c>
      <c r="H40" s="15">
        <v>0</v>
      </c>
      <c r="I40" s="61">
        <v>0</v>
      </c>
      <c r="J40" s="15">
        <v>5.7801555300647034E-4</v>
      </c>
      <c r="K40" s="61">
        <v>3.828047853681499E-4</v>
      </c>
      <c r="L40" s="15">
        <v>4.0783959704174971E-4</v>
      </c>
      <c r="M40" s="61">
        <v>4.722375481272069E-4</v>
      </c>
      <c r="N40" s="15">
        <v>3.1247936770230301E-4</v>
      </c>
      <c r="O40" s="61">
        <v>3.0680999520529958E-4</v>
      </c>
      <c r="P40" s="15">
        <v>3.0598834423204921E-4</v>
      </c>
      <c r="Q40" s="61">
        <v>3.4158895972118104E-4</v>
      </c>
      <c r="R40" s="15">
        <v>1.6401420834658462E-4</v>
      </c>
      <c r="S40" s="61">
        <v>3.0968873288979998E-4</v>
      </c>
    </row>
    <row r="41" spans="1:19">
      <c r="A41" s="16" t="s">
        <v>1216</v>
      </c>
      <c r="B41" s="15">
        <v>9.6628539911009989E-4</v>
      </c>
      <c r="C41" s="61">
        <v>6.5152681091997238E-4</v>
      </c>
      <c r="D41" s="15">
        <v>2.0305753942140002E-4</v>
      </c>
      <c r="E41" s="61">
        <v>4.1027894994693419E-4</v>
      </c>
      <c r="F41" s="15">
        <v>2.8646037145592997E-4</v>
      </c>
      <c r="G41" s="61">
        <v>1.5260004907132553E-4</v>
      </c>
      <c r="H41" s="15">
        <v>0</v>
      </c>
      <c r="I41" s="61">
        <v>0</v>
      </c>
      <c r="J41" s="15">
        <v>5.7801555300647034E-4</v>
      </c>
      <c r="K41" s="61">
        <v>3.828047853681499E-4</v>
      </c>
      <c r="L41" s="15">
        <v>4.0783959704174971E-4</v>
      </c>
      <c r="M41" s="61">
        <v>4.722375481272069E-4</v>
      </c>
      <c r="N41" s="15">
        <v>3.1247936770230301E-4</v>
      </c>
      <c r="O41" s="61">
        <v>3.0680999520529958E-4</v>
      </c>
      <c r="P41" s="15">
        <v>3.0598834423204921E-4</v>
      </c>
      <c r="Q41" s="61">
        <v>3.4158895972118104E-4</v>
      </c>
      <c r="R41" s="15">
        <v>1.6401420834658462E-4</v>
      </c>
      <c r="S41" s="61">
        <v>3.0968873288979998E-4</v>
      </c>
    </row>
    <row r="42" spans="1:19">
      <c r="A42" s="16" t="s">
        <v>1217</v>
      </c>
      <c r="B42" s="15">
        <v>2.9184144362076028E-4</v>
      </c>
      <c r="C42" s="61">
        <v>1.7046692454928298E-4</v>
      </c>
      <c r="D42" s="15">
        <v>6.0343124181201056E-5</v>
      </c>
      <c r="E42" s="61">
        <v>1.9646727279237582E-4</v>
      </c>
      <c r="F42" s="15">
        <v>9.5049092776456614E-4</v>
      </c>
      <c r="G42" s="61">
        <v>5.6878107631896078E-4</v>
      </c>
      <c r="H42" s="15">
        <v>-4.1034606643490962E-5</v>
      </c>
      <c r="I42" s="61">
        <v>4.6433307937519363E-5</v>
      </c>
      <c r="J42" s="15">
        <v>5.848535977607777E-4</v>
      </c>
      <c r="K42" s="61">
        <v>8.5819033016145508E-5</v>
      </c>
      <c r="L42" s="15">
        <v>5.2094442774429329E-4</v>
      </c>
      <c r="M42" s="61">
        <v>9.956078327310816E-5</v>
      </c>
      <c r="N42" s="15">
        <v>5.2417417953391006E-4</v>
      </c>
      <c r="O42" s="61">
        <v>1.3752738431492702E-4</v>
      </c>
      <c r="P42" s="15">
        <v>1.0395146110538924E-3</v>
      </c>
      <c r="Q42" s="61">
        <v>3.3118289467068938E-4</v>
      </c>
      <c r="R42" s="15">
        <v>1.5189685456884234E-4</v>
      </c>
      <c r="S42" s="61">
        <v>4.2164946744139317E-4</v>
      </c>
    </row>
    <row r="43" spans="1:19">
      <c r="A43" s="16" t="s">
        <v>469</v>
      </c>
      <c r="B43" s="15">
        <v>2.0231441636143463</v>
      </c>
      <c r="C43" s="61">
        <v>1.1662327691363966E-2</v>
      </c>
      <c r="D43" s="15">
        <v>2.0057235636405184</v>
      </c>
      <c r="E43" s="61">
        <v>2.4137581293071812E-2</v>
      </c>
      <c r="F43" s="15">
        <v>2.0199077498010767</v>
      </c>
      <c r="G43" s="61">
        <v>5.6730714252049086E-3</v>
      </c>
      <c r="H43" s="15">
        <v>1.9987194911469297</v>
      </c>
      <c r="I43" s="61">
        <v>1.0038034481289175E-2</v>
      </c>
      <c r="J43" s="15">
        <v>2.0457002820895753</v>
      </c>
      <c r="K43" s="61">
        <v>1.0161548848435759E-2</v>
      </c>
      <c r="L43" s="15">
        <v>2.0474340060762151</v>
      </c>
      <c r="M43" s="61">
        <v>1.3996873687905389E-2</v>
      </c>
      <c r="N43" s="15">
        <v>2.0442827374336177</v>
      </c>
      <c r="O43" s="61">
        <v>1.5288536198640221E-2</v>
      </c>
      <c r="P43" s="15">
        <v>2.0468345226354856</v>
      </c>
      <c r="Q43" s="61">
        <v>1.0430041068237085E-2</v>
      </c>
      <c r="R43" s="15">
        <v>2.0143925953039563</v>
      </c>
      <c r="S43" s="61">
        <v>2.4525729013749858E-2</v>
      </c>
    </row>
    <row r="44" spans="1:19" ht="16.2">
      <c r="A44" s="16" t="s">
        <v>1252</v>
      </c>
      <c r="B44" s="15">
        <v>2.0394091490812261</v>
      </c>
      <c r="C44" s="61">
        <v>2.493296378348548E-2</v>
      </c>
      <c r="D44" s="15">
        <v>2.2220359293895067</v>
      </c>
      <c r="E44" s="61">
        <v>5.1020596519904794E-2</v>
      </c>
      <c r="F44" s="15">
        <v>2.0678054731023994</v>
      </c>
      <c r="G44" s="61">
        <v>2.1180274974939784E-2</v>
      </c>
      <c r="H44" s="15">
        <v>2.0160163684859667</v>
      </c>
      <c r="I44" s="61">
        <v>3.8442929781739764E-2</v>
      </c>
      <c r="J44" s="15">
        <v>1.9737635669703575</v>
      </c>
      <c r="K44" s="61">
        <v>2.9262503455580208E-2</v>
      </c>
      <c r="L44" s="15">
        <v>2.0794964142819348</v>
      </c>
      <c r="M44" s="61">
        <v>4.8907736658901663E-2</v>
      </c>
      <c r="N44" s="15">
        <v>2.1454661658625933</v>
      </c>
      <c r="O44" s="61">
        <v>3.8160179378481041E-2</v>
      </c>
      <c r="P44" s="15">
        <v>2.1501852273093807</v>
      </c>
      <c r="Q44" s="61">
        <v>1.8378649987733323E-2</v>
      </c>
      <c r="R44" s="15">
        <v>2.2879483702276584</v>
      </c>
      <c r="S44" s="61">
        <v>5.5136595182460502E-2</v>
      </c>
    </row>
    <row r="45" spans="1:19">
      <c r="A45" s="16" t="s">
        <v>1218</v>
      </c>
      <c r="B45" s="15">
        <v>0.70723543548256051</v>
      </c>
      <c r="C45" s="61">
        <v>1.4180461329915258E-2</v>
      </c>
      <c r="D45" s="15">
        <v>0.49309168623991911</v>
      </c>
      <c r="E45" s="61">
        <v>6.9943666988057068E-2</v>
      </c>
      <c r="F45" s="15">
        <v>0.43662869873276422</v>
      </c>
      <c r="G45" s="61">
        <v>2.6409227223153291E-2</v>
      </c>
      <c r="H45" s="15">
        <v>0.33143106314919152</v>
      </c>
      <c r="I45" s="61">
        <v>3.0332398670402199E-2</v>
      </c>
      <c r="J45" s="15">
        <v>0.52449990897679322</v>
      </c>
      <c r="K45" s="61">
        <v>1.1074219739959503E-2</v>
      </c>
      <c r="L45" s="15">
        <v>0.48147253093317294</v>
      </c>
      <c r="M45" s="61">
        <v>3.4168395874164016E-2</v>
      </c>
      <c r="N45" s="15">
        <v>0.39093985783858448</v>
      </c>
      <c r="O45" s="61">
        <v>5.181314114231713E-2</v>
      </c>
      <c r="P45" s="15">
        <v>0.49717790868201828</v>
      </c>
      <c r="Q45" s="61">
        <v>2.1187427574608692E-2</v>
      </c>
      <c r="R45" s="15">
        <v>0.30160194921153766</v>
      </c>
      <c r="S45" s="61">
        <v>4.160668761849342E-2</v>
      </c>
    </row>
    <row r="46" spans="1:19">
      <c r="A46" s="16" t="s">
        <v>1219</v>
      </c>
      <c r="B46" s="15">
        <v>7.419085071852588E-2</v>
      </c>
      <c r="C46" s="61">
        <v>9.2409609488856015E-3</v>
      </c>
      <c r="D46" s="15">
        <v>0.13892471182324059</v>
      </c>
      <c r="E46" s="61">
        <v>3.0626384909928535E-2</v>
      </c>
      <c r="F46" s="15">
        <v>0.37232557531692334</v>
      </c>
      <c r="G46" s="61">
        <v>5.1285882538654147E-2</v>
      </c>
      <c r="H46" s="15">
        <v>0.5561062259275571</v>
      </c>
      <c r="I46" s="61">
        <v>6.127186261871629E-2</v>
      </c>
      <c r="J46" s="15">
        <v>0.35577460741175204</v>
      </c>
      <c r="K46" s="61">
        <v>1.2549170398265874E-2</v>
      </c>
      <c r="L46" s="15">
        <v>0.29686948222056331</v>
      </c>
      <c r="M46" s="61">
        <v>8.1702900745469383E-3</v>
      </c>
      <c r="N46" s="15">
        <v>0.32545062901992344</v>
      </c>
      <c r="O46" s="61">
        <v>2.6654336054330714E-2</v>
      </c>
      <c r="P46" s="15">
        <v>0.20924178565283319</v>
      </c>
      <c r="Q46" s="61">
        <v>1.3207018009277368E-2</v>
      </c>
      <c r="R46" s="15">
        <v>0.29538330613057118</v>
      </c>
      <c r="S46" s="61">
        <v>2.1389117499014305E-2</v>
      </c>
    </row>
    <row r="47" spans="1:19">
      <c r="A47" s="16" t="s">
        <v>1220</v>
      </c>
      <c r="B47" s="15">
        <v>0.14938638670916835</v>
      </c>
      <c r="C47" s="61">
        <v>1.5914701303255382E-2</v>
      </c>
      <c r="D47" s="15">
        <v>0.12461827856334949</v>
      </c>
      <c r="E47" s="61">
        <v>1.1211647175015016E-2</v>
      </c>
      <c r="F47" s="15">
        <v>8.7665346546639794E-2</v>
      </c>
      <c r="G47" s="61">
        <v>1.4539665747575962E-3</v>
      </c>
      <c r="H47" s="15">
        <v>8.7589626696434761E-2</v>
      </c>
      <c r="I47" s="61">
        <v>2.6832938602181309E-3</v>
      </c>
      <c r="J47" s="15">
        <v>9.1915753339579298E-2</v>
      </c>
      <c r="K47" s="61">
        <v>2.1995684961937665E-3</v>
      </c>
      <c r="L47" s="15">
        <v>8.7220240489855508E-2</v>
      </c>
      <c r="M47" s="61">
        <v>1.9928568376646597E-3</v>
      </c>
      <c r="N47" s="15">
        <v>8.4583185454794818E-2</v>
      </c>
      <c r="O47" s="61">
        <v>2.5565995925506471E-3</v>
      </c>
      <c r="P47" s="15">
        <v>8.9313094139970212E-2</v>
      </c>
      <c r="Q47" s="61">
        <v>2.3499544442072045E-3</v>
      </c>
      <c r="R47" s="15">
        <v>8.9203015318756643E-2</v>
      </c>
      <c r="S47" s="61">
        <v>2.2460767900538943E-3</v>
      </c>
    </row>
    <row r="48" spans="1:19">
      <c r="A48" s="16" t="s">
        <v>1221</v>
      </c>
      <c r="B48" s="15">
        <v>4.0823655667588943E-3</v>
      </c>
      <c r="C48" s="61">
        <v>2.168567964602863E-3</v>
      </c>
      <c r="D48" s="15">
        <v>2.8969757556051683E-3</v>
      </c>
      <c r="E48" s="61">
        <v>2.6953020257706214E-3</v>
      </c>
      <c r="F48" s="15">
        <v>1.0252963022221994E-2</v>
      </c>
      <c r="G48" s="61">
        <v>1.8509892247440059E-3</v>
      </c>
      <c r="H48" s="15">
        <v>1.4924010122990339E-3</v>
      </c>
      <c r="I48" s="61">
        <v>1.538041281608356E-3</v>
      </c>
      <c r="J48" s="15">
        <v>2.8045769631486399E-3</v>
      </c>
      <c r="K48" s="61">
        <v>1.941821055474971E-3</v>
      </c>
      <c r="L48" s="15">
        <v>2.4013123743611663E-3</v>
      </c>
      <c r="M48" s="61">
        <v>2.0986206353440216E-3</v>
      </c>
      <c r="N48" s="15">
        <v>2.8054291115737211E-3</v>
      </c>
      <c r="O48" s="61">
        <v>2.2817559180437512E-3</v>
      </c>
      <c r="P48" s="15">
        <v>2.4142239881935752E-3</v>
      </c>
      <c r="Q48" s="61">
        <v>1.7458913336692269E-3</v>
      </c>
      <c r="R48" s="15">
        <v>2.8058292874803734E-3</v>
      </c>
      <c r="S48" s="61">
        <v>2.7804099760285368E-3</v>
      </c>
    </row>
    <row r="49" spans="1:19">
      <c r="A49" s="16" t="s">
        <v>1222</v>
      </c>
      <c r="B49" s="15">
        <v>5.9871076065300493</v>
      </c>
      <c r="C49" s="61">
        <v>0.63782939883186918</v>
      </c>
      <c r="D49" s="15">
        <v>4.9944513682619203</v>
      </c>
      <c r="E49" s="61">
        <v>0.44934039548025168</v>
      </c>
      <c r="F49" s="15">
        <v>3.5303004629809083</v>
      </c>
      <c r="G49" s="61">
        <v>1.2784013787250823E-3</v>
      </c>
      <c r="H49" s="15">
        <v>3.1837345852497321</v>
      </c>
      <c r="I49" s="61">
        <v>1.0234573511788227</v>
      </c>
      <c r="J49" s="15">
        <v>3.6837995623436592</v>
      </c>
      <c r="K49" s="61">
        <v>8.8154306190453668E-2</v>
      </c>
      <c r="L49" s="15">
        <v>3.495612798352429</v>
      </c>
      <c r="M49" s="61">
        <v>7.9869716339924263E-2</v>
      </c>
      <c r="N49" s="15">
        <v>3.3899249066572668</v>
      </c>
      <c r="O49" s="61">
        <v>0.10246339847024478</v>
      </c>
      <c r="P49" s="15">
        <v>3.4936811084164652</v>
      </c>
      <c r="Q49" s="61">
        <v>0.12436952957491565</v>
      </c>
      <c r="R49" s="15">
        <v>3.5870936197995147</v>
      </c>
      <c r="S49" s="61">
        <v>9.1021377589905916E-2</v>
      </c>
    </row>
    <row r="50" spans="1:19">
      <c r="A50" s="16" t="s">
        <v>1223</v>
      </c>
      <c r="B50" s="15">
        <v>3.5146411508905646E-4</v>
      </c>
      <c r="C50" s="61">
        <v>2.328594629196749E-4</v>
      </c>
      <c r="D50" s="15">
        <v>1.9176364611627226E-4</v>
      </c>
      <c r="E50" s="61">
        <v>2.5212663667703984E-4</v>
      </c>
      <c r="F50" s="15">
        <v>3.6885658343315452E-4</v>
      </c>
      <c r="G50" s="61">
        <v>1.2761684494189037E-4</v>
      </c>
      <c r="H50" s="15">
        <v>0</v>
      </c>
      <c r="I50" s="61">
        <v>0</v>
      </c>
      <c r="J50" s="15">
        <v>3.4828027879751472E-4</v>
      </c>
      <c r="K50" s="61">
        <v>1.7449304261035753E-4</v>
      </c>
      <c r="L50" s="15">
        <v>4.9821907604309407E-4</v>
      </c>
      <c r="M50" s="61">
        <v>2.5882820563010296E-4</v>
      </c>
      <c r="N50" s="15">
        <v>4.2695087366963392E-4</v>
      </c>
      <c r="O50" s="61">
        <v>2.218840652258411E-4</v>
      </c>
      <c r="P50" s="15">
        <v>5.8068728360685488E-4</v>
      </c>
      <c r="Q50" s="61">
        <v>8.7421335502354728E-5</v>
      </c>
      <c r="R50" s="15">
        <v>1.4549157536000788E-4</v>
      </c>
      <c r="S50" s="61">
        <v>2.5970617752520071E-4</v>
      </c>
    </row>
    <row r="51" spans="1:19">
      <c r="A51" s="16" t="s">
        <v>1224</v>
      </c>
      <c r="B51" s="15">
        <v>1.6662132007280795E-3</v>
      </c>
      <c r="C51" s="61">
        <v>6.5803384175338155E-4</v>
      </c>
      <c r="D51" s="15">
        <v>7.6877553798177249E-4</v>
      </c>
      <c r="E51" s="61">
        <v>1.0200689661030711E-3</v>
      </c>
      <c r="F51" s="15">
        <v>1.9587157946584543E-3</v>
      </c>
      <c r="G51" s="61">
        <v>1.8597014755476329E-4</v>
      </c>
      <c r="H51" s="15">
        <v>0</v>
      </c>
      <c r="I51" s="61">
        <v>0</v>
      </c>
      <c r="J51" s="15">
        <v>1.8866071295827835E-3</v>
      </c>
      <c r="K51" s="61">
        <v>2.9656534747367005E-4</v>
      </c>
      <c r="L51" s="15">
        <v>2.057456797422425E-3</v>
      </c>
      <c r="M51" s="61">
        <v>1.9135336705201648E-4</v>
      </c>
      <c r="N51" s="15">
        <v>3.0371522988150764E-3</v>
      </c>
      <c r="O51" s="61">
        <v>8.8436068961052574E-4</v>
      </c>
      <c r="P51" s="15">
        <v>1.9776973628269491E-3</v>
      </c>
      <c r="Q51" s="61">
        <v>2.391895155747809E-4</v>
      </c>
      <c r="R51" s="15">
        <v>7.1094358366431828E-4</v>
      </c>
      <c r="S51" s="61">
        <v>1.2280086438080759E-3</v>
      </c>
    </row>
    <row r="52" spans="1:19">
      <c r="A52" s="16" t="s">
        <v>1225</v>
      </c>
      <c r="B52" s="15">
        <v>5.1072497030809131E-4</v>
      </c>
      <c r="C52" s="61">
        <v>3.2780804370241302E-4</v>
      </c>
      <c r="D52" s="15">
        <v>2.2126547021897848E-4</v>
      </c>
      <c r="E52" s="61">
        <v>6.5554734136279331E-4</v>
      </c>
      <c r="F52" s="15">
        <v>5.8497535785041028E-4</v>
      </c>
      <c r="G52" s="61">
        <v>2.0490187029063953E-4</v>
      </c>
      <c r="H52" s="15">
        <v>0</v>
      </c>
      <c r="I52" s="61">
        <v>0</v>
      </c>
      <c r="J52" s="15">
        <v>1.8077427055199216E-4</v>
      </c>
      <c r="K52" s="61">
        <v>1.6570506713704851E-4</v>
      </c>
      <c r="L52" s="15">
        <v>2.2580240311255629E-4</v>
      </c>
      <c r="M52" s="61">
        <v>2.3368246453759673E-4</v>
      </c>
      <c r="N52" s="15">
        <v>2.929067859439158E-4</v>
      </c>
      <c r="O52" s="61">
        <v>2.761706328787891E-4</v>
      </c>
      <c r="P52" s="15">
        <v>5.773039443158905E-4</v>
      </c>
      <c r="Q52" s="61">
        <v>2.896871927241685E-4</v>
      </c>
      <c r="R52" s="15">
        <v>1.181667377986255E-4</v>
      </c>
      <c r="S52" s="61">
        <v>2.6717778161488139E-4</v>
      </c>
    </row>
    <row r="53" spans="1:19">
      <c r="A53" s="16" t="s">
        <v>1227</v>
      </c>
      <c r="B53" s="15">
        <v>7.0958841422333406E-4</v>
      </c>
      <c r="C53" s="61">
        <v>4.5717027828434805E-4</v>
      </c>
      <c r="D53" s="15">
        <v>9.2672091418339271E-5</v>
      </c>
      <c r="E53" s="61">
        <v>1.5365823535211387E-4</v>
      </c>
      <c r="F53" s="15">
        <v>2.2358055562464937E-3</v>
      </c>
      <c r="G53" s="61">
        <v>3.8488057859707226E-4</v>
      </c>
      <c r="H53" s="15">
        <v>0</v>
      </c>
      <c r="I53" s="61">
        <v>0</v>
      </c>
      <c r="J53" s="15">
        <v>3.1345705240935148E-3</v>
      </c>
      <c r="K53" s="61">
        <v>1.0940246559889392E-3</v>
      </c>
      <c r="L53" s="15">
        <v>2.2740024943974039E-3</v>
      </c>
      <c r="M53" s="61">
        <v>9.3375772036939165E-4</v>
      </c>
      <c r="N53" s="15">
        <v>1.9296382713242196E-3</v>
      </c>
      <c r="O53" s="61">
        <v>8.4269852262507875E-4</v>
      </c>
      <c r="P53" s="15">
        <v>1.8393838476514247E-3</v>
      </c>
      <c r="Q53" s="61">
        <v>2.9708460990655509E-4</v>
      </c>
      <c r="R53" s="15">
        <v>4.2439234559714026E-4</v>
      </c>
      <c r="S53" s="61">
        <v>7.4979195815793361E-4</v>
      </c>
    </row>
    <row r="54" spans="1:19">
      <c r="A54" s="16" t="s">
        <v>475</v>
      </c>
      <c r="B54" s="15">
        <v>8.9647718883154184</v>
      </c>
      <c r="C54" s="61">
        <v>0.64548355150665537</v>
      </c>
      <c r="D54" s="15">
        <v>7.9773507644636936</v>
      </c>
      <c r="E54" s="61">
        <v>0.45422289123520809</v>
      </c>
      <c r="F54" s="15">
        <v>6.5101596211383406</v>
      </c>
      <c r="G54" s="61">
        <v>6.1373961839608984E-3</v>
      </c>
      <c r="H54" s="15">
        <v>6.1763702705211818</v>
      </c>
      <c r="I54" s="61">
        <v>1.0254334170313646</v>
      </c>
      <c r="J54" s="15">
        <v>6.6382830331726632</v>
      </c>
      <c r="K54" s="61">
        <v>9.3203167512319718E-2</v>
      </c>
      <c r="L54" s="15">
        <v>6.4481571976793592</v>
      </c>
      <c r="M54" s="61">
        <v>8.0544810651612397E-2</v>
      </c>
      <c r="N54" s="15">
        <v>6.3450599780774866</v>
      </c>
      <c r="O54" s="61">
        <v>9.9866845195881251E-2</v>
      </c>
      <c r="P54" s="15">
        <v>6.4471508261624155</v>
      </c>
      <c r="Q54" s="61">
        <v>0.13358403565249741</v>
      </c>
      <c r="R54" s="15">
        <v>6.5654644111431635</v>
      </c>
      <c r="S54" s="61">
        <v>9.6054318469733252E-2</v>
      </c>
    </row>
    <row r="56" spans="1:19">
      <c r="A56" s="44" t="s">
        <v>1281</v>
      </c>
      <c r="B56" s="46">
        <f>100*B44/SUM(B$44:B$47)</f>
        <v>68.661846532183858</v>
      </c>
      <c r="C56" s="46"/>
      <c r="D56" s="46">
        <f>100*D44/SUM(D$44:D$47)</f>
        <v>74.598242749690556</v>
      </c>
      <c r="E56" s="46"/>
      <c r="F56" s="46">
        <f>100*F44/SUM(F$44:F$47)</f>
        <v>69.754013265431809</v>
      </c>
      <c r="G56" s="46"/>
      <c r="H56" s="46">
        <f>100*H44/SUM(H$44:H$47)</f>
        <v>67.399525094475578</v>
      </c>
      <c r="I56" s="46"/>
      <c r="J56" s="46">
        <f>100*J44/SUM(J$44:J$47)</f>
        <v>66.999134283188425</v>
      </c>
      <c r="K56" s="46"/>
      <c r="L56" s="46">
        <f>100*L44/SUM(L$44:L$47)</f>
        <v>70.609677047510701</v>
      </c>
      <c r="M56" s="46"/>
      <c r="N56" s="46">
        <f>100*N44/SUM(N$44:N$47)</f>
        <v>72.81554294999026</v>
      </c>
      <c r="O56" s="46"/>
      <c r="P56" s="46">
        <f>100*P44/SUM(P$44:P$47)</f>
        <v>72.98863090516123</v>
      </c>
      <c r="Q56" s="46"/>
      <c r="R56" s="46">
        <f>100*R44/SUM(R$44:R$47)</f>
        <v>76.928152485426267</v>
      </c>
      <c r="S56" s="46"/>
    </row>
    <row r="57" spans="1:19">
      <c r="A57" s="44" t="s">
        <v>1282</v>
      </c>
      <c r="B57" s="46">
        <f>100*B45/SUM(B$44:B$47)</f>
        <v>23.810862550608142</v>
      </c>
      <c r="C57" s="46"/>
      <c r="D57" s="46">
        <f>100*D45/SUM(D$44:D$47)</f>
        <v>16.55408574697795</v>
      </c>
      <c r="E57" s="46"/>
      <c r="F57" s="46">
        <f>100*F45/SUM(F$44:F$47)</f>
        <v>14.728950300038804</v>
      </c>
      <c r="G57" s="46"/>
      <c r="H57" s="46">
        <f>100*H45/SUM(H$44:H$47)</f>
        <v>11.080414131056273</v>
      </c>
      <c r="I57" s="46"/>
      <c r="J57" s="46">
        <f>100*J45/SUM(J$44:J$47)</f>
        <v>17.80407766214687</v>
      </c>
      <c r="K57" s="46"/>
      <c r="L57" s="46">
        <f>100*L45/SUM(L$44:L$47)</f>
        <v>16.348486913923452</v>
      </c>
      <c r="M57" s="46"/>
      <c r="N57" s="46">
        <f>100*N45/SUM(N$44:N$47)</f>
        <v>13.268211105936256</v>
      </c>
      <c r="O57" s="46"/>
      <c r="P57" s="46">
        <f>100*P45/SUM(P$44:P$47)</f>
        <v>16.876841311202266</v>
      </c>
      <c r="Q57" s="46"/>
      <c r="R57" s="46">
        <f>100*R45/SUM(R$44:R$47)</f>
        <v>10.140823560864844</v>
      </c>
      <c r="S57" s="46"/>
    </row>
    <row r="58" spans="1:19">
      <c r="A58" s="44" t="s">
        <v>1283</v>
      </c>
      <c r="B58" s="46">
        <f>100*B46/SUM(B$44:B$47)</f>
        <v>2.4978218855311698</v>
      </c>
      <c r="C58" s="46"/>
      <c r="D58" s="46">
        <f>100*D46/SUM(D$44:D$47)</f>
        <v>4.6639837094660477</v>
      </c>
      <c r="E58" s="46"/>
      <c r="F58" s="46">
        <f>100*F46/SUM(F$44:F$47)</f>
        <v>12.559790298238605</v>
      </c>
      <c r="G58" s="46"/>
      <c r="H58" s="46">
        <f>100*H46/SUM(H$44:H$47)</f>
        <v>18.591761513199934</v>
      </c>
      <c r="I58" s="46"/>
      <c r="J58" s="46">
        <f>100*J46/SUM(J$44:J$47)</f>
        <v>12.07672038101137</v>
      </c>
      <c r="K58" s="46"/>
      <c r="L58" s="46">
        <f>100*L46/SUM(L$44:L$47)</f>
        <v>10.080256989572149</v>
      </c>
      <c r="M58" s="46"/>
      <c r="N58" s="46">
        <f>100*N46/SUM(N$44:N$47)</f>
        <v>11.045554869411685</v>
      </c>
      <c r="O58" s="46"/>
      <c r="P58" s="46">
        <f>100*P46/SUM(P$44:P$47)</f>
        <v>7.1027701562540981</v>
      </c>
      <c r="Q58" s="46"/>
      <c r="R58" s="46">
        <f>100*R46/SUM(R$44:R$47)</f>
        <v>9.9317328622240204</v>
      </c>
      <c r="S58" s="46"/>
    </row>
    <row r="59" spans="1:19">
      <c r="A59" s="44" t="s">
        <v>1284</v>
      </c>
      <c r="B59" s="46">
        <f>100*B47/SUM(B$44:B$47)</f>
        <v>5.0294690316768129</v>
      </c>
      <c r="C59" s="46"/>
      <c r="D59" s="46">
        <f>100*D47/SUM(D$44:D$47)</f>
        <v>4.1836877938654293</v>
      </c>
      <c r="E59" s="46"/>
      <c r="F59" s="46">
        <f>100*F47/SUM(F$44:F$47)</f>
        <v>2.9572461362907756</v>
      </c>
      <c r="G59" s="46"/>
      <c r="H59" s="46">
        <f>100*H47/SUM(H$44:H$47)</f>
        <v>2.9282992612682235</v>
      </c>
      <c r="I59" s="46"/>
      <c r="J59" s="46">
        <f>100*J47/SUM(J$44:J$47)</f>
        <v>3.1200676736533279</v>
      </c>
      <c r="K59" s="46"/>
      <c r="L59" s="46">
        <f>100*L47/SUM(L$44:L$47)</f>
        <v>2.9615790489937059</v>
      </c>
      <c r="M59" s="46"/>
      <c r="N59" s="46">
        <f>100*N47/SUM(N$44:N$47)</f>
        <v>2.8706910746617931</v>
      </c>
      <c r="O59" s="46"/>
      <c r="P59" s="46">
        <f>100*P47/SUM(P$44:P$47)</f>
        <v>3.0317576273824134</v>
      </c>
      <c r="Q59" s="46"/>
      <c r="R59" s="46">
        <f>100*R47/SUM(R$44:R$47)</f>
        <v>2.9992910914848623</v>
      </c>
      <c r="S59" s="46"/>
    </row>
    <row r="60" spans="1:19">
      <c r="A60" s="44" t="s">
        <v>1255</v>
      </c>
      <c r="B60" s="47">
        <f>(B44)/(B44+B45)</f>
        <v>0.74250930045436458</v>
      </c>
      <c r="C60" s="47"/>
      <c r="D60" s="47">
        <f>(D44)/(D44+D45)</f>
        <v>0.81839097234270886</v>
      </c>
      <c r="E60" s="47"/>
      <c r="F60" s="47">
        <f>(F44)/(F44+F45)</f>
        <v>0.8256577459119967</v>
      </c>
      <c r="G60" s="47"/>
      <c r="H60" s="47">
        <f>(H44)/(H44+H45)</f>
        <v>0.85881214689509489</v>
      </c>
      <c r="I60" s="47"/>
      <c r="J60" s="47">
        <f>(J44)/(J44+J45)</f>
        <v>0.79005420604088095</v>
      </c>
      <c r="K60" s="47"/>
      <c r="L60" s="47">
        <f>(L44)/(L44+L45)</f>
        <v>0.81199595105096756</v>
      </c>
      <c r="M60" s="47"/>
      <c r="N60" s="47">
        <f>(N44)/(N44+N45)</f>
        <v>0.84586858169177637</v>
      </c>
      <c r="O60" s="47"/>
      <c r="P60" s="47">
        <f>(P44)/(P44+P45)</f>
        <v>0.81219882458783565</v>
      </c>
      <c r="Q60" s="47"/>
      <c r="R60" s="47">
        <f>(R44)/(R44+R45)</f>
        <v>0.88353114942487243</v>
      </c>
      <c r="S60" s="47"/>
    </row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S64"/>
  <sheetViews>
    <sheetView workbookViewId="0">
      <pane xSplit="1" ySplit="4" topLeftCell="B5" activePane="bottomRight" state="frozen"/>
      <selection activeCell="A4" sqref="A4"/>
      <selection pane="topRight" activeCell="A4" sqref="A4"/>
      <selection pane="bottomLeft" activeCell="A4" sqref="A4"/>
      <selection pane="bottomRight" activeCell="A2" sqref="A2"/>
    </sheetView>
  </sheetViews>
  <sheetFormatPr defaultRowHeight="14.4"/>
  <cols>
    <col min="1" max="1" width="9.21875" style="44" bestFit="1" customWidth="1"/>
    <col min="2" max="2" width="6.21875" style="45" bestFit="1" customWidth="1"/>
    <col min="3" max="3" width="6.21875" style="28" bestFit="1" customWidth="1"/>
    <col min="4" max="4" width="5.5546875" style="45" bestFit="1" customWidth="1"/>
    <col min="5" max="5" width="6.21875" style="28" bestFit="1" customWidth="1"/>
    <col min="6" max="6" width="6.21875" style="45" bestFit="1" customWidth="1"/>
    <col min="7" max="7" width="6.21875" style="28" bestFit="1" customWidth="1"/>
    <col min="8" max="8" width="5.5546875" style="45" bestFit="1" customWidth="1"/>
    <col min="9" max="9" width="6.21875" style="28" bestFit="1" customWidth="1"/>
    <col min="10" max="10" width="6.5546875" style="45" bestFit="1" customWidth="1"/>
    <col min="11" max="11" width="6.21875" style="28" bestFit="1" customWidth="1"/>
    <col min="12" max="12" width="6.5546875" style="45" bestFit="1" customWidth="1"/>
    <col min="13" max="13" width="6.21875" style="28" bestFit="1" customWidth="1"/>
    <col min="14" max="14" width="6.21875" style="45" bestFit="1" customWidth="1"/>
    <col min="15" max="15" width="6.21875" style="28" bestFit="1" customWidth="1"/>
    <col min="16" max="16" width="5.5546875" style="45" bestFit="1" customWidth="1"/>
    <col min="17" max="17" width="6.21875" style="28" bestFit="1" customWidth="1"/>
    <col min="18" max="18" width="6.21875" style="45" bestFit="1" customWidth="1"/>
    <col min="19" max="19" width="6.21875" style="28" bestFit="1" customWidth="1"/>
    <col min="20" max="16384" width="8.88671875" style="45"/>
  </cols>
  <sheetData>
    <row r="1" spans="1:19" ht="58.2" customHeight="1">
      <c r="A1" s="463" t="s">
        <v>4325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</row>
    <row r="2" spans="1:19" s="55" customFormat="1" ht="34.200000000000003" customHeight="1">
      <c r="A2" s="55" t="s">
        <v>498</v>
      </c>
      <c r="B2" s="464" t="s">
        <v>1443</v>
      </c>
      <c r="C2" s="464"/>
      <c r="D2" s="464" t="s">
        <v>1444</v>
      </c>
      <c r="E2" s="464"/>
      <c r="F2" s="464" t="s">
        <v>1445</v>
      </c>
      <c r="G2" s="464"/>
      <c r="H2" s="464" t="s">
        <v>1446</v>
      </c>
      <c r="I2" s="464"/>
      <c r="J2" s="464" t="s">
        <v>1447</v>
      </c>
      <c r="K2" s="464"/>
      <c r="L2" s="464" t="s">
        <v>1448</v>
      </c>
      <c r="M2" s="464"/>
      <c r="N2" s="464" t="s">
        <v>1449</v>
      </c>
      <c r="O2" s="464"/>
      <c r="P2" s="464" t="s">
        <v>1450</v>
      </c>
      <c r="Q2" s="464"/>
      <c r="R2" s="464" t="s">
        <v>1451</v>
      </c>
      <c r="S2" s="464"/>
    </row>
    <row r="3" spans="1:19" s="57" customFormat="1">
      <c r="B3" s="57" t="s">
        <v>72</v>
      </c>
      <c r="C3" s="57">
        <v>27</v>
      </c>
      <c r="D3" s="57" t="s">
        <v>72</v>
      </c>
      <c r="E3" s="57">
        <v>4</v>
      </c>
      <c r="F3" s="57" t="s">
        <v>72</v>
      </c>
      <c r="G3" s="57">
        <v>26</v>
      </c>
      <c r="H3" s="57" t="s">
        <v>72</v>
      </c>
      <c r="I3" s="57">
        <v>3</v>
      </c>
      <c r="J3" s="57" t="s">
        <v>72</v>
      </c>
      <c r="K3" s="57">
        <v>6</v>
      </c>
      <c r="L3" s="57" t="s">
        <v>72</v>
      </c>
      <c r="M3" s="57">
        <v>5</v>
      </c>
      <c r="N3" s="57" t="s">
        <v>72</v>
      </c>
      <c r="O3" s="57">
        <v>22</v>
      </c>
      <c r="P3" s="57" t="s">
        <v>72</v>
      </c>
      <c r="Q3" s="57">
        <v>6</v>
      </c>
      <c r="R3" s="57" t="s">
        <v>72</v>
      </c>
      <c r="S3" s="57">
        <v>4</v>
      </c>
    </row>
    <row r="4" spans="1:19" s="62" customFormat="1">
      <c r="A4" s="58"/>
      <c r="B4" s="3" t="s">
        <v>523</v>
      </c>
      <c r="C4" s="3" t="s">
        <v>485</v>
      </c>
      <c r="D4" s="3" t="s">
        <v>523</v>
      </c>
      <c r="E4" s="3" t="s">
        <v>485</v>
      </c>
      <c r="F4" s="3" t="s">
        <v>523</v>
      </c>
      <c r="G4" s="3" t="s">
        <v>485</v>
      </c>
      <c r="H4" s="3" t="s">
        <v>523</v>
      </c>
      <c r="I4" s="3" t="s">
        <v>485</v>
      </c>
      <c r="J4" s="3" t="s">
        <v>523</v>
      </c>
      <c r="K4" s="3" t="s">
        <v>485</v>
      </c>
      <c r="L4" s="3" t="s">
        <v>523</v>
      </c>
      <c r="M4" s="3" t="s">
        <v>485</v>
      </c>
      <c r="N4" s="3" t="s">
        <v>523</v>
      </c>
      <c r="O4" s="3" t="s">
        <v>485</v>
      </c>
      <c r="P4" s="3" t="s">
        <v>523</v>
      </c>
      <c r="Q4" s="3" t="s">
        <v>485</v>
      </c>
      <c r="R4" s="3" t="s">
        <v>523</v>
      </c>
      <c r="S4" s="3" t="s">
        <v>485</v>
      </c>
    </row>
    <row r="5" spans="1:19" ht="15">
      <c r="A5" s="38" t="s">
        <v>1205</v>
      </c>
      <c r="B5" s="24">
        <v>34.938154166188625</v>
      </c>
      <c r="C5" s="59">
        <v>0.4358696662378071</v>
      </c>
      <c r="D5" s="47">
        <v>35.036887476677933</v>
      </c>
      <c r="E5" s="59">
        <v>0.24873525087378184</v>
      </c>
      <c r="F5" s="47">
        <v>34.731433127264751</v>
      </c>
      <c r="G5" s="59">
        <v>0.41447091618248411</v>
      </c>
      <c r="H5" s="47">
        <v>34.930439911340564</v>
      </c>
      <c r="I5" s="59">
        <v>0.47113105244153969</v>
      </c>
      <c r="J5" s="47">
        <v>34.751852455343894</v>
      </c>
      <c r="K5" s="59">
        <v>0.3732384414646443</v>
      </c>
      <c r="L5" s="47">
        <v>34.32713257062489</v>
      </c>
      <c r="M5" s="59">
        <v>0.29468371182120423</v>
      </c>
      <c r="N5" s="47">
        <v>35.249978550261382</v>
      </c>
      <c r="O5" s="59">
        <v>0.46981641040237621</v>
      </c>
      <c r="P5" s="47">
        <v>35.188407097264253</v>
      </c>
      <c r="Q5" s="59">
        <v>0.39244594649133452</v>
      </c>
      <c r="R5" s="47">
        <v>36.896738183015842</v>
      </c>
      <c r="S5" s="59">
        <v>0.54510122600906152</v>
      </c>
    </row>
    <row r="6" spans="1:19" ht="15">
      <c r="A6" s="38" t="s">
        <v>1206</v>
      </c>
      <c r="B6" s="24">
        <v>3.0916908575110513</v>
      </c>
      <c r="C6" s="59">
        <v>0.65493817910351071</v>
      </c>
      <c r="D6" s="47">
        <v>4.0121221460505145</v>
      </c>
      <c r="E6" s="59">
        <v>0.19090665992890921</v>
      </c>
      <c r="F6" s="47">
        <v>1.7883598313556308</v>
      </c>
      <c r="G6" s="59">
        <v>0.59249898648431376</v>
      </c>
      <c r="H6" s="47">
        <v>2.3933977859833848</v>
      </c>
      <c r="I6" s="59">
        <v>0.52122835750445817</v>
      </c>
      <c r="J6" s="47">
        <v>3.279979317274949</v>
      </c>
      <c r="K6" s="59">
        <v>1.0869629951857978</v>
      </c>
      <c r="L6" s="47">
        <v>4.6956422111266631</v>
      </c>
      <c r="M6" s="59">
        <v>0.30995354723272378</v>
      </c>
      <c r="N6" s="47">
        <v>2.3313661279929048</v>
      </c>
      <c r="O6" s="59">
        <v>0.52361152802406596</v>
      </c>
      <c r="P6" s="47">
        <v>3.4542345239587475</v>
      </c>
      <c r="Q6" s="59">
        <v>0.17782060386121151</v>
      </c>
      <c r="R6" s="47">
        <v>0.71232841020431603</v>
      </c>
      <c r="S6" s="59">
        <v>8.0635867277777301E-2</v>
      </c>
    </row>
    <row r="7" spans="1:19" ht="15">
      <c r="A7" s="38" t="s">
        <v>1207</v>
      </c>
      <c r="B7" s="24">
        <v>19.010150261560597</v>
      </c>
      <c r="C7" s="59">
        <v>0.59840813130392823</v>
      </c>
      <c r="D7" s="47">
        <v>18.102319528590002</v>
      </c>
      <c r="E7" s="59">
        <v>0.14543726472449031</v>
      </c>
      <c r="F7" s="47">
        <v>20.692188034757592</v>
      </c>
      <c r="G7" s="59">
        <v>0.64635472508207681</v>
      </c>
      <c r="H7" s="47">
        <v>20.148072001590027</v>
      </c>
      <c r="I7" s="59">
        <v>1.0396163414071538</v>
      </c>
      <c r="J7" s="47">
        <v>18.776831878486622</v>
      </c>
      <c r="K7" s="59">
        <v>0.65615283723462503</v>
      </c>
      <c r="L7" s="47">
        <v>18.088242055771019</v>
      </c>
      <c r="M7" s="59">
        <v>0.12611078036346907</v>
      </c>
      <c r="N7" s="47">
        <v>19.514518162888304</v>
      </c>
      <c r="O7" s="59">
        <v>0.77381292509621191</v>
      </c>
      <c r="P7" s="47">
        <v>18.816919214011811</v>
      </c>
      <c r="Q7" s="59">
        <v>0.46722511579533005</v>
      </c>
      <c r="R7" s="47">
        <v>14.634153298976614</v>
      </c>
      <c r="S7" s="59">
        <v>5.6008945283534763E-2</v>
      </c>
    </row>
    <row r="8" spans="1:19">
      <c r="A8" s="38" t="s">
        <v>345</v>
      </c>
      <c r="B8" s="24">
        <v>16.07997463281583</v>
      </c>
      <c r="C8" s="59">
        <v>0.48636152032077051</v>
      </c>
      <c r="D8" s="47">
        <v>16.430961405187212</v>
      </c>
      <c r="E8" s="59">
        <v>0.52074174774394577</v>
      </c>
      <c r="F8" s="47">
        <v>16.257010787799082</v>
      </c>
      <c r="G8" s="59">
        <v>0.4267389073273064</v>
      </c>
      <c r="H8" s="47">
        <v>16.212476401729074</v>
      </c>
      <c r="I8" s="59">
        <v>0.41309257782431896</v>
      </c>
      <c r="J8" s="47">
        <v>18.327449598660575</v>
      </c>
      <c r="K8" s="59">
        <v>1.1625407278712714</v>
      </c>
      <c r="L8" s="47">
        <v>18.510082018513238</v>
      </c>
      <c r="M8" s="59">
        <v>0.46896616257074997</v>
      </c>
      <c r="N8" s="47">
        <v>16.101849419297636</v>
      </c>
      <c r="O8" s="59">
        <v>0.53731229023134186</v>
      </c>
      <c r="P8" s="47">
        <v>16.964275054465755</v>
      </c>
      <c r="Q8" s="59">
        <v>0.37864872495587426</v>
      </c>
      <c r="R8" s="47">
        <v>14.276860894210044</v>
      </c>
      <c r="S8" s="59">
        <v>0.14112735053634132</v>
      </c>
    </row>
    <row r="9" spans="1:19" ht="15">
      <c r="A9" s="38" t="s">
        <v>1277</v>
      </c>
      <c r="B9" s="24">
        <v>4.6899708270964284</v>
      </c>
      <c r="C9" s="59">
        <v>0.14185478483725944</v>
      </c>
      <c r="D9" s="47">
        <v>4.7923414937614837</v>
      </c>
      <c r="E9" s="59">
        <v>0.15188230461422347</v>
      </c>
      <c r="F9" s="47">
        <v>4.7416061325724916</v>
      </c>
      <c r="G9" s="59">
        <v>0.1244649367833983</v>
      </c>
      <c r="H9" s="47">
        <v>4.7286169969401017</v>
      </c>
      <c r="I9" s="59">
        <v>0.12048477582373254</v>
      </c>
      <c r="J9" s="47">
        <v>2.6727406577303259</v>
      </c>
      <c r="K9" s="59">
        <v>0.16953640237406695</v>
      </c>
      <c r="L9" s="47">
        <v>2.6993744286394845</v>
      </c>
      <c r="M9" s="59">
        <v>6.8390581191079464E-2</v>
      </c>
      <c r="N9" s="47">
        <v>4.6963509435326349</v>
      </c>
      <c r="O9" s="59">
        <v>0.15671535706795317</v>
      </c>
      <c r="P9" s="47">
        <v>4.9478905859661566</v>
      </c>
      <c r="Q9" s="59">
        <v>0.11043869871138816</v>
      </c>
      <c r="R9" s="47">
        <v>2.0820325474802579</v>
      </c>
      <c r="S9" s="59">
        <v>2.0580976401856022E-2</v>
      </c>
    </row>
    <row r="10" spans="1:19">
      <c r="A10" s="38" t="s">
        <v>344</v>
      </c>
      <c r="B10" s="24">
        <v>6.2339860063607234E-2</v>
      </c>
      <c r="C10" s="59">
        <v>1.7775574661268265E-2</v>
      </c>
      <c r="D10" s="47">
        <v>5.5320339483036565E-2</v>
      </c>
      <c r="E10" s="59">
        <v>1.4291482776222561E-2</v>
      </c>
      <c r="F10" s="47">
        <v>0.29622032929607872</v>
      </c>
      <c r="G10" s="59">
        <v>3.3796490490413035E-2</v>
      </c>
      <c r="H10" s="47">
        <v>0.22195408300994479</v>
      </c>
      <c r="I10" s="59">
        <v>1.2505250437372228E-2</v>
      </c>
      <c r="J10" s="47">
        <v>0.20425964879793199</v>
      </c>
      <c r="K10" s="59">
        <v>6.2126509243419663E-2</v>
      </c>
      <c r="L10" s="47">
        <v>0.18538082247517951</v>
      </c>
      <c r="M10" s="59">
        <v>3.2706539289341655E-2</v>
      </c>
      <c r="N10" s="47">
        <v>8.4806615637753671E-2</v>
      </c>
      <c r="O10" s="59">
        <v>2.2360986648257402E-2</v>
      </c>
      <c r="P10" s="47">
        <v>8.0240434991327075E-2</v>
      </c>
      <c r="Q10" s="59">
        <v>3.1588960718024549E-2</v>
      </c>
      <c r="R10" s="47">
        <v>0.14762054435112398</v>
      </c>
      <c r="S10" s="59">
        <v>1.7679907974817683E-2</v>
      </c>
    </row>
    <row r="11" spans="1:19">
      <c r="A11" s="38" t="s">
        <v>340</v>
      </c>
      <c r="B11" s="24">
        <v>9.8435439384976391</v>
      </c>
      <c r="C11" s="59">
        <v>0.47668936872890055</v>
      </c>
      <c r="D11" s="47">
        <v>9.5030161650689156</v>
      </c>
      <c r="E11" s="59">
        <v>0.28499362658313676</v>
      </c>
      <c r="F11" s="47">
        <v>9.3133240525754424</v>
      </c>
      <c r="G11" s="59">
        <v>0.42876990611116728</v>
      </c>
      <c r="H11" s="47">
        <v>9.0975925550572594</v>
      </c>
      <c r="I11" s="59">
        <v>0.34876411257646273</v>
      </c>
      <c r="J11" s="47">
        <v>8.864789210999108</v>
      </c>
      <c r="K11" s="59">
        <v>0.64413500771346288</v>
      </c>
      <c r="L11" s="47">
        <v>7.8632787272413101</v>
      </c>
      <c r="M11" s="59">
        <v>0.44268822942626729</v>
      </c>
      <c r="N11" s="47">
        <v>9.7912703414112325</v>
      </c>
      <c r="O11" s="59">
        <v>0.40115348796999928</v>
      </c>
      <c r="P11" s="47">
        <v>9.4081287533155056</v>
      </c>
      <c r="Q11" s="59">
        <v>0.1830398256277885</v>
      </c>
      <c r="R11" s="47">
        <v>15.265784233861346</v>
      </c>
      <c r="S11" s="59">
        <v>0.36371595041795618</v>
      </c>
    </row>
    <row r="12" spans="1:19">
      <c r="A12" s="38" t="s">
        <v>343</v>
      </c>
      <c r="B12" s="24">
        <v>8.9236611256198594E-3</v>
      </c>
      <c r="C12" s="59">
        <v>1.7200938018176373E-2</v>
      </c>
      <c r="D12" s="47">
        <v>4.4459470906731873E-4</v>
      </c>
      <c r="E12" s="59">
        <v>8.6120548680073848E-4</v>
      </c>
      <c r="F12" s="47">
        <v>1.2276335415171184E-3</v>
      </c>
      <c r="G12" s="59">
        <v>2.8508231182135294E-3</v>
      </c>
      <c r="H12" s="47">
        <v>1.399196566694945E-5</v>
      </c>
      <c r="I12" s="59">
        <v>0</v>
      </c>
      <c r="J12" s="47">
        <v>3.8181742310827225E-3</v>
      </c>
      <c r="K12" s="59">
        <v>5.6539186963221345E-3</v>
      </c>
      <c r="L12" s="47">
        <v>1.9149404211787012E-3</v>
      </c>
      <c r="M12" s="59">
        <v>3.4253860289354655E-3</v>
      </c>
      <c r="N12" s="47">
        <v>1.5485162802988717E-2</v>
      </c>
      <c r="O12" s="59">
        <v>2.0547143143642949E-2</v>
      </c>
      <c r="P12" s="47">
        <v>3.7171988788529037E-4</v>
      </c>
      <c r="Q12" s="59">
        <v>8.7625087618096466E-4</v>
      </c>
      <c r="R12" s="47">
        <v>2.032088153725236E-2</v>
      </c>
      <c r="S12" s="59">
        <v>2.2821917407013576E-2</v>
      </c>
    </row>
    <row r="13" spans="1:19" ht="15">
      <c r="A13" s="38" t="s">
        <v>1253</v>
      </c>
      <c r="B13" s="24">
        <v>0.14190834392444365</v>
      </c>
      <c r="C13" s="59">
        <v>4.6792047399914029E-2</v>
      </c>
      <c r="D13" s="47">
        <v>0.13801820877664067</v>
      </c>
      <c r="E13" s="59">
        <v>3.3940831824823887E-2</v>
      </c>
      <c r="F13" s="47">
        <v>0.17792536818219856</v>
      </c>
      <c r="G13" s="59">
        <v>4.2442768763718566E-2</v>
      </c>
      <c r="H13" s="47">
        <v>0.21558898787660152</v>
      </c>
      <c r="I13" s="59">
        <v>2.3340122763698778E-3</v>
      </c>
      <c r="J13" s="47">
        <v>0.26374055907592536</v>
      </c>
      <c r="K13" s="59">
        <v>0.10558993312934513</v>
      </c>
      <c r="L13" s="47">
        <v>0.25197211207216641</v>
      </c>
      <c r="M13" s="59">
        <v>2.4984544477579508E-2</v>
      </c>
      <c r="N13" s="47">
        <v>0.13431254660059044</v>
      </c>
      <c r="O13" s="59">
        <v>3.6450089912474767E-2</v>
      </c>
      <c r="P13" s="47">
        <v>0.1611235761363117</v>
      </c>
      <c r="Q13" s="59">
        <v>5.6008326639240623E-2</v>
      </c>
      <c r="R13" s="47">
        <v>9.3847273203032336E-2</v>
      </c>
      <c r="S13" s="59">
        <v>4.902940547377433E-2</v>
      </c>
    </row>
    <row r="14" spans="1:19" ht="15">
      <c r="A14" s="38" t="s">
        <v>1254</v>
      </c>
      <c r="B14" s="24">
        <v>8.9805177223336692</v>
      </c>
      <c r="C14" s="59">
        <v>0.4896571984073399</v>
      </c>
      <c r="D14" s="47">
        <v>9.3778179104449553</v>
      </c>
      <c r="E14" s="59">
        <v>8.7948212107862078E-2</v>
      </c>
      <c r="F14" s="47">
        <v>9.4258677009456839</v>
      </c>
      <c r="G14" s="59">
        <v>0.16127437835446257</v>
      </c>
      <c r="H14" s="47">
        <v>9.6457838214960745</v>
      </c>
      <c r="I14" s="59">
        <v>0.11483245922345775</v>
      </c>
      <c r="J14" s="47">
        <v>9.0053507679856484</v>
      </c>
      <c r="K14" s="59">
        <v>7.2094335473191815E-2</v>
      </c>
      <c r="L14" s="47">
        <v>9.3266114015975123</v>
      </c>
      <c r="M14" s="59">
        <v>9.6437996338054222E-2</v>
      </c>
      <c r="N14" s="47">
        <v>9.2992813234053653</v>
      </c>
      <c r="O14" s="59">
        <v>0.18998452184945541</v>
      </c>
      <c r="P14" s="47">
        <v>9.4712590094300779</v>
      </c>
      <c r="Q14" s="59">
        <v>7.0362464183375925E-2</v>
      </c>
      <c r="R14" s="47">
        <v>9.777339358074391</v>
      </c>
      <c r="S14" s="59">
        <v>0.17417947150448862</v>
      </c>
    </row>
    <row r="15" spans="1:19">
      <c r="A15" s="38" t="s">
        <v>57</v>
      </c>
      <c r="B15" s="24">
        <v>0.28964881622721733</v>
      </c>
      <c r="C15" s="59">
        <v>0.13527472892080544</v>
      </c>
      <c r="D15" s="47">
        <v>0.2102645379049429</v>
      </c>
      <c r="E15" s="59">
        <v>3.3906248843175321E-2</v>
      </c>
      <c r="F15" s="47">
        <v>0.22655388453088693</v>
      </c>
      <c r="G15" s="59">
        <v>0.13077403769896073</v>
      </c>
      <c r="H15" s="47">
        <v>0.20148272426678793</v>
      </c>
      <c r="I15" s="59">
        <v>3.0292523972335218E-2</v>
      </c>
      <c r="J15" s="47">
        <v>0.150144313736606</v>
      </c>
      <c r="K15" s="59">
        <v>1.2774542389108611E-2</v>
      </c>
      <c r="L15" s="47">
        <v>0.11246381336728137</v>
      </c>
      <c r="M15" s="59">
        <v>1.6195289420143092E-2</v>
      </c>
      <c r="N15" s="47">
        <v>0.23745332455884557</v>
      </c>
      <c r="O15" s="59">
        <v>0.12007464602612357</v>
      </c>
      <c r="P15" s="47">
        <v>0.18725152627186623</v>
      </c>
      <c r="Q15" s="59">
        <v>3.2778491090219013E-2</v>
      </c>
      <c r="R15" s="47">
        <v>0.18606305149289248</v>
      </c>
      <c r="S15" s="59">
        <v>0.16412934569897086</v>
      </c>
    </row>
    <row r="16" spans="1:19">
      <c r="A16" s="38" t="s">
        <v>349</v>
      </c>
      <c r="B16" s="24">
        <v>4.7149989788434411E-2</v>
      </c>
      <c r="C16" s="59">
        <v>1.8607947151499707E-3</v>
      </c>
      <c r="D16" s="47">
        <v>4.9512189675599436E-2</v>
      </c>
      <c r="E16" s="59">
        <v>1.7667690614808079E-3</v>
      </c>
      <c r="F16" s="47">
        <v>1.6511397179125531E-2</v>
      </c>
      <c r="G16" s="59">
        <v>1.2345991040750598E-3</v>
      </c>
      <c r="H16" s="47">
        <v>1.6292712007522331E-2</v>
      </c>
      <c r="I16" s="59">
        <v>1.0549543475194959E-3</v>
      </c>
      <c r="J16" s="47">
        <v>8.2616990973201684E-3</v>
      </c>
      <c r="K16" s="59">
        <v>4.1917239748675127E-3</v>
      </c>
      <c r="L16" s="47">
        <v>5.5950734499294772E-3</v>
      </c>
      <c r="M16" s="59">
        <v>8.7800384885437267E-4</v>
      </c>
      <c r="N16" s="47">
        <v>7.6852503187588156E-3</v>
      </c>
      <c r="O16" s="59">
        <v>4.7456256747429272E-3</v>
      </c>
      <c r="P16" s="47">
        <v>8.4777173765867419E-3</v>
      </c>
      <c r="Q16" s="59">
        <v>5.0943832215338677E-3</v>
      </c>
      <c r="R16" s="47">
        <v>7.9104193723554296E-3</v>
      </c>
      <c r="S16" s="59">
        <v>1.0309147226361589E-2</v>
      </c>
    </row>
    <row r="17" spans="1:19" ht="15">
      <c r="A17" s="38" t="s">
        <v>1278</v>
      </c>
      <c r="B17" s="24">
        <v>3.8063757679273977</v>
      </c>
      <c r="C17" s="59">
        <v>6.7385964952969668E-2</v>
      </c>
      <c r="D17" s="47">
        <v>3.847789626124964</v>
      </c>
      <c r="E17" s="59">
        <v>5.9579931717381664E-2</v>
      </c>
      <c r="F17" s="47">
        <v>3.8534304359763976</v>
      </c>
      <c r="G17" s="59">
        <v>6.9049620555383842E-2</v>
      </c>
      <c r="H17" s="47">
        <v>3.8754921303344081</v>
      </c>
      <c r="I17" s="59">
        <v>6.7564217630279432E-3</v>
      </c>
      <c r="J17" s="47">
        <v>3.8995025910093748</v>
      </c>
      <c r="K17" s="59">
        <v>4.9746929818552478E-2</v>
      </c>
      <c r="L17" s="47">
        <v>3.889898637758324</v>
      </c>
      <c r="M17" s="59">
        <v>2.5111826175756399E-2</v>
      </c>
      <c r="N17" s="47">
        <v>3.8500636372557882</v>
      </c>
      <c r="O17" s="59">
        <v>5.8955012670980973E-2</v>
      </c>
      <c r="P17" s="47">
        <v>3.9014668616770991</v>
      </c>
      <c r="Q17" s="59">
        <v>3.3220716527911927E-2</v>
      </c>
      <c r="R17" s="47">
        <v>3.8546306549016487</v>
      </c>
      <c r="S17" s="59">
        <v>0.10750440854571941</v>
      </c>
    </row>
    <row r="18" spans="1:19">
      <c r="A18" s="27" t="s">
        <v>509</v>
      </c>
      <c r="B18" s="25">
        <v>1903.608355375125</v>
      </c>
      <c r="C18" s="60">
        <v>172.27946086518642</v>
      </c>
      <c r="D18" s="46">
        <v>2488.6615655114151</v>
      </c>
      <c r="E18" s="60">
        <v>77.948048672125324</v>
      </c>
      <c r="F18" s="46">
        <v>2021.2253323353307</v>
      </c>
      <c r="G18" s="60">
        <v>556.87736922603438</v>
      </c>
      <c r="H18" s="46">
        <v>2018.8286593458336</v>
      </c>
      <c r="I18" s="60">
        <v>1286.2951331697907</v>
      </c>
      <c r="J18" s="46">
        <v>1705.8445003071904</v>
      </c>
      <c r="K18" s="60">
        <v>555.7328835847361</v>
      </c>
      <c r="L18" s="46">
        <v>1991.9392550736907</v>
      </c>
      <c r="M18" s="60">
        <v>167.96037487741884</v>
      </c>
      <c r="N18" s="46">
        <v>1386.4356576524756</v>
      </c>
      <c r="O18" s="60">
        <v>364.46828697824623</v>
      </c>
      <c r="P18" s="46">
        <v>1792.5913958268848</v>
      </c>
      <c r="Q18" s="60">
        <v>102.19455940140043</v>
      </c>
      <c r="R18" s="46"/>
      <c r="S18" s="60"/>
    </row>
    <row r="19" spans="1:19">
      <c r="A19" s="27" t="s">
        <v>510</v>
      </c>
      <c r="B19" s="25">
        <v>138.8510610777812</v>
      </c>
      <c r="C19" s="60">
        <v>77.672616161184379</v>
      </c>
      <c r="D19" s="46">
        <v>115.33284387059983</v>
      </c>
      <c r="E19" s="60">
        <v>36.101708941786505</v>
      </c>
      <c r="F19" s="46">
        <v>68.613896638887255</v>
      </c>
      <c r="G19" s="60">
        <v>26.837572113897149</v>
      </c>
      <c r="H19" s="46">
        <v>62.577473670073807</v>
      </c>
      <c r="I19" s="60">
        <v>12.992038752838575</v>
      </c>
      <c r="J19" s="46">
        <v>64.157409886096758</v>
      </c>
      <c r="K19" s="60">
        <v>13.69156761622575</v>
      </c>
      <c r="L19" s="46">
        <v>68.40523839601164</v>
      </c>
      <c r="M19" s="60">
        <v>22.48438902886846</v>
      </c>
      <c r="N19" s="46">
        <v>68.687227011782824</v>
      </c>
      <c r="O19" s="60">
        <v>25.421052707276381</v>
      </c>
      <c r="P19" s="46">
        <v>66.180661538261177</v>
      </c>
      <c r="Q19" s="60">
        <v>14.422296338697347</v>
      </c>
      <c r="R19" s="46"/>
      <c r="S19" s="60"/>
    </row>
    <row r="20" spans="1:19">
      <c r="A20" s="27" t="s">
        <v>56</v>
      </c>
      <c r="B20" s="25">
        <v>183.72207766849525</v>
      </c>
      <c r="C20" s="60">
        <v>111.02760153354265</v>
      </c>
      <c r="D20" s="46">
        <v>173.50742611588521</v>
      </c>
      <c r="E20" s="60">
        <v>154.57900827743831</v>
      </c>
      <c r="F20" s="46">
        <v>155.9486242423107</v>
      </c>
      <c r="G20" s="60">
        <v>72.672829288910108</v>
      </c>
      <c r="H20" s="46">
        <v>144.40995920433505</v>
      </c>
      <c r="I20" s="60">
        <v>42.251038386147776</v>
      </c>
      <c r="J20" s="46">
        <v>57.968293377524866</v>
      </c>
      <c r="K20" s="60">
        <v>18.800453161535451</v>
      </c>
      <c r="L20" s="46">
        <v>65.514420330869939</v>
      </c>
      <c r="M20" s="60">
        <v>8.4118931255636564</v>
      </c>
      <c r="N20" s="46">
        <v>26.930884240280374</v>
      </c>
      <c r="O20" s="60">
        <v>16.49056404869226</v>
      </c>
      <c r="P20" s="46">
        <v>47.577828832207416</v>
      </c>
      <c r="Q20" s="60">
        <v>10.066007147901054</v>
      </c>
      <c r="R20" s="46">
        <v>57.708323454658867</v>
      </c>
      <c r="S20" s="60">
        <v>5.1411720755913954</v>
      </c>
    </row>
    <row r="21" spans="1:19">
      <c r="A21" s="27" t="s">
        <v>511</v>
      </c>
      <c r="B21" s="25">
        <v>140.44928508251863</v>
      </c>
      <c r="C21" s="60">
        <v>10.650640019361928</v>
      </c>
      <c r="D21" s="46">
        <v>213.31370783824275</v>
      </c>
      <c r="E21" s="60">
        <v>21.789853117296577</v>
      </c>
      <c r="F21" s="46">
        <v>286.36982019983901</v>
      </c>
      <c r="G21" s="60">
        <v>33.727364308144288</v>
      </c>
      <c r="H21" s="46">
        <v>311.51679989128195</v>
      </c>
      <c r="I21" s="60">
        <v>65.724122635550728</v>
      </c>
      <c r="J21" s="46">
        <v>452.91390481302869</v>
      </c>
      <c r="K21" s="60">
        <v>107.5332528929182</v>
      </c>
      <c r="L21" s="46">
        <v>427.42805654328703</v>
      </c>
      <c r="M21" s="60">
        <v>93.606557064730822</v>
      </c>
      <c r="N21" s="46">
        <v>301.34599001627419</v>
      </c>
      <c r="O21" s="60">
        <v>35.335008644093591</v>
      </c>
      <c r="P21" s="46">
        <v>322.95266568519435</v>
      </c>
      <c r="Q21" s="60">
        <v>32.150119192394222</v>
      </c>
      <c r="R21" s="46"/>
      <c r="S21" s="60"/>
    </row>
    <row r="22" spans="1:19">
      <c r="A22" s="27" t="s">
        <v>512</v>
      </c>
      <c r="B22" s="25">
        <v>133.26115089606631</v>
      </c>
      <c r="C22" s="60">
        <v>51.924991257236144</v>
      </c>
      <c r="D22" s="46">
        <v>175.32291233316005</v>
      </c>
      <c r="E22" s="60">
        <v>16.871338582622233</v>
      </c>
      <c r="F22" s="46">
        <v>311.07537233130267</v>
      </c>
      <c r="G22" s="60">
        <v>135.86307803375874</v>
      </c>
      <c r="H22" s="46">
        <v>440.60360172183044</v>
      </c>
      <c r="I22" s="60">
        <v>139.30234879766428</v>
      </c>
      <c r="J22" s="46">
        <v>427.05985028401739</v>
      </c>
      <c r="K22" s="60">
        <v>98.949999761646552</v>
      </c>
      <c r="L22" s="46">
        <v>523.64016511494071</v>
      </c>
      <c r="M22" s="60">
        <v>51.632134104790907</v>
      </c>
      <c r="N22" s="46">
        <v>410.44494343156435</v>
      </c>
      <c r="O22" s="60">
        <v>124.58713491966158</v>
      </c>
      <c r="P22" s="46">
        <v>509.14905109809098</v>
      </c>
      <c r="Q22" s="60">
        <v>52.085555410263055</v>
      </c>
      <c r="R22" s="46">
        <v>2344.5398774819569</v>
      </c>
      <c r="S22" s="60">
        <v>2366.029330333261</v>
      </c>
    </row>
    <row r="23" spans="1:19">
      <c r="A23" s="27" t="s">
        <v>513</v>
      </c>
      <c r="B23" s="25">
        <v>49.627412512588648</v>
      </c>
      <c r="C23" s="60">
        <v>14.214591327531688</v>
      </c>
      <c r="D23" s="46">
        <v>30.997965865642804</v>
      </c>
      <c r="E23" s="60">
        <v>13.299684518901167</v>
      </c>
      <c r="F23" s="46">
        <v>77.281161451629188</v>
      </c>
      <c r="G23" s="60">
        <v>15.147032587009015</v>
      </c>
      <c r="H23" s="46">
        <v>69.827716101135607</v>
      </c>
      <c r="I23" s="60">
        <v>18.763238403415752</v>
      </c>
      <c r="J23" s="46">
        <v>126.70523757496017</v>
      </c>
      <c r="K23" s="60">
        <v>75.505166352497142</v>
      </c>
      <c r="L23" s="46">
        <v>89.991352471947607</v>
      </c>
      <c r="M23" s="60">
        <v>20.247423844935181</v>
      </c>
      <c r="N23" s="46">
        <v>76.301146723075917</v>
      </c>
      <c r="O23" s="60">
        <v>20.226355250651785</v>
      </c>
      <c r="P23" s="46">
        <v>60.344240241495989</v>
      </c>
      <c r="Q23" s="60">
        <v>10.944128415884709</v>
      </c>
      <c r="R23" s="46"/>
      <c r="S23" s="60"/>
    </row>
    <row r="24" spans="1:19">
      <c r="A24" s="27" t="s">
        <v>514</v>
      </c>
      <c r="B24" s="25">
        <v>70.938128080049353</v>
      </c>
      <c r="C24" s="60">
        <v>15.498306436383135</v>
      </c>
      <c r="D24" s="46">
        <v>51.230962728675685</v>
      </c>
      <c r="E24" s="60">
        <v>25.552555375597397</v>
      </c>
      <c r="F24" s="46">
        <v>203.35374479037455</v>
      </c>
      <c r="G24" s="60">
        <v>42.694127209810858</v>
      </c>
      <c r="H24" s="46">
        <v>235.43924680026529</v>
      </c>
      <c r="I24" s="60">
        <v>21.613071916067721</v>
      </c>
      <c r="J24" s="46">
        <v>129.26373700639257</v>
      </c>
      <c r="K24" s="60">
        <v>33.012353255460383</v>
      </c>
      <c r="L24" s="46">
        <v>235.96594906702506</v>
      </c>
      <c r="M24" s="60">
        <v>41.505794448237374</v>
      </c>
      <c r="N24" s="46">
        <v>195.24319659400425</v>
      </c>
      <c r="O24" s="60">
        <v>25.379428072253202</v>
      </c>
      <c r="P24" s="46">
        <v>214.97286346626797</v>
      </c>
      <c r="Q24" s="60">
        <v>36.933634671700332</v>
      </c>
      <c r="R24" s="46">
        <v>724.56397367364139</v>
      </c>
      <c r="S24" s="60">
        <v>168.2349704087998</v>
      </c>
    </row>
    <row r="25" spans="1:19">
      <c r="A25" s="27" t="s">
        <v>515</v>
      </c>
      <c r="B25" s="25">
        <v>18.166336426013952</v>
      </c>
      <c r="C25" s="60">
        <v>28.314910984742493</v>
      </c>
      <c r="D25" s="46">
        <v>2.6174524180784315</v>
      </c>
      <c r="E25" s="60">
        <v>2.928522924652706</v>
      </c>
      <c r="F25" s="46">
        <v>55.622322190989877</v>
      </c>
      <c r="G25" s="60">
        <v>51.116381275544768</v>
      </c>
      <c r="H25" s="46">
        <v>45.032514700082288</v>
      </c>
      <c r="I25" s="60">
        <v>26.165502891995107</v>
      </c>
      <c r="J25" s="46">
        <v>9.9998182161544699E-2</v>
      </c>
      <c r="K25" s="60">
        <v>0</v>
      </c>
      <c r="L25" s="46">
        <v>68.462755435079956</v>
      </c>
      <c r="M25" s="60">
        <v>32.859048584906226</v>
      </c>
      <c r="N25" s="46">
        <v>41.963237162270602</v>
      </c>
      <c r="O25" s="60">
        <v>17.683836129970882</v>
      </c>
      <c r="P25" s="46">
        <v>30.79110692390897</v>
      </c>
      <c r="Q25" s="60">
        <v>13.902267070235119</v>
      </c>
      <c r="R25" s="46"/>
      <c r="S25" s="60"/>
    </row>
    <row r="26" spans="1:19">
      <c r="A26" s="27" t="s">
        <v>516</v>
      </c>
      <c r="B26" s="25">
        <v>100.80293253031262</v>
      </c>
      <c r="C26" s="60">
        <v>27.100760004323512</v>
      </c>
      <c r="D26" s="46">
        <v>111.10455823663619</v>
      </c>
      <c r="E26" s="60">
        <v>27.294127130861721</v>
      </c>
      <c r="F26" s="46">
        <v>111.70288919094294</v>
      </c>
      <c r="G26" s="60">
        <v>40.339031881963898</v>
      </c>
      <c r="H26" s="46">
        <v>104.08291948874084</v>
      </c>
      <c r="I26" s="60">
        <v>40.632217566745666</v>
      </c>
      <c r="J26" s="46">
        <v>88.536314637003841</v>
      </c>
      <c r="K26" s="60">
        <v>45.961507241468247</v>
      </c>
      <c r="L26" s="46">
        <v>103.55558825213173</v>
      </c>
      <c r="M26" s="60">
        <v>38.642756827623785</v>
      </c>
      <c r="N26" s="46">
        <v>100.13560185035598</v>
      </c>
      <c r="O26" s="60">
        <v>45.434414977327904</v>
      </c>
      <c r="P26" s="46">
        <v>97.531278872083661</v>
      </c>
      <c r="Q26" s="60">
        <v>45.325530990657093</v>
      </c>
      <c r="R26" s="46"/>
      <c r="S26" s="60"/>
    </row>
    <row r="27" spans="1:19">
      <c r="A27" s="27" t="s">
        <v>517</v>
      </c>
      <c r="B27" s="25">
        <v>54.366575825122567</v>
      </c>
      <c r="C27" s="60">
        <v>55.913491983093003</v>
      </c>
      <c r="D27" s="46">
        <v>9.3424843895685061</v>
      </c>
      <c r="E27" s="60">
        <v>15.827519952276175</v>
      </c>
      <c r="F27" s="46">
        <v>22.129963022868719</v>
      </c>
      <c r="G27" s="60">
        <v>19.170421796733553</v>
      </c>
      <c r="H27" s="46">
        <v>17.026638216721402</v>
      </c>
      <c r="I27" s="60">
        <v>15.446686893147543</v>
      </c>
      <c r="J27" s="46">
        <v>22.909961719562688</v>
      </c>
      <c r="K27" s="60">
        <v>11.418833752229117</v>
      </c>
      <c r="L27" s="46">
        <v>7.9799866661767878</v>
      </c>
      <c r="M27" s="60">
        <v>11.091214491931989</v>
      </c>
      <c r="N27" s="46">
        <v>19.463967477501885</v>
      </c>
      <c r="O27" s="60">
        <v>34.9275278714046</v>
      </c>
      <c r="P27" s="46">
        <v>14.584975629848183</v>
      </c>
      <c r="Q27" s="60">
        <v>24.91432832034096</v>
      </c>
      <c r="R27" s="46"/>
      <c r="S27" s="60"/>
    </row>
    <row r="28" spans="1:19">
      <c r="A28" s="27" t="s">
        <v>519</v>
      </c>
      <c r="B28" s="25">
        <v>502.18615949948406</v>
      </c>
      <c r="C28" s="60">
        <v>196.15729244045232</v>
      </c>
      <c r="D28" s="46">
        <v>414.61430858581548</v>
      </c>
      <c r="E28" s="60">
        <v>106.56998967326103</v>
      </c>
      <c r="F28" s="46">
        <v>298.70455535734277</v>
      </c>
      <c r="G28" s="60">
        <v>89.487621578605825</v>
      </c>
      <c r="H28" s="46">
        <v>282.56908310305346</v>
      </c>
      <c r="I28" s="60">
        <v>59.071023219643095</v>
      </c>
      <c r="J28" s="46">
        <v>220.68866373990383</v>
      </c>
      <c r="K28" s="60">
        <v>55.125428280579726</v>
      </c>
      <c r="L28" s="46">
        <v>213.81417261731104</v>
      </c>
      <c r="M28" s="60">
        <v>62.668665937205162</v>
      </c>
      <c r="N28" s="46">
        <v>184.86031589792248</v>
      </c>
      <c r="O28" s="60">
        <v>44.342258872169012</v>
      </c>
      <c r="P28" s="46">
        <v>160.52645052157672</v>
      </c>
      <c r="Q28" s="60">
        <v>97.238807241311818</v>
      </c>
      <c r="R28" s="46"/>
      <c r="S28" s="60"/>
    </row>
    <row r="29" spans="1:19">
      <c r="A29" s="38" t="s">
        <v>1267</v>
      </c>
      <c r="B29" s="24">
        <v>97.069847549740189</v>
      </c>
      <c r="C29" s="59">
        <v>0.9546614647444247</v>
      </c>
      <c r="D29" s="47">
        <v>98.196802696871089</v>
      </c>
      <c r="E29" s="59">
        <v>1.5532652466489649</v>
      </c>
      <c r="F29" s="47">
        <v>97.670867554433684</v>
      </c>
      <c r="G29" s="59">
        <v>0.52141777152210234</v>
      </c>
      <c r="H29" s="47">
        <v>98.302046593713328</v>
      </c>
      <c r="I29" s="59">
        <v>0.37479274591465789</v>
      </c>
      <c r="J29" s="47">
        <v>100.64870846435234</v>
      </c>
      <c r="K29" s="59">
        <v>0.89994864368787719</v>
      </c>
      <c r="L29" s="47">
        <v>100.45742696268678</v>
      </c>
      <c r="M29" s="59">
        <v>0.7091834956172296</v>
      </c>
      <c r="N29" s="47">
        <v>97.502665711664591</v>
      </c>
      <c r="O29" s="59">
        <v>0.82791388195813354</v>
      </c>
      <c r="P29" s="47">
        <v>99.122259038307632</v>
      </c>
      <c r="Q29" s="59">
        <v>0.62618104886325665</v>
      </c>
      <c r="R29" s="47">
        <v>98.367615774269282</v>
      </c>
      <c r="S29" s="59">
        <v>0.76383474407508323</v>
      </c>
    </row>
    <row r="30" spans="1:19">
      <c r="A30" s="63" t="s">
        <v>1279</v>
      </c>
      <c r="B30" s="24">
        <v>-0.12313622183641375</v>
      </c>
      <c r="C30" s="59">
        <v>5.6491891359961861E-2</v>
      </c>
      <c r="D30" s="47">
        <v>-9.9702098239073819E-2</v>
      </c>
      <c r="E30" s="59">
        <v>1.4043981054190123E-2</v>
      </c>
      <c r="F30" s="47">
        <v>-9.581842134751567E-2</v>
      </c>
      <c r="G30" s="59">
        <v>5.4917994661141542E-2</v>
      </c>
      <c r="H30" s="47">
        <v>-8.850886957476739E-2</v>
      </c>
      <c r="I30" s="59">
        <v>1.2546416469771646E-2</v>
      </c>
      <c r="J30" s="47">
        <v>-6.5081142768053976E-2</v>
      </c>
      <c r="K30" s="59">
        <v>4.9592091924507671E-3</v>
      </c>
      <c r="L30" s="47">
        <v>-4.8614393072687098E-2</v>
      </c>
      <c r="M30" s="59">
        <v>6.8853939081324729E-3</v>
      </c>
      <c r="N30" s="47">
        <v>-0.10037176811709991</v>
      </c>
      <c r="O30" s="59">
        <v>5.0504440118205082E-2</v>
      </c>
      <c r="P30" s="47">
        <v>-8.0753553695826097E-2</v>
      </c>
      <c r="Q30" s="59">
        <v>1.3319150849524578E-2</v>
      </c>
      <c r="R30" s="47">
        <v>-8.0125150277554347E-2</v>
      </c>
      <c r="S30" s="59">
        <v>6.8334795275395266E-2</v>
      </c>
    </row>
    <row r="31" spans="1:19">
      <c r="A31" s="38" t="s">
        <v>348</v>
      </c>
      <c r="B31" s="24">
        <v>96.955450024740287</v>
      </c>
      <c r="C31" s="59">
        <v>0.93683509182023339</v>
      </c>
      <c r="D31" s="47">
        <v>98.103444273970155</v>
      </c>
      <c r="E31" s="59">
        <v>1.5564346785959289</v>
      </c>
      <c r="F31" s="47">
        <v>97.58188425756488</v>
      </c>
      <c r="G31" s="59">
        <v>0.5141461921849092</v>
      </c>
      <c r="H31" s="47">
        <v>98.219616452400246</v>
      </c>
      <c r="I31" s="59">
        <v>0.36914544934879745</v>
      </c>
      <c r="J31" s="47">
        <v>100.58815717140915</v>
      </c>
      <c r="K31" s="59">
        <v>0.89833038752582006</v>
      </c>
      <c r="L31" s="47">
        <v>100.41220559977697</v>
      </c>
      <c r="M31" s="59">
        <v>0.71118540978014866</v>
      </c>
      <c r="N31" s="47">
        <v>97.409457903832802</v>
      </c>
      <c r="O31" s="59">
        <v>0.81992153930898659</v>
      </c>
      <c r="P31" s="47">
        <v>99.047154858020534</v>
      </c>
      <c r="Q31" s="59">
        <v>0.62265268668650753</v>
      </c>
      <c r="R31" s="47">
        <v>98.287490623991729</v>
      </c>
      <c r="S31" s="59">
        <v>0.81071055302380668</v>
      </c>
    </row>
    <row r="32" spans="1:19">
      <c r="A32" s="27"/>
      <c r="B32" s="25"/>
      <c r="C32" s="60"/>
      <c r="D32" s="46"/>
      <c r="E32" s="60"/>
      <c r="F32" s="46"/>
      <c r="G32" s="60"/>
      <c r="H32" s="46"/>
      <c r="I32" s="60"/>
      <c r="J32" s="46"/>
      <c r="K32" s="60"/>
      <c r="L32" s="46"/>
      <c r="M32" s="60"/>
      <c r="N32" s="46"/>
      <c r="O32" s="60"/>
      <c r="P32" s="46"/>
      <c r="Q32" s="60"/>
      <c r="R32" s="46"/>
      <c r="S32" s="60"/>
    </row>
    <row r="33" spans="1:19">
      <c r="A33" s="16" t="s">
        <v>450</v>
      </c>
      <c r="B33" s="15">
        <v>2.6554568198370361</v>
      </c>
      <c r="C33" s="61">
        <v>2.174185017800211E-2</v>
      </c>
      <c r="D33" s="15">
        <v>2.6530224104027726</v>
      </c>
      <c r="E33" s="61">
        <v>1.88314174812865E-2</v>
      </c>
      <c r="F33" s="15">
        <v>2.6288267819626059</v>
      </c>
      <c r="G33" s="61">
        <v>2.4191249501027648E-2</v>
      </c>
      <c r="H33" s="15">
        <v>2.6347849874598714</v>
      </c>
      <c r="I33" s="61">
        <v>3.9811375784547853E-2</v>
      </c>
      <c r="J33" s="15">
        <v>2.6229149727505581</v>
      </c>
      <c r="K33" s="61">
        <v>1.3375406968113042E-2</v>
      </c>
      <c r="L33" s="15">
        <v>2.6092556242833362</v>
      </c>
      <c r="M33" s="61">
        <v>1.471516716006431E-2</v>
      </c>
      <c r="N33" s="15">
        <v>2.6669664382581697</v>
      </c>
      <c r="O33" s="61">
        <v>3.4193790340573585E-2</v>
      </c>
      <c r="P33" s="15">
        <v>2.6426875418200928</v>
      </c>
      <c r="Q33" s="61">
        <v>1.2668972206431409E-2</v>
      </c>
      <c r="R33" s="15">
        <v>2.8043298443206344</v>
      </c>
      <c r="S33" s="61">
        <v>1.3285642126915981E-2</v>
      </c>
    </row>
    <row r="34" spans="1:19">
      <c r="A34" s="16" t="s">
        <v>451</v>
      </c>
      <c r="B34" s="15">
        <v>1.3440272329068703</v>
      </c>
      <c r="C34" s="61">
        <v>2.1488899250395089E-2</v>
      </c>
      <c r="D34" s="15">
        <v>1.3428135251656206</v>
      </c>
      <c r="E34" s="61">
        <v>1.6988593566711254E-2</v>
      </c>
      <c r="F34" s="15">
        <v>1.3707995394540171</v>
      </c>
      <c r="G34" s="61">
        <v>2.4602931848976391E-2</v>
      </c>
      <c r="H34" s="15">
        <v>1.3622186525003004</v>
      </c>
      <c r="I34" s="61">
        <v>3.9093545238201383E-2</v>
      </c>
      <c r="J34" s="15">
        <v>1.3753286702790568</v>
      </c>
      <c r="K34" s="61">
        <v>1.3642923194671423E-2</v>
      </c>
      <c r="L34" s="15">
        <v>1.3888044849187877</v>
      </c>
      <c r="M34" s="61">
        <v>1.4442049106958111E-2</v>
      </c>
      <c r="N34" s="15">
        <v>1.3327235215827558</v>
      </c>
      <c r="O34" s="61">
        <v>3.4020267125284887E-2</v>
      </c>
      <c r="P34" s="15">
        <v>1.3556875673176008</v>
      </c>
      <c r="Q34" s="61">
        <v>1.2717661469897419E-2</v>
      </c>
      <c r="R34" s="15">
        <v>1.1948189424260593</v>
      </c>
      <c r="S34" s="61">
        <v>1.3238733857556102E-2</v>
      </c>
    </row>
    <row r="35" spans="1:19">
      <c r="A35" s="16" t="s">
        <v>1228</v>
      </c>
      <c r="B35" s="15">
        <v>2.1782898725189202E-4</v>
      </c>
      <c r="C35" s="61">
        <v>6.9770951670104775E-4</v>
      </c>
      <c r="D35" s="15">
        <v>1.6324367316975894E-3</v>
      </c>
      <c r="E35" s="61">
        <v>4.9016561015249394E-4</v>
      </c>
      <c r="F35" s="15">
        <v>1.1145763628043162E-4</v>
      </c>
      <c r="G35" s="61">
        <v>3.3211343608292702E-4</v>
      </c>
      <c r="H35" s="15">
        <v>8.8420131457433472E-4</v>
      </c>
      <c r="I35" s="61">
        <v>1.8080446102599541E-4</v>
      </c>
      <c r="J35" s="15">
        <v>9.0693344481422784E-4</v>
      </c>
      <c r="K35" s="61">
        <v>1.9002980859363157E-4</v>
      </c>
      <c r="L35" s="15">
        <v>9.7390678278941149E-4</v>
      </c>
      <c r="M35" s="61">
        <v>3.1906015587066043E-4</v>
      </c>
      <c r="N35" s="15">
        <v>2.2060642655077987E-4</v>
      </c>
      <c r="O35" s="61">
        <v>4.4491658990510069E-4</v>
      </c>
      <c r="P35" s="15">
        <v>9.3168071443596888E-4</v>
      </c>
      <c r="Q35" s="61">
        <v>2.0347842251884369E-4</v>
      </c>
      <c r="R35" s="15">
        <v>0</v>
      </c>
      <c r="S35" s="61">
        <v>0</v>
      </c>
    </row>
    <row r="36" spans="1:19">
      <c r="A36" s="16" t="s">
        <v>1229</v>
      </c>
      <c r="B36" s="15">
        <v>2.9811826884121708E-4</v>
      </c>
      <c r="C36" s="61">
        <v>9.6983730359859362E-4</v>
      </c>
      <c r="D36" s="15">
        <v>2.5316276999090854E-3</v>
      </c>
      <c r="E36" s="61">
        <v>2.2249945614258326E-3</v>
      </c>
      <c r="F36" s="15">
        <v>2.622209470958209E-4</v>
      </c>
      <c r="G36" s="61">
        <v>7.9823803452257365E-4</v>
      </c>
      <c r="H36" s="15">
        <v>2.1121587252543187E-3</v>
      </c>
      <c r="I36" s="61">
        <v>6.1413123479320166E-4</v>
      </c>
      <c r="J36" s="15">
        <v>8.4942352557068797E-4</v>
      </c>
      <c r="K36" s="61">
        <v>2.7736517631510001E-4</v>
      </c>
      <c r="L36" s="15">
        <v>9.659840150866468E-4</v>
      </c>
      <c r="M36" s="61">
        <v>1.2281860845849872E-4</v>
      </c>
      <c r="N36" s="15">
        <v>8.9433732523960851E-5</v>
      </c>
      <c r="O36" s="61">
        <v>1.9887693673751987E-4</v>
      </c>
      <c r="P36" s="15">
        <v>6.9321014787029379E-4</v>
      </c>
      <c r="Q36" s="61">
        <v>1.4698740957127458E-4</v>
      </c>
      <c r="R36" s="15">
        <v>8.5121325330636034E-4</v>
      </c>
      <c r="S36" s="61">
        <v>7.8948034880439605E-5</v>
      </c>
    </row>
    <row r="37" spans="1:19">
      <c r="A37" s="16" t="s">
        <v>455</v>
      </c>
      <c r="B37" s="15">
        <v>4</v>
      </c>
      <c r="C37" s="61">
        <v>0</v>
      </c>
      <c r="D37" s="15">
        <v>4</v>
      </c>
      <c r="E37" s="61">
        <v>0</v>
      </c>
      <c r="F37" s="15">
        <v>4</v>
      </c>
      <c r="G37" s="61">
        <v>0</v>
      </c>
      <c r="H37" s="15">
        <v>4</v>
      </c>
      <c r="I37" s="61">
        <v>0</v>
      </c>
      <c r="J37" s="15">
        <v>4</v>
      </c>
      <c r="K37" s="61">
        <v>0</v>
      </c>
      <c r="L37" s="15">
        <v>4</v>
      </c>
      <c r="M37" s="61">
        <v>0</v>
      </c>
      <c r="N37" s="15">
        <v>4</v>
      </c>
      <c r="O37" s="61">
        <v>0</v>
      </c>
      <c r="P37" s="15">
        <v>4</v>
      </c>
      <c r="Q37" s="61">
        <v>0</v>
      </c>
      <c r="R37" s="15">
        <v>4</v>
      </c>
      <c r="S37" s="61">
        <v>0</v>
      </c>
    </row>
    <row r="38" spans="1:19">
      <c r="A38" s="16" t="s">
        <v>456</v>
      </c>
      <c r="B38" s="15">
        <v>0.35875257142439954</v>
      </c>
      <c r="C38" s="61">
        <v>3.7133633212274322E-2</v>
      </c>
      <c r="D38" s="15">
        <v>0.27267981651397488</v>
      </c>
      <c r="E38" s="61">
        <v>3.1788681648340006E-2</v>
      </c>
      <c r="F38" s="15">
        <v>0.4750908951254057</v>
      </c>
      <c r="G38" s="61">
        <v>4.0983453782012999E-2</v>
      </c>
      <c r="H38" s="15">
        <v>0.42873810042430199</v>
      </c>
      <c r="I38" s="61">
        <v>4.9901693943049164E-2</v>
      </c>
      <c r="J38" s="15">
        <v>0.29507081993628292</v>
      </c>
      <c r="K38" s="61">
        <v>5.7303466787015318E-2</v>
      </c>
      <c r="L38" s="15">
        <v>0.23166670766694342</v>
      </c>
      <c r="M38" s="61">
        <v>1.5839797917857199E-2</v>
      </c>
      <c r="N38" s="15">
        <v>0.40731694807936142</v>
      </c>
      <c r="O38" s="61">
        <v>5.5632137262084068E-2</v>
      </c>
      <c r="P38" s="15">
        <v>0.3097624853730539</v>
      </c>
      <c r="Q38" s="61">
        <v>3.379951320496237E-2</v>
      </c>
      <c r="R38" s="15">
        <v>0.116163096001204</v>
      </c>
      <c r="S38" s="61">
        <v>6.3345828053258833E-3</v>
      </c>
    </row>
    <row r="39" spans="1:19" ht="16.2">
      <c r="A39" s="16" t="s">
        <v>1251</v>
      </c>
      <c r="B39" s="15">
        <v>1.0223681459065428</v>
      </c>
      <c r="C39" s="61">
        <v>3.8369095444255763E-2</v>
      </c>
      <c r="D39" s="15">
        <v>1.0402682216946444</v>
      </c>
      <c r="E39" s="61">
        <v>2.1421268990492206E-2</v>
      </c>
      <c r="F39" s="15">
        <v>1.0291453059820568</v>
      </c>
      <c r="G39" s="61">
        <v>2.9174656140831836E-2</v>
      </c>
      <c r="H39" s="15">
        <v>1.0227168814114558</v>
      </c>
      <c r="I39" s="61">
        <v>2.7425302326308645E-2</v>
      </c>
      <c r="J39" s="15">
        <v>1.1575816052503709</v>
      </c>
      <c r="K39" s="61">
        <v>8.5635066664964538E-2</v>
      </c>
      <c r="L39" s="15">
        <v>1.1766526031158684</v>
      </c>
      <c r="M39" s="61">
        <v>2.8797792944655749E-2</v>
      </c>
      <c r="N39" s="15">
        <v>1.0188356286460274</v>
      </c>
      <c r="O39" s="61">
        <v>3.4379522376712837E-2</v>
      </c>
      <c r="P39" s="15">
        <v>1.0655877506856288</v>
      </c>
      <c r="Q39" s="61">
        <v>2.7326445782987447E-2</v>
      </c>
      <c r="R39" s="15">
        <v>0.90763887528797205</v>
      </c>
      <c r="S39" s="61">
        <v>1.7726203696998115E-2</v>
      </c>
    </row>
    <row r="40" spans="1:19" ht="16.2">
      <c r="A40" s="16" t="s">
        <v>1249</v>
      </c>
      <c r="B40" s="15">
        <v>0.13415690602393548</v>
      </c>
      <c r="C40" s="61">
        <v>5.0348586782055088E-3</v>
      </c>
      <c r="D40" s="15">
        <v>0.13650578474726105</v>
      </c>
      <c r="E40" s="61">
        <v>2.8109357498836041E-3</v>
      </c>
      <c r="F40" s="15">
        <v>0.13504621662207986</v>
      </c>
      <c r="G40" s="61">
        <v>3.8283485433670719E-3</v>
      </c>
      <c r="H40" s="15">
        <v>0.13420266769652586</v>
      </c>
      <c r="I40" s="61">
        <v>3.5987953278866381E-3</v>
      </c>
      <c r="J40" s="15">
        <v>0.15189984865276362</v>
      </c>
      <c r="K40" s="61">
        <v>1.1237180693592624E-2</v>
      </c>
      <c r="L40" s="15">
        <v>0.15440237778443525</v>
      </c>
      <c r="M40" s="61">
        <v>3.7788959067647857E-3</v>
      </c>
      <c r="N40" s="15">
        <v>0.1336933630349991</v>
      </c>
      <c r="O40" s="61">
        <v>4.5113400403831326E-3</v>
      </c>
      <c r="P40" s="15">
        <v>0.13982825687729972</v>
      </c>
      <c r="Q40" s="61">
        <v>3.5858232022924702E-3</v>
      </c>
      <c r="R40" s="15">
        <v>0.11910193386131761</v>
      </c>
      <c r="S40" s="61">
        <v>2.3260629285653642E-3</v>
      </c>
    </row>
    <row r="41" spans="1:19">
      <c r="A41" s="16" t="s">
        <v>459</v>
      </c>
      <c r="B41" s="15">
        <v>0.17669997076662813</v>
      </c>
      <c r="C41" s="61">
        <v>3.713625781083673E-2</v>
      </c>
      <c r="D41" s="15">
        <v>0.22845768383808096</v>
      </c>
      <c r="E41" s="61">
        <v>7.8192794068790445E-3</v>
      </c>
      <c r="F41" s="15">
        <v>0.10182708605466471</v>
      </c>
      <c r="G41" s="61">
        <v>3.3678630154096958E-2</v>
      </c>
      <c r="H41" s="15">
        <v>0.13580479811494378</v>
      </c>
      <c r="I41" s="61">
        <v>2.9479575269239579E-2</v>
      </c>
      <c r="J41" s="15">
        <v>0.18570422231105807</v>
      </c>
      <c r="K41" s="61">
        <v>5.9753996121664883E-2</v>
      </c>
      <c r="L41" s="15">
        <v>0.26848172289247929</v>
      </c>
      <c r="M41" s="61">
        <v>1.7064481534729364E-2</v>
      </c>
      <c r="N41" s="15">
        <v>0.13264520953674047</v>
      </c>
      <c r="O41" s="61">
        <v>2.957663214996421E-2</v>
      </c>
      <c r="P41" s="15">
        <v>0.19521237361549074</v>
      </c>
      <c r="Q41" s="61">
        <v>1.100672839398981E-2</v>
      </c>
      <c r="R41" s="15">
        <v>4.0706676944769274E-2</v>
      </c>
      <c r="S41" s="61">
        <v>4.3015461724771409E-3</v>
      </c>
    </row>
    <row r="42" spans="1:19">
      <c r="A42" s="16" t="s">
        <v>461</v>
      </c>
      <c r="B42" s="15">
        <v>1.1706709208798881E-3</v>
      </c>
      <c r="C42" s="61">
        <v>4.5721522410857937E-4</v>
      </c>
      <c r="D42" s="15">
        <v>1.5340968762454846E-3</v>
      </c>
      <c r="E42" s="61">
        <v>1.4997751071211583E-4</v>
      </c>
      <c r="F42" s="15">
        <v>2.7209010974365896E-3</v>
      </c>
      <c r="G42" s="61">
        <v>1.1875145503223879E-3</v>
      </c>
      <c r="H42" s="15">
        <v>3.8389428745015282E-3</v>
      </c>
      <c r="I42" s="61">
        <v>1.2059456922986346E-3</v>
      </c>
      <c r="J42" s="15">
        <v>3.7179755608770446E-3</v>
      </c>
      <c r="K42" s="61">
        <v>8.3331008317558499E-4</v>
      </c>
      <c r="L42" s="15">
        <v>4.5997429151146104E-3</v>
      </c>
      <c r="M42" s="61">
        <v>4.598710593457753E-4</v>
      </c>
      <c r="N42" s="15">
        <v>3.5862107077242549E-3</v>
      </c>
      <c r="O42" s="61">
        <v>1.0813555402052963E-3</v>
      </c>
      <c r="P42" s="15">
        <v>4.4191877857271888E-3</v>
      </c>
      <c r="Q42" s="61">
        <v>4.6146504447294804E-4</v>
      </c>
      <c r="R42" s="15">
        <v>2.0642650034447554E-2</v>
      </c>
      <c r="S42" s="61">
        <v>2.0848057862850322E-2</v>
      </c>
    </row>
    <row r="43" spans="1:19">
      <c r="A43" s="16" t="s">
        <v>1230</v>
      </c>
      <c r="B43" s="15">
        <v>1.1152954309755139</v>
      </c>
      <c r="C43" s="61">
        <v>5.2736926241010007E-2</v>
      </c>
      <c r="D43" s="15">
        <v>1.0724620711529225</v>
      </c>
      <c r="E43" s="61">
        <v>1.846436968952056E-2</v>
      </c>
      <c r="F43" s="15">
        <v>1.0509215984733145</v>
      </c>
      <c r="G43" s="61">
        <v>4.8914601751877798E-2</v>
      </c>
      <c r="H43" s="15">
        <v>1.0230687366868503</v>
      </c>
      <c r="I43" s="61">
        <v>4.2820608191010107E-2</v>
      </c>
      <c r="J43" s="15">
        <v>0.99704801956867051</v>
      </c>
      <c r="K43" s="61">
        <v>6.4855183475731618E-2</v>
      </c>
      <c r="L43" s="15">
        <v>0.89102811397709192</v>
      </c>
      <c r="M43" s="61">
        <v>5.0031983034234853E-2</v>
      </c>
      <c r="N43" s="15">
        <v>1.1043747121017655</v>
      </c>
      <c r="O43" s="61">
        <v>4.6062433640470711E-2</v>
      </c>
      <c r="P43" s="15">
        <v>1.0532906632560464</v>
      </c>
      <c r="Q43" s="61">
        <v>1.661781645187287E-2</v>
      </c>
      <c r="R43" s="15">
        <v>1.7296299363593828</v>
      </c>
      <c r="S43" s="61">
        <v>3.0052867276310138E-2</v>
      </c>
    </row>
    <row r="44" spans="1:19">
      <c r="A44" s="16" t="s">
        <v>1231</v>
      </c>
      <c r="B44" s="15">
        <v>4.0145553600595485E-3</v>
      </c>
      <c r="C44" s="61">
        <v>1.1487821194112449E-3</v>
      </c>
      <c r="D44" s="15">
        <v>3.5388835086733539E-3</v>
      </c>
      <c r="E44" s="61">
        <v>8.700989105363665E-4</v>
      </c>
      <c r="F44" s="15">
        <v>1.8991055397553344E-2</v>
      </c>
      <c r="G44" s="61">
        <v>2.1671015486453963E-3</v>
      </c>
      <c r="H44" s="15">
        <v>1.4181915632281406E-2</v>
      </c>
      <c r="I44" s="61">
        <v>8.4921872874903334E-4</v>
      </c>
      <c r="J44" s="15">
        <v>1.3099705817914286E-2</v>
      </c>
      <c r="K44" s="61">
        <v>4.1915433346509864E-3</v>
      </c>
      <c r="L44" s="15">
        <v>1.1936885814352751E-2</v>
      </c>
      <c r="M44" s="61">
        <v>2.1122423034394952E-3</v>
      </c>
      <c r="N44" s="15">
        <v>5.433700449343287E-3</v>
      </c>
      <c r="O44" s="61">
        <v>1.4296326115137991E-3</v>
      </c>
      <c r="P44" s="15">
        <v>5.1031931448103909E-3</v>
      </c>
      <c r="Q44" s="61">
        <v>2.0047325917120652E-3</v>
      </c>
      <c r="R44" s="15">
        <v>9.5019262361456282E-3</v>
      </c>
      <c r="S44" s="61">
        <v>1.1082634053046034E-3</v>
      </c>
    </row>
    <row r="45" spans="1:19">
      <c r="A45" s="16" t="s">
        <v>1217</v>
      </c>
      <c r="B45" s="15">
        <v>0</v>
      </c>
      <c r="C45" s="61">
        <v>0</v>
      </c>
      <c r="D45" s="15">
        <v>2.3135860891234524E-3</v>
      </c>
      <c r="E45" s="61">
        <v>2.5788251777139886E-4</v>
      </c>
      <c r="F45" s="15">
        <v>0</v>
      </c>
      <c r="G45" s="61">
        <v>1.0087597971614728E-3</v>
      </c>
      <c r="H45" s="15">
        <v>3.3626268821005697E-3</v>
      </c>
      <c r="I45" s="61">
        <v>7.0497275171018986E-4</v>
      </c>
      <c r="J45" s="15">
        <v>4.8844056447029062E-3</v>
      </c>
      <c r="K45" s="61">
        <v>1.1197249209847528E-3</v>
      </c>
      <c r="L45" s="15">
        <v>4.6519852872696455E-3</v>
      </c>
      <c r="M45" s="61">
        <v>1.0280865385277969E-3</v>
      </c>
      <c r="N45" s="15">
        <v>7.3893860340285477E-4</v>
      </c>
      <c r="O45" s="61">
        <v>1.4045260678558148E-3</v>
      </c>
      <c r="P45" s="15">
        <v>3.4698898360684591E-3</v>
      </c>
      <c r="Q45" s="61">
        <v>3.2318270176375939E-4</v>
      </c>
      <c r="R45" s="15">
        <v>0</v>
      </c>
      <c r="S45" s="61">
        <v>0</v>
      </c>
    </row>
    <row r="46" spans="1:19">
      <c r="A46" s="16" t="s">
        <v>1232</v>
      </c>
      <c r="B46" s="15">
        <v>6.0786099704823923E-5</v>
      </c>
      <c r="C46" s="61">
        <v>1.7842616868442933E-4</v>
      </c>
      <c r="D46" s="15">
        <v>3.9539825055573955E-4</v>
      </c>
      <c r="E46" s="61">
        <v>1.9526605374396822E-4</v>
      </c>
      <c r="F46" s="15">
        <v>1.8047725839080307E-4</v>
      </c>
      <c r="G46" s="61">
        <v>5.1778905800725725E-4</v>
      </c>
      <c r="H46" s="15">
        <v>1.8179931965804222E-3</v>
      </c>
      <c r="I46" s="61">
        <v>1.6965490351064424E-4</v>
      </c>
      <c r="J46" s="15">
        <v>9.9673091155161255E-4</v>
      </c>
      <c r="K46" s="61">
        <v>2.4761385029655592E-4</v>
      </c>
      <c r="L46" s="15">
        <v>1.8350919189509432E-3</v>
      </c>
      <c r="M46" s="61">
        <v>3.1718947608154544E-4</v>
      </c>
      <c r="N46" s="15">
        <v>3.4234965844922449E-4</v>
      </c>
      <c r="O46" s="61">
        <v>6.5166449611925791E-4</v>
      </c>
      <c r="P46" s="15">
        <v>1.6513301724700978E-3</v>
      </c>
      <c r="Q46" s="61">
        <v>2.7416235445778327E-4</v>
      </c>
      <c r="R46" s="15">
        <v>5.6441733078848831E-3</v>
      </c>
      <c r="S46" s="61">
        <v>1.3445213821529796E-3</v>
      </c>
    </row>
    <row r="47" spans="1:19">
      <c r="A47" s="16" t="s">
        <v>1216</v>
      </c>
      <c r="B47" s="15">
        <v>3.8589887280786697E-4</v>
      </c>
      <c r="C47" s="61">
        <v>1.1737713287788742E-3</v>
      </c>
      <c r="D47" s="15">
        <v>2.8781412004669242E-3</v>
      </c>
      <c r="E47" s="61">
        <v>7.0530023293096365E-4</v>
      </c>
      <c r="F47" s="15">
        <v>2.3798552754269718E-4</v>
      </c>
      <c r="G47" s="61">
        <v>6.9395423754043057E-4</v>
      </c>
      <c r="H47" s="15">
        <v>1.9579385753521242E-3</v>
      </c>
      <c r="I47" s="61">
        <v>4.0371044958533776E-4</v>
      </c>
      <c r="J47" s="15">
        <v>1.5296744022408125E-3</v>
      </c>
      <c r="K47" s="61">
        <v>3.7285188274371937E-4</v>
      </c>
      <c r="L47" s="15">
        <v>1.4943024410317891E-3</v>
      </c>
      <c r="M47" s="61">
        <v>4.4175888514975752E-4</v>
      </c>
      <c r="N47" s="15">
        <v>2.9099337543068586E-4</v>
      </c>
      <c r="O47" s="61">
        <v>5.6515922996989271E-4</v>
      </c>
      <c r="P47" s="15">
        <v>1.1117314309751314E-3</v>
      </c>
      <c r="Q47" s="61">
        <v>6.7537667680939639E-4</v>
      </c>
      <c r="R47" s="15">
        <v>0</v>
      </c>
      <c r="S47" s="61">
        <v>0</v>
      </c>
    </row>
    <row r="48" spans="1:19">
      <c r="A48" s="16" t="s">
        <v>1224</v>
      </c>
      <c r="B48" s="15">
        <v>5.5451866974850108E-5</v>
      </c>
      <c r="C48" s="61">
        <v>1.6456703432247703E-4</v>
      </c>
      <c r="D48" s="15">
        <v>3.1484855925876273E-4</v>
      </c>
      <c r="E48" s="61">
        <v>1.3789850546864745E-4</v>
      </c>
      <c r="F48" s="15">
        <v>8.9553142694732212E-5</v>
      </c>
      <c r="G48" s="61">
        <v>2.564046100371657E-4</v>
      </c>
      <c r="H48" s="15">
        <v>7.0362682977660306E-4</v>
      </c>
      <c r="I48" s="61">
        <v>1.8786729045295933E-4</v>
      </c>
      <c r="J48" s="15">
        <v>1.2811968077033975E-3</v>
      </c>
      <c r="K48" s="61">
        <v>7.6308212348998429E-4</v>
      </c>
      <c r="L48" s="15">
        <v>9.1490902009556637E-4</v>
      </c>
      <c r="M48" s="61">
        <v>2.0999098987857992E-4</v>
      </c>
      <c r="N48" s="15">
        <v>1.7471661462728226E-4</v>
      </c>
      <c r="O48" s="61">
        <v>3.4160225037234031E-4</v>
      </c>
      <c r="P48" s="15">
        <v>6.056293696106059E-4</v>
      </c>
      <c r="Q48" s="61">
        <v>1.0967980223435901E-4</v>
      </c>
      <c r="R48" s="15">
        <v>0</v>
      </c>
      <c r="S48" s="61">
        <v>0</v>
      </c>
    </row>
    <row r="49" spans="1:19">
      <c r="A49" s="16" t="s">
        <v>1226</v>
      </c>
      <c r="B49" s="15">
        <v>1.5493119838707753E-5</v>
      </c>
      <c r="C49" s="61">
        <v>7.5038119163887683E-5</v>
      </c>
      <c r="D49" s="15">
        <v>2.0417200335171874E-5</v>
      </c>
      <c r="E49" s="61">
        <v>2.284637335571967E-5</v>
      </c>
      <c r="F49" s="15">
        <v>4.9257433797566735E-5</v>
      </c>
      <c r="G49" s="61">
        <v>1.7791023142551122E-4</v>
      </c>
      <c r="H49" s="15">
        <v>3.4583800143445542E-4</v>
      </c>
      <c r="I49" s="61">
        <v>2.0016325802786145E-4</v>
      </c>
      <c r="J49" s="15">
        <v>7.6956416566864456E-7</v>
      </c>
      <c r="K49" s="61">
        <v>1.0072873541908063E-8</v>
      </c>
      <c r="L49" s="15">
        <v>5.3064685208411221E-4</v>
      </c>
      <c r="M49" s="61">
        <v>2.5456861503186506E-4</v>
      </c>
      <c r="N49" s="15">
        <v>7.3235699299599021E-5</v>
      </c>
      <c r="O49" s="61">
        <v>1.5028853025475782E-4</v>
      </c>
      <c r="P49" s="15">
        <v>2.3625845781185414E-4</v>
      </c>
      <c r="Q49" s="61">
        <v>1.0765888077665684E-4</v>
      </c>
      <c r="R49" s="15">
        <v>0</v>
      </c>
      <c r="S49" s="61">
        <v>0</v>
      </c>
    </row>
    <row r="50" spans="1:19">
      <c r="A50" s="16" t="s">
        <v>1233</v>
      </c>
      <c r="B50" s="15">
        <v>0.19522075102045075</v>
      </c>
      <c r="C50" s="61">
        <v>4.6367396238026985E-2</v>
      </c>
      <c r="D50" s="15">
        <v>0.23856992176190783</v>
      </c>
      <c r="E50" s="61">
        <v>1.6715638582969632E-2</v>
      </c>
      <c r="F50" s="15">
        <v>0.19004113927455701</v>
      </c>
      <c r="G50" s="61">
        <v>3.0368899078237765E-2</v>
      </c>
      <c r="H50" s="15">
        <v>0.22914815962032695</v>
      </c>
      <c r="I50" s="61">
        <v>3.136701423031938E-2</v>
      </c>
      <c r="J50" s="15">
        <v>0.18703509092132342</v>
      </c>
      <c r="K50" s="61">
        <v>3.4186926818651535E-2</v>
      </c>
      <c r="L50" s="15">
        <v>0.25175195060234123</v>
      </c>
      <c r="M50" s="61">
        <v>9.6021561249863725E-3</v>
      </c>
      <c r="N50" s="15">
        <v>0.19771593661306983</v>
      </c>
      <c r="O50" s="61">
        <v>2.385542532814575E-2</v>
      </c>
      <c r="P50" s="15">
        <v>0.21962547626208986</v>
      </c>
      <c r="Q50" s="61">
        <v>7.5830619855023493E-3</v>
      </c>
      <c r="R50" s="15">
        <v>5.3168892521893829E-2</v>
      </c>
      <c r="S50" s="61">
        <v>1.4346711244517533E-2</v>
      </c>
    </row>
    <row r="51" spans="1:19">
      <c r="A51" s="16" t="s">
        <v>469</v>
      </c>
      <c r="B51" s="15">
        <v>3</v>
      </c>
      <c r="C51" s="61">
        <v>0</v>
      </c>
      <c r="D51" s="15">
        <v>3</v>
      </c>
      <c r="E51" s="61">
        <v>0</v>
      </c>
      <c r="F51" s="15">
        <v>3</v>
      </c>
      <c r="G51" s="61">
        <v>0</v>
      </c>
      <c r="H51" s="15">
        <v>3</v>
      </c>
      <c r="I51" s="61">
        <v>0</v>
      </c>
      <c r="J51" s="15">
        <v>3</v>
      </c>
      <c r="K51" s="61">
        <v>0</v>
      </c>
      <c r="L51" s="15">
        <v>3</v>
      </c>
      <c r="M51" s="61">
        <v>0</v>
      </c>
      <c r="N51" s="15">
        <v>3</v>
      </c>
      <c r="O51" s="61">
        <v>0</v>
      </c>
      <c r="P51" s="15">
        <v>3</v>
      </c>
      <c r="Q51" s="61">
        <v>0</v>
      </c>
      <c r="R51" s="15">
        <v>3</v>
      </c>
      <c r="S51" s="61">
        <v>0</v>
      </c>
    </row>
    <row r="52" spans="1:19">
      <c r="A52" s="16" t="s">
        <v>1234</v>
      </c>
      <c r="B52" s="15">
        <v>7.3522487019033313E-4</v>
      </c>
      <c r="C52" s="61">
        <v>1.4247344673006656E-3</v>
      </c>
      <c r="D52" s="15">
        <v>3.5572912136621277E-5</v>
      </c>
      <c r="E52" s="61">
        <v>6.8864504710445146E-5</v>
      </c>
      <c r="F52" s="15">
        <v>9.9779245460476619E-5</v>
      </c>
      <c r="G52" s="61">
        <v>2.3172836464512079E-4</v>
      </c>
      <c r="H52" s="15">
        <v>1.1307896350456003E-6</v>
      </c>
      <c r="I52" s="61">
        <v>3.9594794089088467E-9</v>
      </c>
      <c r="J52" s="15">
        <v>3.0935767459207725E-4</v>
      </c>
      <c r="K52" s="61">
        <v>4.5661387508121238E-4</v>
      </c>
      <c r="L52" s="15">
        <v>1.5613418449707652E-4</v>
      </c>
      <c r="M52" s="61">
        <v>2.795278355867059E-4</v>
      </c>
      <c r="N52" s="15">
        <v>1.2574730500391985E-3</v>
      </c>
      <c r="O52" s="61">
        <v>1.6701402611799328E-3</v>
      </c>
      <c r="P52" s="15">
        <v>3.000270342390257E-5</v>
      </c>
      <c r="Q52" s="61">
        <v>7.0735018294381004E-5</v>
      </c>
      <c r="R52" s="15">
        <v>1.6638326617687544E-3</v>
      </c>
      <c r="S52" s="61">
        <v>1.8711832064274153E-3</v>
      </c>
    </row>
    <row r="53" spans="1:19">
      <c r="A53" s="16" t="s">
        <v>1235</v>
      </c>
      <c r="B53" s="15">
        <v>2.0908391494535203E-2</v>
      </c>
      <c r="C53" s="61">
        <v>6.904688674580905E-3</v>
      </c>
      <c r="D53" s="15">
        <v>2.0241456863424503E-2</v>
      </c>
      <c r="E53" s="61">
        <v>4.8195127028820258E-3</v>
      </c>
      <c r="F53" s="15">
        <v>2.6112116364834629E-2</v>
      </c>
      <c r="G53" s="61">
        <v>6.2272872045578548E-3</v>
      </c>
      <c r="H53" s="15">
        <v>3.1527793884854993E-2</v>
      </c>
      <c r="I53" s="61">
        <v>2.5240368928649144E-4</v>
      </c>
      <c r="J53" s="15">
        <v>3.8439358949649005E-2</v>
      </c>
      <c r="K53" s="61">
        <v>1.508972726853355E-2</v>
      </c>
      <c r="L53" s="15">
        <v>3.7129692700735385E-2</v>
      </c>
      <c r="M53" s="61">
        <v>3.6240862561882671E-3</v>
      </c>
      <c r="N53" s="15">
        <v>1.9684272186063449E-2</v>
      </c>
      <c r="O53" s="61">
        <v>5.2665702830453987E-3</v>
      </c>
      <c r="P53" s="15">
        <v>2.345502983961445E-2</v>
      </c>
      <c r="Q53" s="61">
        <v>8.1579770694027269E-3</v>
      </c>
      <c r="R53" s="15">
        <v>1.3829780330206747E-2</v>
      </c>
      <c r="S53" s="61">
        <v>7.1920298182853136E-3</v>
      </c>
    </row>
    <row r="54" spans="1:19">
      <c r="A54" s="16" t="s">
        <v>1236</v>
      </c>
      <c r="B54" s="15">
        <v>0.8705076376496913</v>
      </c>
      <c r="C54" s="61">
        <v>4.2471765120803438E-2</v>
      </c>
      <c r="D54" s="15">
        <v>0.90587751291432306</v>
      </c>
      <c r="E54" s="61">
        <v>8.8360763288209566E-3</v>
      </c>
      <c r="F54" s="15">
        <v>0.91015801916074346</v>
      </c>
      <c r="G54" s="61">
        <v>1.4673473989620428E-2</v>
      </c>
      <c r="H54" s="15">
        <v>0.92814591908785948</v>
      </c>
      <c r="I54" s="61">
        <v>9.0766493178963421E-3</v>
      </c>
      <c r="J54" s="15">
        <v>0.86711603725217812</v>
      </c>
      <c r="K54" s="61">
        <v>7.843883929081653E-3</v>
      </c>
      <c r="L54" s="15">
        <v>0.90437262623277204</v>
      </c>
      <c r="M54" s="61">
        <v>4.7603123794180248E-3</v>
      </c>
      <c r="N54" s="15">
        <v>0.89753278834887629</v>
      </c>
      <c r="O54" s="61">
        <v>1.7079607913859061E-2</v>
      </c>
      <c r="P54" s="15">
        <v>0.90747310236245582</v>
      </c>
      <c r="Q54" s="61">
        <v>9.6775608263122929E-3</v>
      </c>
      <c r="R54" s="15">
        <v>0.94802519533130536</v>
      </c>
      <c r="S54" s="61">
        <v>1.2181597605331409E-2</v>
      </c>
    </row>
    <row r="55" spans="1:19">
      <c r="A55" s="16" t="s">
        <v>1237</v>
      </c>
      <c r="B55" s="15">
        <v>6.9678411283455115E-4</v>
      </c>
      <c r="C55" s="61">
        <v>2.0143348789193709E-3</v>
      </c>
      <c r="D55" s="15">
        <v>8.2431106079637363E-3</v>
      </c>
      <c r="E55" s="61">
        <v>1.7476069316699089E-4</v>
      </c>
      <c r="F55" s="15">
        <v>7.6682780187353457E-4</v>
      </c>
      <c r="G55" s="61">
        <v>2.2259595874971555E-3</v>
      </c>
      <c r="H55" s="15">
        <v>6.6559148214366736E-3</v>
      </c>
      <c r="I55" s="61">
        <v>4.221311645839023E-3</v>
      </c>
      <c r="J55" s="15">
        <v>5.6156843642512682E-3</v>
      </c>
      <c r="K55" s="61">
        <v>1.7764703571631689E-3</v>
      </c>
      <c r="L55" s="15">
        <v>6.6227827076821332E-3</v>
      </c>
      <c r="M55" s="61">
        <v>5.3128972504103817E-4</v>
      </c>
      <c r="N55" s="15">
        <v>1.0391677905341812E-3</v>
      </c>
      <c r="O55" s="61">
        <v>2.0301162329570384E-3</v>
      </c>
      <c r="P55" s="15">
        <v>5.8892673620597295E-3</v>
      </c>
      <c r="Q55" s="61">
        <v>3.1296417607455955E-4</v>
      </c>
      <c r="R55" s="15">
        <v>0</v>
      </c>
      <c r="S55" s="61">
        <v>0</v>
      </c>
    </row>
    <row r="56" spans="1:19">
      <c r="A56" s="16" t="s">
        <v>1238</v>
      </c>
      <c r="B56" s="15">
        <v>5.7867547679909758E-5</v>
      </c>
      <c r="C56" s="61">
        <v>1.7137546961055647E-4</v>
      </c>
      <c r="D56" s="15">
        <v>5.7674216395940908E-4</v>
      </c>
      <c r="E56" s="61">
        <v>1.422999569715874E-4</v>
      </c>
      <c r="F56" s="15">
        <v>6.6394289101944629E-5</v>
      </c>
      <c r="G56" s="61">
        <v>1.9632997904798144E-4</v>
      </c>
      <c r="H56" s="15">
        <v>5.3843169209465992E-4</v>
      </c>
      <c r="I56" s="61">
        <v>2.1047617671858824E-4</v>
      </c>
      <c r="J56" s="15">
        <v>4.5752298870812571E-4</v>
      </c>
      <c r="K56" s="61">
        <v>2.3593529291485272E-4</v>
      </c>
      <c r="L56" s="15">
        <v>5.3994057746588591E-4</v>
      </c>
      <c r="M56" s="61">
        <v>2.0193509856397486E-4</v>
      </c>
      <c r="N56" s="15">
        <v>1.1760306979276401E-4</v>
      </c>
      <c r="O56" s="61">
        <v>2.4444115309456879E-4</v>
      </c>
      <c r="P56" s="15">
        <v>5.034541010491394E-4</v>
      </c>
      <c r="Q56" s="61">
        <v>2.3478710131505536E-4</v>
      </c>
      <c r="R56" s="15">
        <v>0</v>
      </c>
      <c r="S56" s="61">
        <v>0</v>
      </c>
    </row>
    <row r="57" spans="1:19">
      <c r="A57" s="16" t="s">
        <v>1233</v>
      </c>
      <c r="B57" s="15">
        <v>0.10709403778100712</v>
      </c>
      <c r="C57" s="61">
        <v>4.3534804834979221E-2</v>
      </c>
      <c r="D57" s="15">
        <v>6.5025092777677956E-2</v>
      </c>
      <c r="E57" s="61">
        <v>4.5936422489516945E-3</v>
      </c>
      <c r="F57" s="15">
        <v>6.2796804521213737E-2</v>
      </c>
      <c r="G57" s="61">
        <v>1.6634372175130349E-2</v>
      </c>
      <c r="H57" s="15">
        <v>3.3130299973724887E-2</v>
      </c>
      <c r="I57" s="61">
        <v>8.762785200763604E-3</v>
      </c>
      <c r="J57" s="15">
        <v>8.8061528648066031E-2</v>
      </c>
      <c r="K57" s="61">
        <v>1.165313828657483E-2</v>
      </c>
      <c r="L57" s="15">
        <v>5.1178309891267079E-2</v>
      </c>
      <c r="M57" s="61">
        <v>6.5609876492225836E-3</v>
      </c>
      <c r="N57" s="15">
        <v>8.0368579777881005E-2</v>
      </c>
      <c r="O57" s="61">
        <v>1.6873052420585895E-2</v>
      </c>
      <c r="P57" s="15">
        <v>6.2648636060012808E-2</v>
      </c>
      <c r="Q57" s="61">
        <v>8.7673681154115755E-3</v>
      </c>
      <c r="R57" s="15">
        <v>3.6481191676719177E-2</v>
      </c>
      <c r="S57" s="61">
        <v>4.7631177228506325E-3</v>
      </c>
    </row>
    <row r="58" spans="1:19">
      <c r="A58" s="16" t="s">
        <v>1239</v>
      </c>
      <c r="B58" s="15">
        <v>1</v>
      </c>
      <c r="C58" s="61">
        <v>0</v>
      </c>
      <c r="D58" s="15">
        <v>1</v>
      </c>
      <c r="E58" s="61">
        <v>0</v>
      </c>
      <c r="F58" s="15">
        <v>1</v>
      </c>
      <c r="G58" s="61">
        <v>0</v>
      </c>
      <c r="H58" s="15">
        <v>1</v>
      </c>
      <c r="I58" s="61">
        <v>0</v>
      </c>
      <c r="J58" s="15">
        <v>1</v>
      </c>
      <c r="K58" s="61">
        <v>0</v>
      </c>
      <c r="L58" s="15">
        <v>1</v>
      </c>
      <c r="M58" s="61">
        <v>0</v>
      </c>
      <c r="N58" s="15">
        <v>1</v>
      </c>
      <c r="O58" s="61">
        <v>0</v>
      </c>
      <c r="P58" s="15">
        <v>1</v>
      </c>
      <c r="Q58" s="61">
        <v>0</v>
      </c>
      <c r="R58" s="15">
        <v>1</v>
      </c>
      <c r="S58" s="61">
        <v>0</v>
      </c>
    </row>
    <row r="59" spans="1:19">
      <c r="A59" s="16" t="s">
        <v>1285</v>
      </c>
      <c r="B59" s="15">
        <v>6.9564980427598094E-2</v>
      </c>
      <c r="C59" s="61">
        <v>3.2343137133183146E-2</v>
      </c>
      <c r="D59" s="15">
        <v>5.037752652176402E-2</v>
      </c>
      <c r="E59" s="61">
        <v>8.2701175582593489E-3</v>
      </c>
      <c r="F59" s="15">
        <v>5.4270247795681445E-2</v>
      </c>
      <c r="G59" s="61">
        <v>3.1346201114916164E-2</v>
      </c>
      <c r="H59" s="15">
        <v>4.8048797052026644E-2</v>
      </c>
      <c r="I59" s="61">
        <v>7.0688889351446099E-3</v>
      </c>
      <c r="J59" s="15">
        <v>3.5829525594592626E-2</v>
      </c>
      <c r="K59" s="61">
        <v>2.8802866383273095E-3</v>
      </c>
      <c r="L59" s="15">
        <v>2.7035544748755073E-2</v>
      </c>
      <c r="M59" s="61">
        <v>3.8894467546710526E-3</v>
      </c>
      <c r="N59" s="15">
        <v>5.6795613413653044E-2</v>
      </c>
      <c r="O59" s="61">
        <v>2.8600263834812491E-2</v>
      </c>
      <c r="P59" s="15">
        <v>4.4470967575189986E-2</v>
      </c>
      <c r="Q59" s="61">
        <v>7.7824266352491097E-3</v>
      </c>
      <c r="R59" s="15">
        <v>4.4917003594036706E-2</v>
      </c>
      <c r="S59" s="61">
        <v>3.9798806867296845E-2</v>
      </c>
    </row>
    <row r="60" spans="1:19">
      <c r="A60" s="16" t="s">
        <v>1286</v>
      </c>
      <c r="B60" s="15">
        <v>6.6851010168137413E-4</v>
      </c>
      <c r="C60" s="61">
        <v>1.9278064982383336E-3</v>
      </c>
      <c r="D60" s="15">
        <v>6.3531153579118628E-3</v>
      </c>
      <c r="E60" s="61">
        <v>2.0567543643335782E-4</v>
      </c>
      <c r="F60" s="15">
        <v>2.4269936803686962E-4</v>
      </c>
      <c r="G60" s="61">
        <v>6.8673555187485978E-4</v>
      </c>
      <c r="H60" s="15">
        <v>2.083022059851693E-3</v>
      </c>
      <c r="I60" s="61">
        <v>1.4225133097097426E-4</v>
      </c>
      <c r="J60" s="15">
        <v>1.0597889554087362E-3</v>
      </c>
      <c r="K60" s="61">
        <v>5.41417411723272E-4</v>
      </c>
      <c r="L60" s="15">
        <v>7.2072510830424965E-4</v>
      </c>
      <c r="M60" s="61">
        <v>1.1255361525055643E-4</v>
      </c>
      <c r="N60" s="15">
        <v>2.2334513817966873E-4</v>
      </c>
      <c r="O60" s="61">
        <v>4.9849314744258497E-4</v>
      </c>
      <c r="P60" s="15">
        <v>1.0795057462568629E-3</v>
      </c>
      <c r="Q60" s="61">
        <v>6.5016997564354374E-4</v>
      </c>
      <c r="R60" s="15">
        <v>1.0236540894066352E-3</v>
      </c>
      <c r="S60" s="61">
        <v>1.3426096313111124E-3</v>
      </c>
    </row>
    <row r="61" spans="1:19">
      <c r="A61" s="16" t="s">
        <v>1287</v>
      </c>
      <c r="B61" s="15">
        <v>1.929766509470721</v>
      </c>
      <c r="C61" s="61">
        <v>3.2069002425428185E-2</v>
      </c>
      <c r="D61" s="15">
        <v>1.9432693581203242</v>
      </c>
      <c r="E61" s="61">
        <v>8.1612521682639799E-3</v>
      </c>
      <c r="F61" s="15">
        <v>1.9454870528362815</v>
      </c>
      <c r="G61" s="61">
        <v>3.1262918063037257E-2</v>
      </c>
      <c r="H61" s="15">
        <v>1.9498681808881215</v>
      </c>
      <c r="I61" s="61">
        <v>6.9453152555036491E-3</v>
      </c>
      <c r="J61" s="15">
        <v>1.9631106854499987</v>
      </c>
      <c r="K61" s="61">
        <v>2.6768410333971602E-3</v>
      </c>
      <c r="L61" s="15">
        <v>1.9722437301429405</v>
      </c>
      <c r="M61" s="61">
        <v>3.9270381790823608E-3</v>
      </c>
      <c r="N61" s="15">
        <v>1.9429810414481674</v>
      </c>
      <c r="O61" s="61">
        <v>2.8569842814209188E-2</v>
      </c>
      <c r="P61" s="15">
        <v>1.9544495266785529</v>
      </c>
      <c r="Q61" s="61">
        <v>7.5122276271767808E-3</v>
      </c>
      <c r="R61" s="15">
        <v>1.9540593423165566</v>
      </c>
      <c r="S61" s="61">
        <v>3.936739860638299E-2</v>
      </c>
    </row>
    <row r="62" spans="1:19">
      <c r="A62" s="16" t="s">
        <v>484</v>
      </c>
      <c r="B62" s="15">
        <v>2</v>
      </c>
      <c r="C62" s="61">
        <v>0</v>
      </c>
      <c r="D62" s="15">
        <v>2</v>
      </c>
      <c r="E62" s="61">
        <v>0</v>
      </c>
      <c r="F62" s="15">
        <v>2</v>
      </c>
      <c r="G62" s="61">
        <v>0</v>
      </c>
      <c r="H62" s="15">
        <v>2</v>
      </c>
      <c r="I62" s="61">
        <v>0</v>
      </c>
      <c r="J62" s="15">
        <v>2</v>
      </c>
      <c r="K62" s="61">
        <v>0</v>
      </c>
      <c r="L62" s="15">
        <v>2</v>
      </c>
      <c r="M62" s="61">
        <v>0</v>
      </c>
      <c r="N62" s="15">
        <v>2</v>
      </c>
      <c r="O62" s="61">
        <v>0</v>
      </c>
      <c r="P62" s="15">
        <v>2</v>
      </c>
      <c r="Q62" s="61">
        <v>0</v>
      </c>
      <c r="R62" s="15">
        <v>2</v>
      </c>
      <c r="S62" s="61">
        <v>0</v>
      </c>
    </row>
    <row r="64" spans="1:19">
      <c r="A64" s="44" t="s">
        <v>1255</v>
      </c>
      <c r="B64" s="47">
        <f>(B39)/(B39+B43)</f>
        <v>0.47826428674887361</v>
      </c>
      <c r="D64" s="47">
        <f>(D39)/(D39+D43)</f>
        <v>0.49238098455650803</v>
      </c>
      <c r="F64" s="47">
        <f>(F39)/(F39+F43)</f>
        <v>0.49476548267639503</v>
      </c>
      <c r="H64" s="47">
        <f>(H39)/(H39+H43)</f>
        <v>0.49991400485166138</v>
      </c>
      <c r="J64" s="47">
        <f>(J39)/(J39+J43)</f>
        <v>0.53725317424222807</v>
      </c>
      <c r="L64" s="47">
        <f>(L39)/(L39+L43)</f>
        <v>0.56906880902297818</v>
      </c>
      <c r="N64" s="47">
        <f>(N39)/(N39+N43)</f>
        <v>0.47985619186801548</v>
      </c>
      <c r="P64" s="47">
        <f>(P39)/(P39+P43)</f>
        <v>0.50290179166219984</v>
      </c>
      <c r="R64" s="47">
        <f>(R39)/(R39+R43)</f>
        <v>0.34415865052490446</v>
      </c>
      <c r="S64" s="47"/>
    </row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42"/>
  <sheetViews>
    <sheetView zoomScaleNormal="100" workbookViewId="0">
      <pane xSplit="1" ySplit="4" topLeftCell="B5" activePane="bottomRight" state="frozen"/>
      <selection activeCell="A4" sqref="A4"/>
      <selection pane="topRight" activeCell="A4" sqref="A4"/>
      <selection pane="bottomLeft" activeCell="A4" sqref="A4"/>
      <selection pane="bottomRight" activeCell="A2" sqref="A2"/>
    </sheetView>
  </sheetViews>
  <sheetFormatPr defaultRowHeight="14.4"/>
  <cols>
    <col min="1" max="1" width="7.6640625" style="44" bestFit="1" customWidth="1"/>
    <col min="2" max="2" width="6.5546875" style="45" bestFit="1" customWidth="1"/>
    <col min="3" max="3" width="7.21875" style="28" bestFit="1" customWidth="1"/>
    <col min="4" max="4" width="5.6640625" style="45" customWidth="1"/>
    <col min="5" max="5" width="6.21875" style="28" bestFit="1" customWidth="1"/>
    <col min="6" max="6" width="8.88671875" style="45"/>
    <col min="7" max="7" width="8.88671875" style="28"/>
    <col min="8" max="16384" width="8.88671875" style="45"/>
  </cols>
  <sheetData>
    <row r="1" spans="1:13" ht="47.4" customHeight="1">
      <c r="A1" s="463" t="s">
        <v>4324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</row>
    <row r="2" spans="1:13" s="55" customFormat="1" ht="22.2" customHeight="1">
      <c r="A2" s="55" t="s">
        <v>498</v>
      </c>
      <c r="B2" s="464" t="s">
        <v>9</v>
      </c>
      <c r="C2" s="464"/>
      <c r="D2" s="464" t="s">
        <v>32</v>
      </c>
      <c r="E2" s="464"/>
      <c r="F2" s="464" t="s">
        <v>7</v>
      </c>
      <c r="G2" s="464"/>
    </row>
    <row r="3" spans="1:13" s="57" customFormat="1">
      <c r="A3" s="56"/>
      <c r="B3" s="57" t="s">
        <v>72</v>
      </c>
      <c r="C3" s="57">
        <v>2</v>
      </c>
      <c r="D3" s="57" t="s">
        <v>72</v>
      </c>
      <c r="E3" s="57">
        <v>6</v>
      </c>
      <c r="F3" s="57" t="s">
        <v>72</v>
      </c>
      <c r="G3" s="57">
        <v>2</v>
      </c>
    </row>
    <row r="4" spans="1:13" s="62" customFormat="1">
      <c r="A4" s="58"/>
      <c r="B4" s="3" t="s">
        <v>523</v>
      </c>
      <c r="C4" s="3" t="s">
        <v>485</v>
      </c>
      <c r="D4" s="3" t="s">
        <v>523</v>
      </c>
      <c r="E4" s="3" t="s">
        <v>485</v>
      </c>
      <c r="F4" s="3" t="s">
        <v>523</v>
      </c>
      <c r="G4" s="3" t="s">
        <v>485</v>
      </c>
    </row>
    <row r="5" spans="1:13">
      <c r="A5" s="20" t="s">
        <v>342</v>
      </c>
      <c r="B5" s="47">
        <v>30.63950608830336</v>
      </c>
      <c r="C5" s="59">
        <v>30.141107067117673</v>
      </c>
      <c r="D5" s="47">
        <v>29.284723755207398</v>
      </c>
      <c r="E5" s="59">
        <v>0.17461364600168405</v>
      </c>
      <c r="F5" s="47">
        <v>29.637808987003737</v>
      </c>
      <c r="G5" s="59">
        <v>0.27510556140469966</v>
      </c>
    </row>
    <row r="6" spans="1:13">
      <c r="A6" s="20" t="s">
        <v>347</v>
      </c>
      <c r="B6" s="47">
        <v>39.038312993293921</v>
      </c>
      <c r="C6" s="59">
        <v>39.435393891407443</v>
      </c>
      <c r="D6" s="47">
        <v>35.409719817062559</v>
      </c>
      <c r="E6" s="59">
        <v>0.26509366814070007</v>
      </c>
      <c r="F6" s="47">
        <v>35.058928039150146</v>
      </c>
      <c r="G6" s="59">
        <v>0.45237927958696694</v>
      </c>
    </row>
    <row r="7" spans="1:13">
      <c r="A7" s="20" t="s">
        <v>341</v>
      </c>
      <c r="B7" s="47">
        <v>1.6075651674339289</v>
      </c>
      <c r="C7" s="59">
        <v>1.5011178123650917</v>
      </c>
      <c r="D7" s="47">
        <v>2.5552932770799313</v>
      </c>
      <c r="E7" s="59">
        <v>0.31501910104442271</v>
      </c>
      <c r="F7" s="47">
        <v>2.2158245661384077</v>
      </c>
      <c r="G7" s="59">
        <v>0.20377368331112564</v>
      </c>
    </row>
    <row r="8" spans="1:13">
      <c r="A8" s="20" t="s">
        <v>346</v>
      </c>
      <c r="B8" s="47">
        <v>0.32186173730862205</v>
      </c>
      <c r="C8" s="59">
        <v>0.28440413400483483</v>
      </c>
      <c r="D8" s="47">
        <v>4.7105448912167606E-2</v>
      </c>
      <c r="E8" s="59">
        <v>4.3067819837692778E-3</v>
      </c>
      <c r="F8" s="47">
        <v>1.9435583548348108</v>
      </c>
      <c r="G8" s="59">
        <v>0.12075789105995745</v>
      </c>
    </row>
    <row r="9" spans="1:13">
      <c r="A9" s="20" t="s">
        <v>344</v>
      </c>
      <c r="B9" s="47">
        <v>4.0993619520054266E-2</v>
      </c>
      <c r="C9" s="59">
        <v>2.5004455146965192E-2</v>
      </c>
      <c r="D9" s="47">
        <v>8.5962902215812442E-3</v>
      </c>
      <c r="E9" s="59">
        <v>6.2204842771375144E-3</v>
      </c>
      <c r="F9" s="47">
        <v>1.5191191056237823E-2</v>
      </c>
      <c r="G9" s="59">
        <v>2.1465327826689948E-2</v>
      </c>
    </row>
    <row r="10" spans="1:13">
      <c r="A10" s="20" t="s">
        <v>343</v>
      </c>
      <c r="B10" s="47">
        <v>29.056555421927246</v>
      </c>
      <c r="C10" s="59">
        <v>29.037960099555868</v>
      </c>
      <c r="D10" s="47">
        <v>26.793478570994893</v>
      </c>
      <c r="E10" s="59">
        <v>0.31309255122574053</v>
      </c>
      <c r="F10" s="47">
        <v>28.112671410000502</v>
      </c>
      <c r="G10" s="59">
        <v>0.37030566310212709</v>
      </c>
    </row>
    <row r="11" spans="1:13">
      <c r="A11" s="20" t="s">
        <v>339</v>
      </c>
      <c r="B11" s="47">
        <v>1.5043223833727835E-2</v>
      </c>
      <c r="C11" s="59">
        <v>1.0051731194274953E-2</v>
      </c>
      <c r="D11" s="47">
        <v>8.8178992752959619E-3</v>
      </c>
      <c r="E11" s="59">
        <v>6.8428520469372076E-3</v>
      </c>
      <c r="F11" s="47">
        <v>4.0268256917282121E-2</v>
      </c>
      <c r="G11" s="59">
        <v>7.9407012973212593E-3</v>
      </c>
    </row>
    <row r="12" spans="1:13">
      <c r="A12" s="20" t="s">
        <v>57</v>
      </c>
      <c r="B12" s="47">
        <v>1.0000000000000001E-5</v>
      </c>
      <c r="C12" s="59">
        <v>3.9456999999999999E-2</v>
      </c>
      <c r="D12" s="47">
        <v>0.27076483333333329</v>
      </c>
      <c r="E12" s="59">
        <v>6.5514373648587157E-2</v>
      </c>
      <c r="F12" s="47">
        <v>0.26727500000000004</v>
      </c>
      <c r="G12" s="59">
        <v>6.963446159768856E-2</v>
      </c>
    </row>
    <row r="13" spans="1:13">
      <c r="A13" s="21" t="s">
        <v>520</v>
      </c>
      <c r="B13" s="46">
        <v>656.17</v>
      </c>
      <c r="C13" s="60">
        <v>708.9</v>
      </c>
      <c r="D13" s="46">
        <v>2419.5516666666667</v>
      </c>
      <c r="E13" s="60">
        <v>1627.7761884905012</v>
      </c>
      <c r="F13" s="46"/>
      <c r="G13" s="60"/>
    </row>
    <row r="14" spans="1:13">
      <c r="A14" s="21" t="s">
        <v>521</v>
      </c>
      <c r="B14" s="46">
        <v>0.1</v>
      </c>
      <c r="C14" s="60">
        <v>39.67</v>
      </c>
      <c r="D14" s="46">
        <v>183.43999999999997</v>
      </c>
      <c r="E14" s="60">
        <v>173.02672545014542</v>
      </c>
      <c r="F14" s="46"/>
      <c r="G14" s="60"/>
    </row>
    <row r="15" spans="1:13">
      <c r="A15" s="21" t="s">
        <v>1191</v>
      </c>
      <c r="B15" s="46">
        <v>21.88</v>
      </c>
      <c r="C15" s="60">
        <v>0.1</v>
      </c>
      <c r="D15" s="46">
        <v>106.96166666666664</v>
      </c>
      <c r="E15" s="60">
        <v>109.74304887630318</v>
      </c>
      <c r="F15" s="46"/>
      <c r="G15" s="60"/>
    </row>
    <row r="16" spans="1:13">
      <c r="A16" s="21" t="s">
        <v>89</v>
      </c>
      <c r="B16" s="46">
        <v>0.1</v>
      </c>
      <c r="C16" s="60">
        <v>0.1</v>
      </c>
      <c r="D16" s="46">
        <v>270.6516666666667</v>
      </c>
      <c r="E16" s="60">
        <v>130.38622648373044</v>
      </c>
      <c r="F16" s="46"/>
      <c r="G16" s="60"/>
    </row>
    <row r="17" spans="1:7">
      <c r="A17" s="21" t="s">
        <v>1192</v>
      </c>
      <c r="B17" s="46">
        <v>0.1</v>
      </c>
      <c r="C17" s="60">
        <v>0.1</v>
      </c>
      <c r="D17" s="46">
        <v>21.741666666666664</v>
      </c>
      <c r="E17" s="60">
        <v>36.716223344274759</v>
      </c>
      <c r="F17" s="46"/>
      <c r="G17" s="60"/>
    </row>
    <row r="18" spans="1:7">
      <c r="A18" s="21" t="s">
        <v>1193</v>
      </c>
      <c r="B18" s="46">
        <v>407.96</v>
      </c>
      <c r="C18" s="60">
        <v>36.93</v>
      </c>
      <c r="D18" s="46">
        <v>118.67166666666667</v>
      </c>
      <c r="E18" s="60">
        <v>144.20851797541874</v>
      </c>
      <c r="F18" s="46"/>
      <c r="G18" s="60"/>
    </row>
    <row r="19" spans="1:7">
      <c r="A19" s="21" t="s">
        <v>1194</v>
      </c>
      <c r="B19" s="46">
        <v>170.73000000000002</v>
      </c>
      <c r="C19" s="60">
        <v>0.1</v>
      </c>
      <c r="D19" s="46">
        <v>146.28833333333333</v>
      </c>
      <c r="E19" s="60">
        <v>150.84551374391836</v>
      </c>
      <c r="F19" s="46"/>
      <c r="G19" s="60"/>
    </row>
    <row r="20" spans="1:7">
      <c r="A20" s="21" t="s">
        <v>1195</v>
      </c>
      <c r="B20" s="46">
        <v>0.1</v>
      </c>
      <c r="C20" s="60">
        <v>6.1499999999999995</v>
      </c>
      <c r="D20" s="46">
        <v>124.78833333333331</v>
      </c>
      <c r="E20" s="60">
        <v>169.5807523767561</v>
      </c>
      <c r="F20" s="46"/>
      <c r="G20" s="60"/>
    </row>
    <row r="21" spans="1:7">
      <c r="A21" s="21" t="s">
        <v>1196</v>
      </c>
      <c r="B21" s="46">
        <v>24.36</v>
      </c>
      <c r="C21" s="60">
        <v>31.909999999999997</v>
      </c>
      <c r="D21" s="46">
        <v>2883.5233333333331</v>
      </c>
      <c r="E21" s="60">
        <v>2167.5874887502619</v>
      </c>
      <c r="F21" s="46"/>
      <c r="G21" s="60"/>
    </row>
    <row r="22" spans="1:7">
      <c r="A22" s="21" t="s">
        <v>1197</v>
      </c>
      <c r="B22" s="46">
        <v>29.09</v>
      </c>
      <c r="C22" s="60">
        <v>0.1</v>
      </c>
      <c r="D22" s="46">
        <v>70.201666666666654</v>
      </c>
      <c r="E22" s="60">
        <v>35.380174910063225</v>
      </c>
      <c r="F22" s="46"/>
      <c r="G22" s="60"/>
    </row>
    <row r="23" spans="1:7">
      <c r="A23" s="21" t="s">
        <v>1198</v>
      </c>
      <c r="B23" s="46">
        <v>215.35</v>
      </c>
      <c r="C23" s="60">
        <v>0.1</v>
      </c>
      <c r="D23" s="46">
        <v>83.588333333333338</v>
      </c>
      <c r="E23" s="60">
        <v>62.176262163840818</v>
      </c>
      <c r="F23" s="46"/>
      <c r="G23" s="60"/>
    </row>
    <row r="24" spans="1:7">
      <c r="A24" s="21" t="s">
        <v>348</v>
      </c>
      <c r="B24" s="47">
        <v>100.96781003490594</v>
      </c>
      <c r="C24" s="59">
        <v>100.57955939436798</v>
      </c>
      <c r="D24" s="47">
        <v>95.231803102005401</v>
      </c>
      <c r="E24" s="59">
        <v>0.22688954480469165</v>
      </c>
      <c r="F24" s="47">
        <v>97.291525805101116</v>
      </c>
      <c r="G24" s="59">
        <v>1.0817658056232653</v>
      </c>
    </row>
    <row r="26" spans="1:7">
      <c r="A26" s="44" t="s">
        <v>450</v>
      </c>
      <c r="B26" s="15">
        <v>0.97784038650727489</v>
      </c>
      <c r="C26" s="61">
        <v>7.8334687898777774E-3</v>
      </c>
      <c r="D26" s="15">
        <v>0.99723571535611455</v>
      </c>
      <c r="E26" s="61">
        <v>2.6803388473353867E-3</v>
      </c>
      <c r="F26" s="15">
        <v>0.98467737465796246</v>
      </c>
      <c r="G26" s="61">
        <v>3.1595670065525079E-3</v>
      </c>
    </row>
    <row r="27" spans="1:7">
      <c r="A27" s="44" t="s">
        <v>451</v>
      </c>
      <c r="B27" s="15">
        <v>2.215961349272505E-2</v>
      </c>
      <c r="C27" s="61">
        <v>7.8334687898777809E-3</v>
      </c>
      <c r="D27" s="15">
        <v>2.9257278056219285E-3</v>
      </c>
      <c r="E27" s="61">
        <v>2.4278014696715541E-3</v>
      </c>
      <c r="F27" s="15">
        <v>1.5322625342037599E-2</v>
      </c>
      <c r="G27" s="61">
        <v>3.1595670065525079E-3</v>
      </c>
    </row>
    <row r="28" spans="1:7">
      <c r="A28" s="44" t="s">
        <v>455</v>
      </c>
      <c r="B28" s="15">
        <v>1</v>
      </c>
      <c r="C28" s="61">
        <v>0</v>
      </c>
      <c r="D28" s="15">
        <v>1.0001614431617363</v>
      </c>
      <c r="E28" s="61">
        <v>3.9545336871576163E-4</v>
      </c>
      <c r="F28" s="15">
        <v>1</v>
      </c>
      <c r="G28" s="61">
        <v>0</v>
      </c>
    </row>
    <row r="29" spans="1:7">
      <c r="A29" s="44" t="s">
        <v>456</v>
      </c>
      <c r="B29" s="15">
        <v>3.6779296760837354E-2</v>
      </c>
      <c r="C29" s="61">
        <v>1.0476503828387934E-2</v>
      </c>
      <c r="D29" s="15">
        <v>9.9586233607320537E-2</v>
      </c>
      <c r="E29" s="61">
        <v>1.076576101847764E-2</v>
      </c>
      <c r="F29" s="15">
        <v>7.1395595340631779E-2</v>
      </c>
      <c r="G29" s="61">
        <v>3.7360739791489775E-3</v>
      </c>
    </row>
    <row r="30" spans="1:7" ht="16.2">
      <c r="A30" s="44" t="s">
        <v>1249</v>
      </c>
      <c r="B30" s="15">
        <v>7.3386985525133452E-3</v>
      </c>
      <c r="C30" s="61">
        <v>6.1500779035556581E-4</v>
      </c>
      <c r="D30" s="15">
        <v>1.2070422908986933E-3</v>
      </c>
      <c r="E30" s="61">
        <v>1.0947820859042264E-4</v>
      </c>
      <c r="F30" s="15">
        <v>4.8612858730518758E-2</v>
      </c>
      <c r="G30" s="61">
        <v>3.6262384754800958E-3</v>
      </c>
    </row>
    <row r="31" spans="1:7">
      <c r="A31" s="44" t="s">
        <v>459</v>
      </c>
      <c r="B31" s="15">
        <v>0.94981008348651375</v>
      </c>
      <c r="C31" s="61">
        <v>1.0202418924178709E-2</v>
      </c>
      <c r="D31" s="15">
        <v>0.90716588559424716</v>
      </c>
      <c r="E31" s="61">
        <v>8.9197807928088658E-3</v>
      </c>
      <c r="F31" s="15">
        <v>0.87625758062544334</v>
      </c>
      <c r="G31" s="61">
        <v>3.6157288603340051E-4</v>
      </c>
    </row>
    <row r="32" spans="1:7">
      <c r="A32" s="44" t="s">
        <v>460</v>
      </c>
      <c r="B32" s="15">
        <v>8.0693914701241668E-4</v>
      </c>
      <c r="C32" s="61">
        <v>1.1411842857147365E-3</v>
      </c>
      <c r="D32" s="15">
        <v>0</v>
      </c>
      <c r="E32" s="61">
        <v>0</v>
      </c>
      <c r="F32" s="15">
        <v>0</v>
      </c>
      <c r="G32" s="61">
        <v>0</v>
      </c>
    </row>
    <row r="33" spans="1:7">
      <c r="A33" s="44" t="s">
        <v>469</v>
      </c>
      <c r="B33" s="15">
        <v>0.994777265759754</v>
      </c>
      <c r="C33" s="61">
        <v>1.9708284991728814E-3</v>
      </c>
      <c r="D33" s="15">
        <v>1.0083715793436485</v>
      </c>
      <c r="E33" s="61">
        <v>3.1806465410046639E-3</v>
      </c>
      <c r="F33" s="15">
        <v>0.99626603469659392</v>
      </c>
      <c r="G33" s="61">
        <v>4.7140838970228198E-4</v>
      </c>
    </row>
    <row r="34" spans="1:7">
      <c r="A34" s="44" t="s">
        <v>1240</v>
      </c>
      <c r="B34" s="15">
        <v>7.8238324650783671E-4</v>
      </c>
      <c r="C34" s="61">
        <v>2.1738322621103854E-4</v>
      </c>
      <c r="D34" s="15">
        <v>5.8398213543499019E-4</v>
      </c>
      <c r="E34" s="61">
        <v>4.5514818542341105E-4</v>
      </c>
      <c r="F34" s="15">
        <v>2.597231595152902E-3</v>
      </c>
      <c r="G34" s="61">
        <v>5.4393284460110196E-4</v>
      </c>
    </row>
    <row r="35" spans="1:7">
      <c r="A35" s="44" t="s">
        <v>1241</v>
      </c>
      <c r="B35" s="15">
        <v>1.0014137314408795</v>
      </c>
      <c r="C35" s="61">
        <v>3.1374417002366754E-3</v>
      </c>
      <c r="D35" s="15">
        <v>0.97755315073717686</v>
      </c>
      <c r="E35" s="61">
        <v>6.2342474620373589E-3</v>
      </c>
      <c r="F35" s="15">
        <v>1.0007054538775089</v>
      </c>
      <c r="G35" s="61">
        <v>6.8193689391196014E-4</v>
      </c>
    </row>
    <row r="36" spans="1:7">
      <c r="A36" s="44" t="s">
        <v>1242</v>
      </c>
      <c r="B36" s="15">
        <v>8.9878302226648066E-4</v>
      </c>
      <c r="C36" s="61">
        <v>3.0490330112988858E-4</v>
      </c>
      <c r="D36" s="15">
        <v>2.4803622375898284E-4</v>
      </c>
      <c r="E36" s="61">
        <v>1.7934614911031447E-4</v>
      </c>
      <c r="F36" s="15">
        <v>4.3127983074414271E-4</v>
      </c>
      <c r="G36" s="61">
        <v>6.0941243901314326E-4</v>
      </c>
    </row>
    <row r="37" spans="1:7">
      <c r="A37" s="44" t="s">
        <v>1243</v>
      </c>
      <c r="B37" s="15">
        <v>1.4843307941921203E-3</v>
      </c>
      <c r="C37" s="61">
        <v>8.6400373964402982E-5</v>
      </c>
      <c r="D37" s="15">
        <v>5.5840763997010235E-3</v>
      </c>
      <c r="E37" s="61">
        <v>3.7775061247238137E-3</v>
      </c>
      <c r="F37" s="15">
        <v>0</v>
      </c>
      <c r="G37" s="61">
        <v>0</v>
      </c>
    </row>
    <row r="38" spans="1:7">
      <c r="A38" s="44" t="s">
        <v>1244</v>
      </c>
      <c r="B38" s="15">
        <v>5.8565610489880517E-5</v>
      </c>
      <c r="C38" s="61">
        <v>1.1319054717230256E-5</v>
      </c>
      <c r="D38" s="15">
        <v>6.37130778847081E-3</v>
      </c>
      <c r="E38" s="61">
        <v>4.8089170792567021E-3</v>
      </c>
      <c r="F38" s="15">
        <v>0</v>
      </c>
      <c r="G38" s="61">
        <v>0</v>
      </c>
    </row>
    <row r="39" spans="1:7">
      <c r="A39" s="44" t="s">
        <v>1245</v>
      </c>
      <c r="B39" s="15">
        <v>1.0052227342402467</v>
      </c>
      <c r="C39" s="61">
        <v>1.9708284991728033E-3</v>
      </c>
      <c r="D39" s="15">
        <v>0.99146697749461499</v>
      </c>
      <c r="E39" s="61">
        <v>3.3454881229559169E-3</v>
      </c>
      <c r="F39" s="15">
        <v>1.0037339653034056</v>
      </c>
      <c r="G39" s="61">
        <v>4.7140838970243898E-4</v>
      </c>
    </row>
    <row r="40" spans="1:7">
      <c r="A40" s="44" t="s">
        <v>1246</v>
      </c>
      <c r="B40" s="15">
        <v>0.92394178285358297</v>
      </c>
      <c r="C40" s="61">
        <v>4.0466389363393424E-5</v>
      </c>
      <c r="D40" s="15">
        <v>0.93891477238518917</v>
      </c>
      <c r="E40" s="61">
        <v>2.4094874135420944E-2</v>
      </c>
      <c r="F40" s="15">
        <v>0.85460375838484559</v>
      </c>
      <c r="G40" s="61">
        <v>1.7826528862149151E-3</v>
      </c>
    </row>
    <row r="41" spans="1:7">
      <c r="A41" s="44" t="s">
        <v>481</v>
      </c>
      <c r="B41" s="15">
        <v>7.4045050463735412E-2</v>
      </c>
      <c r="C41" s="61">
        <v>2.8860785626129344E-3</v>
      </c>
      <c r="D41" s="15">
        <v>3.1952641322272123E-2</v>
      </c>
      <c r="E41" s="61">
        <v>1.7731053310887857E-2</v>
      </c>
      <c r="F41" s="15">
        <v>0.11726609633434275</v>
      </c>
      <c r="G41" s="61">
        <v>9.450428445733388E-3</v>
      </c>
    </row>
    <row r="42" spans="1:7">
      <c r="A42" s="44" t="s">
        <v>482</v>
      </c>
      <c r="B42" s="15">
        <v>2.0131666826816233E-3</v>
      </c>
      <c r="C42" s="61">
        <v>2.8456121732495462E-3</v>
      </c>
      <c r="D42" s="15">
        <v>2.9132586292538707E-2</v>
      </c>
      <c r="E42" s="61">
        <v>6.9173398512300003E-3</v>
      </c>
      <c r="F42" s="15">
        <v>2.8130145280811661E-2</v>
      </c>
      <c r="G42" s="61">
        <v>7.6677755595184601E-3</v>
      </c>
    </row>
  </sheetData>
  <mergeCells count="4">
    <mergeCell ref="B2:C2"/>
    <mergeCell ref="D2:E2"/>
    <mergeCell ref="F2:G2"/>
    <mergeCell ref="A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O72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RowHeight="14.4"/>
  <cols>
    <col min="1" max="1" width="9.21875" style="44" bestFit="1" customWidth="1"/>
    <col min="2" max="2" width="8.77734375" style="45" customWidth="1"/>
    <col min="3" max="3" width="8.77734375" style="28" customWidth="1"/>
    <col min="4" max="4" width="8.77734375" style="45" customWidth="1"/>
    <col min="5" max="5" width="8.77734375" style="28" customWidth="1"/>
    <col min="6" max="6" width="8.77734375" style="45" customWidth="1"/>
    <col min="7" max="9" width="8.77734375" style="28" customWidth="1"/>
    <col min="10" max="10" width="8.77734375" style="45" customWidth="1"/>
    <col min="11" max="11" width="8.77734375" style="28" customWidth="1"/>
    <col min="12" max="12" width="8.77734375" style="45" customWidth="1"/>
    <col min="13" max="13" width="8.77734375" style="28" customWidth="1"/>
    <col min="14" max="14" width="8.77734375" style="45" customWidth="1"/>
    <col min="15" max="15" width="8.77734375" style="44" customWidth="1"/>
    <col min="16" max="17" width="8.77734375" style="45" customWidth="1"/>
    <col min="18" max="16384" width="8.88671875" style="45"/>
  </cols>
  <sheetData>
    <row r="1" spans="1:15" ht="45.6" customHeight="1">
      <c r="A1" s="463" t="s">
        <v>4323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</row>
    <row r="2" spans="1:15" s="55" customFormat="1" ht="35.4" customHeight="1">
      <c r="A2" s="55" t="s">
        <v>498</v>
      </c>
      <c r="B2" s="464" t="s">
        <v>1376</v>
      </c>
      <c r="C2" s="464"/>
      <c r="D2" s="464" t="s">
        <v>1377</v>
      </c>
      <c r="E2" s="464"/>
      <c r="F2" s="464" t="s">
        <v>1378</v>
      </c>
      <c r="G2" s="464"/>
      <c r="H2" s="464" t="s">
        <v>1280</v>
      </c>
      <c r="I2" s="464"/>
      <c r="J2" s="464" t="s">
        <v>1379</v>
      </c>
      <c r="K2" s="464"/>
      <c r="L2" s="464" t="s">
        <v>1380</v>
      </c>
      <c r="M2" s="464"/>
      <c r="O2" s="65"/>
    </row>
    <row r="3" spans="1:15" s="57" customFormat="1">
      <c r="B3" s="57" t="s">
        <v>72</v>
      </c>
      <c r="C3" s="57">
        <v>4</v>
      </c>
      <c r="D3" s="57" t="s">
        <v>72</v>
      </c>
      <c r="E3" s="57">
        <v>1</v>
      </c>
      <c r="F3" s="57" t="s">
        <v>72</v>
      </c>
      <c r="G3" s="57">
        <v>4</v>
      </c>
      <c r="H3" s="57" t="s">
        <v>72</v>
      </c>
      <c r="I3" s="57">
        <v>8</v>
      </c>
      <c r="J3" s="57" t="s">
        <v>72</v>
      </c>
      <c r="K3" s="57">
        <v>6</v>
      </c>
      <c r="L3" s="57" t="s">
        <v>72</v>
      </c>
      <c r="M3" s="57">
        <v>3</v>
      </c>
      <c r="O3" s="65"/>
    </row>
    <row r="4" spans="1:15" s="62" customFormat="1">
      <c r="A4" s="58"/>
      <c r="B4" s="3" t="s">
        <v>523</v>
      </c>
      <c r="C4" s="3" t="s">
        <v>485</v>
      </c>
      <c r="D4" s="3" t="s">
        <v>523</v>
      </c>
      <c r="E4" s="3" t="s">
        <v>485</v>
      </c>
      <c r="F4" s="3" t="s">
        <v>523</v>
      </c>
      <c r="G4" s="3" t="s">
        <v>485</v>
      </c>
      <c r="H4" s="3" t="s">
        <v>523</v>
      </c>
      <c r="I4" s="3" t="s">
        <v>485</v>
      </c>
      <c r="J4" s="3" t="s">
        <v>523</v>
      </c>
      <c r="K4" s="3" t="s">
        <v>485</v>
      </c>
      <c r="L4" s="3" t="s">
        <v>523</v>
      </c>
      <c r="M4" s="3" t="s">
        <v>485</v>
      </c>
      <c r="O4" s="58"/>
    </row>
    <row r="5" spans="1:15" ht="15">
      <c r="A5" s="38" t="s">
        <v>1205</v>
      </c>
      <c r="B5" s="24">
        <v>54.236989349474804</v>
      </c>
      <c r="C5" s="59">
        <v>0.30020612400023217</v>
      </c>
      <c r="D5" s="47">
        <v>53.658215811287157</v>
      </c>
      <c r="E5" s="59"/>
      <c r="F5" s="47">
        <v>49.356269802296602</v>
      </c>
      <c r="G5" s="59">
        <v>0.76458312082851398</v>
      </c>
      <c r="H5" s="59">
        <v>36.727479824130782</v>
      </c>
      <c r="I5" s="59">
        <v>0.22600047003778995</v>
      </c>
      <c r="J5" s="47">
        <v>4.6338536858346685E-2</v>
      </c>
      <c r="K5" s="59">
        <v>1.8003193081318321E-2</v>
      </c>
      <c r="L5" s="47">
        <v>3.9324396593673962E-2</v>
      </c>
      <c r="M5" s="59">
        <v>1.3844243067255181E-2</v>
      </c>
    </row>
    <row r="6" spans="1:15" ht="15">
      <c r="A6" s="38" t="s">
        <v>1206</v>
      </c>
      <c r="B6" s="24">
        <v>4.624309803726994E-2</v>
      </c>
      <c r="C6" s="59">
        <v>2.00513897178227E-2</v>
      </c>
      <c r="D6" s="47">
        <v>6.7850295401842606E-2</v>
      </c>
      <c r="E6" s="59"/>
      <c r="F6" s="47">
        <v>1.3586639572931247</v>
      </c>
      <c r="G6" s="59">
        <v>0.18853003048972281</v>
      </c>
      <c r="H6" s="59">
        <v>6.8065876461988292E-2</v>
      </c>
      <c r="I6" s="59">
        <v>3.289194468838888E-2</v>
      </c>
      <c r="J6" s="47">
        <v>6.8551055842229508E-2</v>
      </c>
      <c r="K6" s="59">
        <v>1.1901663117706556E-2</v>
      </c>
      <c r="L6" s="47">
        <v>55.141003729082662</v>
      </c>
      <c r="M6" s="59">
        <v>0.2955019548210156</v>
      </c>
    </row>
    <row r="7" spans="1:15" ht="15">
      <c r="A7" s="38" t="s">
        <v>1207</v>
      </c>
      <c r="B7" s="24">
        <v>0.8553119045887756</v>
      </c>
      <c r="C7" s="59">
        <v>0.32316628372184092</v>
      </c>
      <c r="D7" s="47">
        <v>0.46659379884872021</v>
      </c>
      <c r="E7" s="59"/>
      <c r="F7" s="47">
        <v>3.4132132407486653</v>
      </c>
      <c r="G7" s="59">
        <v>0.65742121431787592</v>
      </c>
      <c r="H7" s="59">
        <v>22.77799311720624</v>
      </c>
      <c r="I7" s="59">
        <v>0.21201474356855762</v>
      </c>
      <c r="J7" s="47">
        <v>58.989377542623394</v>
      </c>
      <c r="K7" s="59">
        <v>0.20191488873322236</v>
      </c>
      <c r="L7" s="47">
        <v>2.6297246757926721E-2</v>
      </c>
      <c r="M7" s="59">
        <v>1.7243180473469569E-2</v>
      </c>
    </row>
    <row r="8" spans="1:15">
      <c r="A8" s="38" t="s">
        <v>345</v>
      </c>
      <c r="B8" s="24">
        <v>4.5650980602740834</v>
      </c>
      <c r="C8" s="59">
        <v>0.58341312103740006</v>
      </c>
      <c r="D8" s="47">
        <v>9.6221777510609723</v>
      </c>
      <c r="E8" s="59"/>
      <c r="F8" s="47">
        <v>3.6886657258243898</v>
      </c>
      <c r="G8" s="59">
        <v>0.32515282155793079</v>
      </c>
      <c r="H8" s="59">
        <v>0</v>
      </c>
      <c r="I8" s="59">
        <v>0</v>
      </c>
      <c r="J8" s="47">
        <v>34.473359095168725</v>
      </c>
      <c r="K8" s="59">
        <v>0.51446479009222557</v>
      </c>
      <c r="L8" s="47">
        <v>39.183289199033034</v>
      </c>
      <c r="M8" s="59">
        <v>0.39432538992048383</v>
      </c>
    </row>
    <row r="9" spans="1:15" ht="15">
      <c r="A9" s="38" t="s">
        <v>1277</v>
      </c>
      <c r="B9" s="24">
        <v>0.36816713047725913</v>
      </c>
      <c r="C9" s="59">
        <v>0.4649954092861166</v>
      </c>
      <c r="D9" s="47">
        <v>0</v>
      </c>
      <c r="E9" s="59"/>
      <c r="F9" s="47">
        <v>3.779442087084222</v>
      </c>
      <c r="G9" s="59">
        <v>0.61955640781301757</v>
      </c>
      <c r="H9" s="59">
        <v>14.490619712914302</v>
      </c>
      <c r="I9" s="59">
        <v>0.29679998366567512</v>
      </c>
      <c r="J9" s="47">
        <v>1.0043312808710423</v>
      </c>
      <c r="K9" s="59">
        <v>0.14086314493404431</v>
      </c>
      <c r="L9" s="47">
        <v>0</v>
      </c>
      <c r="M9" s="59">
        <v>0</v>
      </c>
    </row>
    <row r="10" spans="1:15">
      <c r="A10" s="38" t="s">
        <v>344</v>
      </c>
      <c r="B10" s="24">
        <v>0.20003112190936392</v>
      </c>
      <c r="C10" s="59">
        <v>2.936108522992904E-2</v>
      </c>
      <c r="D10" s="47">
        <v>0.21411638392695598</v>
      </c>
      <c r="E10" s="59"/>
      <c r="F10" s="47">
        <v>0.15800614124556384</v>
      </c>
      <c r="G10" s="59">
        <v>3.6499827517014298E-2</v>
      </c>
      <c r="H10" s="59">
        <v>2.0745297325638861E-16</v>
      </c>
      <c r="I10" s="59">
        <v>2.4318876609203957E-16</v>
      </c>
      <c r="J10" s="47">
        <v>0.30414146098874584</v>
      </c>
      <c r="K10" s="59">
        <v>5.6623353615010343E-2</v>
      </c>
      <c r="L10" s="47">
        <v>5.4218538040997366</v>
      </c>
      <c r="M10" s="59">
        <v>0.17954748454687464</v>
      </c>
    </row>
    <row r="11" spans="1:15">
      <c r="A11" s="38" t="s">
        <v>340</v>
      </c>
      <c r="B11" s="24">
        <v>15.576611733059043</v>
      </c>
      <c r="C11" s="59">
        <v>7.6530532765156256E-2</v>
      </c>
      <c r="D11" s="47">
        <v>13.025622661345404</v>
      </c>
      <c r="E11" s="59"/>
      <c r="F11" s="47">
        <v>15.186488331783586</v>
      </c>
      <c r="G11" s="59">
        <v>0.55104843129534542</v>
      </c>
      <c r="H11" s="59">
        <v>2.0314184324213128E-3</v>
      </c>
      <c r="I11" s="59">
        <v>4.3342847548605273E-3</v>
      </c>
      <c r="J11" s="47">
        <v>3.7144537297401086</v>
      </c>
      <c r="K11" s="59">
        <v>7.4901166342482783E-2</v>
      </c>
      <c r="L11" s="47">
        <v>4.1939043982719609E-2</v>
      </c>
      <c r="M11" s="59">
        <v>6.4878447003135758E-3</v>
      </c>
    </row>
    <row r="12" spans="1:15">
      <c r="A12" s="38" t="s">
        <v>343</v>
      </c>
      <c r="B12" s="24">
        <v>24.294879625979341</v>
      </c>
      <c r="C12" s="59">
        <v>0.19342244583587426</v>
      </c>
      <c r="D12" s="47">
        <v>22.952350520235537</v>
      </c>
      <c r="E12" s="59"/>
      <c r="F12" s="47">
        <v>21.588651570437648</v>
      </c>
      <c r="G12" s="59">
        <v>0.20339482225532363</v>
      </c>
      <c r="H12" s="59">
        <v>23.059813011477043</v>
      </c>
      <c r="I12" s="59">
        <v>7.9355340769085445E-2</v>
      </c>
      <c r="J12" s="47">
        <v>6.0237744190495199E-3</v>
      </c>
      <c r="K12" s="59">
        <v>5.9611121596250876E-3</v>
      </c>
      <c r="L12" s="47">
        <v>1.2808245371525523E-2</v>
      </c>
      <c r="M12" s="59">
        <v>1.1317437302609156E-2</v>
      </c>
    </row>
    <row r="13" spans="1:15" ht="15">
      <c r="A13" s="38" t="s">
        <v>1253</v>
      </c>
      <c r="B13" s="24">
        <v>0.24832507386387481</v>
      </c>
      <c r="C13" s="59">
        <v>0.10406303051657873</v>
      </c>
      <c r="D13" s="47">
        <v>0.29000127408710041</v>
      </c>
      <c r="E13" s="59"/>
      <c r="F13" s="47">
        <v>0.39768635867643121</v>
      </c>
      <c r="G13" s="59">
        <v>7.946604816063367E-2</v>
      </c>
      <c r="H13" s="59">
        <v>1.121873922819802E-2</v>
      </c>
      <c r="I13" s="59">
        <v>1.6239907737548038E-2</v>
      </c>
      <c r="J13" s="47">
        <v>2.5508553819488643E-2</v>
      </c>
      <c r="K13" s="59">
        <v>1.6283954080263181E-2</v>
      </c>
      <c r="L13" s="47">
        <v>1.9630328735714915E-2</v>
      </c>
      <c r="M13" s="59">
        <v>1.8342878443358523E-2</v>
      </c>
    </row>
    <row r="14" spans="1:15" ht="15">
      <c r="A14" s="38" t="s">
        <v>1254</v>
      </c>
      <c r="B14" s="24">
        <v>2.9051932986856204E-3</v>
      </c>
      <c r="C14" s="59">
        <v>3.2124514455868962E-3</v>
      </c>
      <c r="D14" s="47">
        <v>1.2045996884775042E-5</v>
      </c>
      <c r="E14" s="59"/>
      <c r="F14" s="47">
        <v>9.0134171690329241E-3</v>
      </c>
      <c r="G14" s="59">
        <v>7.6476797981072523E-3</v>
      </c>
      <c r="H14" s="59">
        <v>6.1390143357716509E-3</v>
      </c>
      <c r="I14" s="59">
        <v>5.8340992680406102E-3</v>
      </c>
      <c r="J14" s="47">
        <v>1.4256838846360753E-2</v>
      </c>
      <c r="K14" s="59">
        <v>1.33910226159305E-2</v>
      </c>
      <c r="L14" s="47">
        <v>3.194036227321051E-2</v>
      </c>
      <c r="M14" s="59">
        <v>1.1682667185444971E-2</v>
      </c>
    </row>
    <row r="15" spans="1:15">
      <c r="A15" s="38" t="s">
        <v>57</v>
      </c>
      <c r="B15" s="24">
        <v>8.3180734793421359E-3</v>
      </c>
      <c r="C15" s="59">
        <v>1.6616147383102044E-2</v>
      </c>
      <c r="D15" s="47">
        <v>1.0520884217746928E-5</v>
      </c>
      <c r="E15" s="60"/>
      <c r="F15" s="47">
        <v>5.4473094008000877E-2</v>
      </c>
      <c r="G15" s="59">
        <v>6.2796586957699838E-2</v>
      </c>
      <c r="H15" s="59">
        <v>1.5090874999999997E-2</v>
      </c>
      <c r="I15" s="59">
        <v>2.7924521069879474E-2</v>
      </c>
      <c r="J15" s="47">
        <v>9.9997877911124773E-6</v>
      </c>
      <c r="K15" s="59">
        <v>1.8557562086450553E-21</v>
      </c>
      <c r="L15" s="47">
        <v>9.9997877911124756E-6</v>
      </c>
      <c r="M15" s="59">
        <v>0</v>
      </c>
    </row>
    <row r="16" spans="1:15">
      <c r="A16" s="38" t="s">
        <v>349</v>
      </c>
      <c r="B16" s="24">
        <v>1.1008431523272214E-3</v>
      </c>
      <c r="C16" s="59">
        <v>2.0926450583243746E-3</v>
      </c>
      <c r="D16" s="47">
        <v>1.3861172919605079E-3</v>
      </c>
      <c r="E16" s="60"/>
      <c r="F16" s="47">
        <v>7.9939264386459808E-3</v>
      </c>
      <c r="G16" s="59">
        <v>7.8878795781358122E-3</v>
      </c>
      <c r="H16" s="59">
        <v>6.6785000000000013E-3</v>
      </c>
      <c r="I16" s="59">
        <v>1.2125102532703439E-2</v>
      </c>
      <c r="J16" s="47">
        <v>2.9052458392101556E-4</v>
      </c>
      <c r="K16" s="59">
        <v>3.4673829642722351E-4</v>
      </c>
      <c r="L16" s="47">
        <v>2.8735764927127413E-4</v>
      </c>
      <c r="M16" s="59">
        <v>4.7780013350490853E-4</v>
      </c>
    </row>
    <row r="17" spans="1:13" ht="15">
      <c r="A17" s="38" t="s">
        <v>1278</v>
      </c>
      <c r="B17" s="24"/>
      <c r="C17" s="59"/>
      <c r="D17" s="47"/>
      <c r="E17" s="60"/>
      <c r="F17" s="47"/>
      <c r="G17" s="59"/>
      <c r="H17" s="59">
        <v>1.865222381424906</v>
      </c>
      <c r="I17" s="59">
        <v>5.826670637369075E-3</v>
      </c>
      <c r="J17" s="47"/>
      <c r="K17" s="59"/>
      <c r="L17" s="47"/>
      <c r="M17" s="59"/>
    </row>
    <row r="18" spans="1:13">
      <c r="A18" s="27" t="s">
        <v>509</v>
      </c>
      <c r="B18" s="25">
        <v>122.54782330194831</v>
      </c>
      <c r="C18" s="60">
        <v>221.0816913501254</v>
      </c>
      <c r="D18" s="46">
        <v>32.590085978175772</v>
      </c>
      <c r="E18" s="60"/>
      <c r="F18" s="46"/>
      <c r="G18" s="60"/>
      <c r="H18" s="60"/>
      <c r="I18" s="60"/>
      <c r="J18" s="46">
        <v>18.280048225868462</v>
      </c>
      <c r="K18" s="60">
        <v>44.531841006349659</v>
      </c>
      <c r="L18" s="46">
        <v>9250.254403740435</v>
      </c>
      <c r="M18" s="60">
        <v>18.873565627356008</v>
      </c>
    </row>
    <row r="19" spans="1:13">
      <c r="A19" s="27" t="s">
        <v>510</v>
      </c>
      <c r="B19" s="25">
        <v>5.4197811967369773</v>
      </c>
      <c r="C19" s="60">
        <v>6.1427805773953281</v>
      </c>
      <c r="D19" s="46">
        <v>6.679730331033765</v>
      </c>
      <c r="E19" s="60"/>
      <c r="F19" s="46"/>
      <c r="G19" s="60"/>
      <c r="H19" s="60"/>
      <c r="I19" s="60"/>
      <c r="J19" s="46">
        <v>14.354420494309835</v>
      </c>
      <c r="K19" s="60">
        <v>11.860981017104134</v>
      </c>
      <c r="L19" s="46">
        <v>9.9995963039427635E-2</v>
      </c>
      <c r="M19" s="60">
        <v>1.6996749443881478E-17</v>
      </c>
    </row>
    <row r="20" spans="1:13">
      <c r="A20" s="27" t="s">
        <v>56</v>
      </c>
      <c r="B20" s="25">
        <v>94.52156435896282</v>
      </c>
      <c r="C20" s="60">
        <v>13.133916961412048</v>
      </c>
      <c r="D20" s="46">
        <v>92.639282128981108</v>
      </c>
      <c r="E20" s="60"/>
      <c r="F20" s="46">
        <v>84.742695721926282</v>
      </c>
      <c r="G20" s="60">
        <v>63.193105230304511</v>
      </c>
      <c r="H20" s="60">
        <v>82.172081091742953</v>
      </c>
      <c r="I20" s="60">
        <v>95.846271456453394</v>
      </c>
      <c r="J20" s="46">
        <v>11.155376049134723</v>
      </c>
      <c r="K20" s="60">
        <v>7.3219574514774539</v>
      </c>
      <c r="L20" s="46">
        <v>3.6329130246659251</v>
      </c>
      <c r="M20" s="60">
        <v>1.6951013031845903</v>
      </c>
    </row>
    <row r="21" spans="1:13">
      <c r="A21" s="27" t="s">
        <v>511</v>
      </c>
      <c r="B21" s="25">
        <v>84.90397753301572</v>
      </c>
      <c r="C21" s="60">
        <v>34.854965123644554</v>
      </c>
      <c r="D21" s="46">
        <v>157.51761837073821</v>
      </c>
      <c r="E21" s="60"/>
      <c r="F21" s="46"/>
      <c r="G21" s="60"/>
      <c r="H21" s="60"/>
      <c r="I21" s="60"/>
      <c r="J21" s="46">
        <v>419.76033338449503</v>
      </c>
      <c r="K21" s="60">
        <v>40.579193061174955</v>
      </c>
      <c r="L21" s="46">
        <v>0</v>
      </c>
      <c r="M21" s="60">
        <v>0</v>
      </c>
    </row>
    <row r="22" spans="1:13">
      <c r="A22" s="27" t="s">
        <v>512</v>
      </c>
      <c r="B22" s="25">
        <v>255.92040043041808</v>
      </c>
      <c r="C22" s="60">
        <v>417.05787724771346</v>
      </c>
      <c r="D22" s="46">
        <v>77.762400576248965</v>
      </c>
      <c r="E22" s="60"/>
      <c r="F22" s="46">
        <v>1715.0404444220649</v>
      </c>
      <c r="G22" s="60">
        <v>1143.9342489985947</v>
      </c>
      <c r="H22" s="60">
        <v>913.04690288579184</v>
      </c>
      <c r="I22" s="60">
        <v>903.10018679614871</v>
      </c>
      <c r="J22" s="46">
        <v>495.22028777470888</v>
      </c>
      <c r="K22" s="60">
        <v>30.687260082713298</v>
      </c>
      <c r="L22" s="46">
        <v>497.43535615532096</v>
      </c>
      <c r="M22" s="60">
        <v>159.14116981739758</v>
      </c>
    </row>
    <row r="23" spans="1:13">
      <c r="A23" s="27" t="s">
        <v>513</v>
      </c>
      <c r="B23" s="25">
        <v>133.03449936353337</v>
      </c>
      <c r="C23" s="60">
        <v>41.183294403546597</v>
      </c>
      <c r="D23" s="46">
        <v>104.98157775869606</v>
      </c>
      <c r="E23" s="60"/>
      <c r="F23" s="46"/>
      <c r="G23" s="60"/>
      <c r="H23" s="60"/>
      <c r="I23" s="60"/>
      <c r="J23" s="46">
        <v>1.1133500657714004</v>
      </c>
      <c r="K23" s="60">
        <v>1.8677610991591331</v>
      </c>
      <c r="L23" s="46">
        <v>38.557246140053259</v>
      </c>
      <c r="M23" s="60">
        <v>11.835279617149142</v>
      </c>
    </row>
    <row r="24" spans="1:13">
      <c r="A24" s="27" t="s">
        <v>514</v>
      </c>
      <c r="B24" s="25">
        <v>86.9383762122024</v>
      </c>
      <c r="C24" s="60">
        <v>32.556400822693568</v>
      </c>
      <c r="D24" s="46">
        <v>76.0851426362334</v>
      </c>
      <c r="E24" s="60"/>
      <c r="F24" s="46">
        <v>422.86108141081957</v>
      </c>
      <c r="G24" s="60">
        <v>83.358761929896204</v>
      </c>
      <c r="H24" s="60">
        <v>90.938492381635598</v>
      </c>
      <c r="I24" s="60">
        <v>166.38243482284977</v>
      </c>
      <c r="J24" s="46">
        <v>541.00823370786327</v>
      </c>
      <c r="K24" s="60">
        <v>122.08305224007931</v>
      </c>
      <c r="L24" s="46">
        <v>58.443950258431641</v>
      </c>
      <c r="M24" s="60">
        <v>29.51624412008702</v>
      </c>
    </row>
    <row r="25" spans="1:13">
      <c r="A25" s="27" t="s">
        <v>515</v>
      </c>
      <c r="B25" s="25">
        <v>12.822266907664066</v>
      </c>
      <c r="C25" s="60">
        <v>19.060776892485745</v>
      </c>
      <c r="D25" s="46">
        <v>9.9998182161544699E-2</v>
      </c>
      <c r="E25" s="60"/>
      <c r="F25" s="46"/>
      <c r="G25" s="60"/>
      <c r="H25" s="60"/>
      <c r="I25" s="60"/>
      <c r="J25" s="46">
        <v>210.46450735903375</v>
      </c>
      <c r="K25" s="60">
        <v>62.599390269431872</v>
      </c>
      <c r="L25" s="46">
        <v>67.925431869598611</v>
      </c>
      <c r="M25" s="60">
        <v>117.47709719203471</v>
      </c>
    </row>
    <row r="26" spans="1:13">
      <c r="A26" s="27" t="s">
        <v>516</v>
      </c>
      <c r="B26" s="25">
        <v>111.06455839567974</v>
      </c>
      <c r="C26" s="60">
        <v>58.49455721598315</v>
      </c>
      <c r="D26" s="46">
        <v>223.21911245742254</v>
      </c>
      <c r="E26" s="60"/>
      <c r="F26" s="46"/>
      <c r="G26" s="60"/>
      <c r="H26" s="60"/>
      <c r="I26" s="60"/>
      <c r="J26" s="46">
        <v>14.049944135950122</v>
      </c>
      <c r="K26" s="60">
        <v>26.313082944639199</v>
      </c>
      <c r="L26" s="46">
        <v>7.3633040560649627</v>
      </c>
      <c r="M26" s="60">
        <v>12.580412344604429</v>
      </c>
    </row>
    <row r="27" spans="1:13">
      <c r="A27" s="27" t="s">
        <v>517</v>
      </c>
      <c r="B27" s="25">
        <v>13.912476753531902</v>
      </c>
      <c r="C27" s="60">
        <v>15.953412627683406</v>
      </c>
      <c r="D27" s="46">
        <v>9.9999832909483582E-2</v>
      </c>
      <c r="E27" s="60"/>
      <c r="F27" s="46"/>
      <c r="G27" s="60"/>
      <c r="H27" s="60"/>
      <c r="I27" s="60"/>
      <c r="J27" s="46">
        <v>340.46943110691876</v>
      </c>
      <c r="K27" s="60">
        <v>84.496747040440056</v>
      </c>
      <c r="L27" s="46">
        <v>9.9999832909483596E-2</v>
      </c>
      <c r="M27" s="60">
        <v>1.6996749443881478E-17</v>
      </c>
    </row>
    <row r="28" spans="1:13">
      <c r="A28" s="27" t="s">
        <v>518</v>
      </c>
      <c r="B28" s="25">
        <v>9.9995875637902673E-2</v>
      </c>
      <c r="C28" s="60">
        <v>0</v>
      </c>
      <c r="D28" s="46">
        <v>9.9995875637902673E-2</v>
      </c>
      <c r="E28" s="60"/>
      <c r="F28" s="46"/>
      <c r="G28" s="60"/>
      <c r="H28" s="60"/>
      <c r="I28" s="60"/>
      <c r="J28" s="46">
        <v>10.216245294339055</v>
      </c>
      <c r="K28" s="60">
        <v>13.39080858852423</v>
      </c>
      <c r="L28" s="46">
        <v>9.0329607659572062</v>
      </c>
      <c r="M28" s="60">
        <v>15.472349052261977</v>
      </c>
    </row>
    <row r="29" spans="1:13">
      <c r="A29" s="27" t="s">
        <v>519</v>
      </c>
      <c r="B29" s="25">
        <v>9.9992598146804029E-2</v>
      </c>
      <c r="C29" s="60">
        <v>0</v>
      </c>
      <c r="D29" s="46">
        <v>18.398638059011937</v>
      </c>
      <c r="E29" s="60"/>
      <c r="F29" s="46"/>
      <c r="G29" s="60"/>
      <c r="H29" s="60"/>
      <c r="I29" s="60"/>
      <c r="J29" s="46">
        <v>6008.0085964382497</v>
      </c>
      <c r="K29" s="60">
        <v>2417.9780697860465</v>
      </c>
      <c r="L29" s="46">
        <v>1486.2666472478606</v>
      </c>
      <c r="M29" s="60">
        <v>840.43607364854461</v>
      </c>
    </row>
    <row r="30" spans="1:13">
      <c r="A30" s="27" t="s">
        <v>520</v>
      </c>
      <c r="B30" s="25">
        <v>0.10000249224620278</v>
      </c>
      <c r="C30" s="60">
        <v>0</v>
      </c>
      <c r="D30" s="46">
        <v>0.10000249224620278</v>
      </c>
      <c r="E30" s="60"/>
      <c r="F30" s="46"/>
      <c r="G30" s="60"/>
      <c r="H30" s="60"/>
      <c r="I30" s="60"/>
      <c r="J30" s="46">
        <v>10.320257199808127</v>
      </c>
      <c r="K30" s="60">
        <v>17.576448961448708</v>
      </c>
      <c r="L30" s="46">
        <v>1.136694995198505</v>
      </c>
      <c r="M30" s="60">
        <v>1.6088388189109866</v>
      </c>
    </row>
    <row r="31" spans="1:13">
      <c r="A31" s="27" t="s">
        <v>521</v>
      </c>
      <c r="B31" s="25">
        <v>1.1249691492124052</v>
      </c>
      <c r="C31" s="60">
        <v>2.0499437830092719</v>
      </c>
      <c r="D31" s="46">
        <v>9.9997257707769363E-2</v>
      </c>
      <c r="E31" s="59"/>
      <c r="F31" s="46"/>
      <c r="G31" s="60"/>
      <c r="H31" s="60"/>
      <c r="I31" s="60"/>
      <c r="J31" s="46">
        <v>3.7515637850031474</v>
      </c>
      <c r="K31" s="60">
        <v>8.9444747537004154</v>
      </c>
      <c r="L31" s="46">
        <v>9.9997257707769363E-2</v>
      </c>
      <c r="M31" s="60">
        <v>0</v>
      </c>
    </row>
    <row r="32" spans="1:13">
      <c r="A32" s="38" t="s">
        <v>1267</v>
      </c>
      <c r="B32" s="47"/>
      <c r="C32" s="59"/>
      <c r="D32" s="47"/>
      <c r="F32" s="47"/>
      <c r="G32" s="59"/>
      <c r="H32" s="59">
        <v>99.370460020533386</v>
      </c>
      <c r="I32" s="59">
        <v>0.32498505535113298</v>
      </c>
      <c r="J32" s="47"/>
      <c r="K32" s="59"/>
      <c r="L32" s="47"/>
      <c r="M32" s="59"/>
    </row>
    <row r="33" spans="1:13">
      <c r="A33" s="63" t="s">
        <v>1279</v>
      </c>
      <c r="B33" s="47"/>
      <c r="C33" s="59"/>
      <c r="D33" s="47"/>
      <c r="F33" s="47"/>
      <c r="G33" s="59"/>
      <c r="H33" s="59">
        <v>-7.8615970346499822E-3</v>
      </c>
      <c r="I33" s="59">
        <v>1.243051938830339E-2</v>
      </c>
      <c r="J33" s="47"/>
      <c r="K33" s="59"/>
      <c r="L33" s="47"/>
      <c r="M33" s="59"/>
    </row>
    <row r="34" spans="1:13">
      <c r="A34" s="38" t="s">
        <v>348</v>
      </c>
      <c r="B34" s="47">
        <v>100.5380302019388</v>
      </c>
      <c r="C34" s="59">
        <v>0.21693799402662622</v>
      </c>
      <c r="D34" s="47">
        <v>100.4185780956</v>
      </c>
      <c r="F34" s="47">
        <v>99.230509657641491</v>
      </c>
      <c r="G34" s="59">
        <v>0.51284299858903681</v>
      </c>
      <c r="H34" s="59">
        <v>99.362598423498753</v>
      </c>
      <c r="I34" s="59">
        <v>0.33120906758795871</v>
      </c>
      <c r="J34" s="47">
        <v>99.696329740660062</v>
      </c>
      <c r="K34" s="59">
        <v>0.22443490787339232</v>
      </c>
      <c r="L34" s="47">
        <v>101.10537587080859</v>
      </c>
      <c r="M34" s="59">
        <v>0.11431441123363481</v>
      </c>
    </row>
    <row r="38" spans="1:13">
      <c r="A38" s="44" t="s">
        <v>450</v>
      </c>
      <c r="B38" s="15">
        <v>1.983374271342216</v>
      </c>
      <c r="C38" s="61">
        <v>1.2040476149854526E-2</v>
      </c>
      <c r="D38" s="15">
        <v>2.0030926783138558</v>
      </c>
      <c r="F38" s="15">
        <v>1.8413010097442941</v>
      </c>
      <c r="G38" s="61">
        <v>2.460765572871889E-2</v>
      </c>
      <c r="H38" s="61"/>
      <c r="I38" s="61"/>
      <c r="J38" s="15">
        <v>1.3124184432306261E-3</v>
      </c>
      <c r="K38" s="61">
        <v>5.0648958675350618E-4</v>
      </c>
    </row>
    <row r="39" spans="1:13">
      <c r="A39" s="44" t="s">
        <v>451</v>
      </c>
      <c r="B39" s="15">
        <v>1.5917969186928616E-2</v>
      </c>
      <c r="C39" s="61">
        <v>1.2166004399992006E-2</v>
      </c>
      <c r="D39" s="15">
        <v>0</v>
      </c>
      <c r="F39" s="15">
        <v>0.14930987237438692</v>
      </c>
      <c r="G39" s="61">
        <v>2.836791004785463E-2</v>
      </c>
      <c r="H39" s="61"/>
      <c r="I39" s="61"/>
      <c r="J39" s="15">
        <v>1.9702344661754843</v>
      </c>
      <c r="K39" s="61">
        <v>2.8000772311055611E-3</v>
      </c>
    </row>
    <row r="40" spans="1:13">
      <c r="A40" s="44" t="s">
        <v>452</v>
      </c>
      <c r="B40" s="15">
        <v>6.7061106063360284E-4</v>
      </c>
      <c r="C40" s="61">
        <v>9.3459747627007057E-5</v>
      </c>
      <c r="D40" s="15">
        <v>6.7091560239679001E-4</v>
      </c>
      <c r="F40" s="15">
        <v>6.1345262830615711E-4</v>
      </c>
      <c r="G40" s="61">
        <v>4.5846659749067552E-4</v>
      </c>
      <c r="H40" s="61"/>
      <c r="I40" s="61"/>
      <c r="J40" s="15">
        <v>6.1358997876576689E-5</v>
      </c>
      <c r="K40" s="61">
        <v>4.0310779325083137E-5</v>
      </c>
    </row>
    <row r="41" spans="1:13">
      <c r="A41" s="44" t="s">
        <v>453</v>
      </c>
      <c r="B41" s="15">
        <v>3.7148410221801539E-5</v>
      </c>
      <c r="C41" s="61">
        <v>4.2104986132312834E-5</v>
      </c>
      <c r="D41" s="15">
        <v>4.6733614241604541E-5</v>
      </c>
      <c r="F41" s="15">
        <v>0</v>
      </c>
      <c r="G41" s="61">
        <v>0</v>
      </c>
      <c r="H41" s="61"/>
      <c r="I41" s="61"/>
      <c r="J41" s="15">
        <v>7.6325068060515731E-5</v>
      </c>
      <c r="K41" s="61">
        <v>6.3110525261879562E-5</v>
      </c>
    </row>
    <row r="42" spans="1:13" ht="16.2">
      <c r="A42" s="44" t="s">
        <v>1247</v>
      </c>
      <c r="B42" s="15">
        <v>0</v>
      </c>
      <c r="C42" s="61">
        <v>0</v>
      </c>
      <c r="D42" s="15">
        <v>0</v>
      </c>
      <c r="F42" s="15">
        <v>8.775665253012821E-3</v>
      </c>
      <c r="G42" s="61">
        <v>7.6930061232481552E-3</v>
      </c>
      <c r="H42" s="61"/>
      <c r="I42" s="61"/>
      <c r="J42" s="15">
        <v>2.1423115770047185E-2</v>
      </c>
      <c r="K42" s="61">
        <v>3.0444471734210766E-3</v>
      </c>
    </row>
    <row r="43" spans="1:13">
      <c r="A43" s="44" t="s">
        <v>454</v>
      </c>
      <c r="B43" s="15">
        <v>0</v>
      </c>
      <c r="C43" s="61">
        <v>0</v>
      </c>
      <c r="D43" s="15">
        <v>0</v>
      </c>
      <c r="F43" s="15">
        <v>8.775665253012821E-3</v>
      </c>
      <c r="G43" s="61">
        <v>7.6930061232481552E-3</v>
      </c>
      <c r="H43" s="61"/>
      <c r="I43" s="61"/>
      <c r="J43" s="15">
        <v>1.4613387466312327E-3</v>
      </c>
      <c r="K43" s="61">
        <v>2.5254697412179639E-4</v>
      </c>
    </row>
    <row r="44" spans="1:13">
      <c r="A44" s="49" t="s">
        <v>455</v>
      </c>
      <c r="B44" s="15">
        <v>2</v>
      </c>
      <c r="C44" s="61">
        <v>0</v>
      </c>
      <c r="D44" s="15">
        <v>2.0038103275304944</v>
      </c>
      <c r="F44" s="15">
        <v>2.0087756652530127</v>
      </c>
      <c r="G44" s="61">
        <v>7.6930061232481726E-3</v>
      </c>
      <c r="H44" s="61"/>
      <c r="I44" s="61"/>
      <c r="J44" s="15">
        <v>1.9945690232013302</v>
      </c>
      <c r="K44" s="61">
        <v>1.2855632671862135E-3</v>
      </c>
    </row>
    <row r="45" spans="1:13">
      <c r="A45" s="44" t="s">
        <v>456</v>
      </c>
      <c r="B45" s="15">
        <v>2.0925484880105007E-2</v>
      </c>
      <c r="C45" s="61">
        <v>5.3582988244962274E-3</v>
      </c>
      <c r="D45" s="15">
        <v>2.05284060034139E-2</v>
      </c>
      <c r="F45" s="15">
        <v>8.1276248742064017E-4</v>
      </c>
      <c r="G45" s="61">
        <v>1.6255249748412803E-3</v>
      </c>
      <c r="H45" s="61"/>
      <c r="I45" s="61"/>
      <c r="J45" s="15">
        <v>0</v>
      </c>
      <c r="K45" s="61">
        <v>0</v>
      </c>
      <c r="L45" s="15">
        <v>7.7936558611165407E-4</v>
      </c>
      <c r="M45" s="61">
        <v>5.1107048465421528E-4</v>
      </c>
    </row>
    <row r="46" spans="1:13" ht="16.2">
      <c r="A46" s="44" t="s">
        <v>1248</v>
      </c>
      <c r="B46" s="15">
        <v>0.11593137483813143</v>
      </c>
      <c r="C46" s="61">
        <v>1.8083003490724607E-2</v>
      </c>
      <c r="D46" s="15">
        <v>0.25062918041853022</v>
      </c>
      <c r="F46" s="15">
        <v>1.4708850987043304E-2</v>
      </c>
      <c r="G46" s="61">
        <v>1.0811242213468807E-2</v>
      </c>
      <c r="H46" s="61"/>
      <c r="I46" s="61"/>
      <c r="J46" s="15">
        <v>0.8170168981150262</v>
      </c>
      <c r="K46" s="61">
        <v>1.1683303429622363E-2</v>
      </c>
      <c r="L46" s="15">
        <v>0.82404083941441264</v>
      </c>
      <c r="M46" s="61">
        <v>8.4462374254689766E-3</v>
      </c>
    </row>
    <row r="47" spans="1:13" ht="16.2">
      <c r="A47" s="44" t="s">
        <v>1249</v>
      </c>
      <c r="B47" s="15">
        <v>1.0127133958592216E-2</v>
      </c>
      <c r="C47" s="61">
        <v>1.2784485950567982E-2</v>
      </c>
      <c r="D47" s="15">
        <v>0</v>
      </c>
      <c r="F47" s="15">
        <v>9.7272816727730721E-2</v>
      </c>
      <c r="G47" s="61">
        <v>1.3329367240839197E-2</v>
      </c>
      <c r="H47" s="61"/>
      <c r="I47" s="61"/>
      <c r="J47" s="15">
        <v>0</v>
      </c>
      <c r="K47" s="61">
        <v>0</v>
      </c>
      <c r="L47" s="15">
        <v>0</v>
      </c>
      <c r="M47" s="61">
        <v>0</v>
      </c>
    </row>
    <row r="48" spans="1:13">
      <c r="A48" s="44" t="s">
        <v>457</v>
      </c>
      <c r="B48" s="15">
        <v>0.84914854316318999</v>
      </c>
      <c r="C48" s="61">
        <v>3.6805554098981075E-3</v>
      </c>
      <c r="D48" s="15">
        <v>0.72488108549675578</v>
      </c>
      <c r="F48" s="15">
        <v>0.8421043999100567</v>
      </c>
      <c r="G48" s="61">
        <v>2.5879849555186223E-2</v>
      </c>
      <c r="H48" s="61"/>
      <c r="I48" s="61"/>
      <c r="J48" s="15">
        <v>0.15692486613056603</v>
      </c>
      <c r="K48" s="61">
        <v>3.1440647410398209E-3</v>
      </c>
      <c r="L48" s="15">
        <v>0</v>
      </c>
      <c r="M48" s="61">
        <v>0</v>
      </c>
    </row>
    <row r="49" spans="1:13">
      <c r="A49" s="44" t="s">
        <v>458</v>
      </c>
      <c r="B49" s="15">
        <v>6.5030644156311205E-4</v>
      </c>
      <c r="C49" s="61">
        <v>2.016554154311779E-4</v>
      </c>
      <c r="D49" s="15">
        <v>5.2376469338513438E-4</v>
      </c>
      <c r="F49" s="15">
        <v>0</v>
      </c>
      <c r="G49" s="61">
        <v>0</v>
      </c>
      <c r="H49" s="61"/>
      <c r="I49" s="61"/>
      <c r="J49" s="15">
        <v>4.2203338405332852E-6</v>
      </c>
      <c r="K49" s="61">
        <v>7.0811404452935494E-6</v>
      </c>
      <c r="L49" s="15">
        <v>1.2957968542326123E-4</v>
      </c>
      <c r="M49" s="61">
        <v>3.9760776593450685E-5</v>
      </c>
    </row>
    <row r="50" spans="1:13">
      <c r="A50" s="44" t="s">
        <v>459</v>
      </c>
      <c r="B50" s="15">
        <v>1.2720595891229326E-3</v>
      </c>
      <c r="C50" s="61">
        <v>5.51506686904915E-4</v>
      </c>
      <c r="D50" s="15">
        <v>1.9055119282412837E-3</v>
      </c>
      <c r="F50" s="15">
        <v>3.8133192427361948E-2</v>
      </c>
      <c r="G50" s="61">
        <v>5.3063537051312153E-3</v>
      </c>
      <c r="H50" s="61"/>
      <c r="I50" s="61"/>
      <c r="J50" s="15">
        <v>1.4613387466312327E-3</v>
      </c>
      <c r="K50" s="61">
        <v>2.5254697412179639E-4</v>
      </c>
      <c r="L50" s="15">
        <v>1.0431721404517804</v>
      </c>
      <c r="M50" s="61">
        <v>5.593567886743177E-3</v>
      </c>
    </row>
    <row r="51" spans="1:13">
      <c r="A51" s="44" t="s">
        <v>460</v>
      </c>
      <c r="B51" s="15">
        <v>4.4454993813856816E-4</v>
      </c>
      <c r="C51" s="61">
        <v>1.8257388697222557E-4</v>
      </c>
      <c r="D51" s="15">
        <v>8.416252395652468E-4</v>
      </c>
      <c r="F51" s="15">
        <v>0</v>
      </c>
      <c r="G51" s="61">
        <v>2.8654310007708561E-4</v>
      </c>
      <c r="H51" s="61"/>
      <c r="I51" s="61"/>
      <c r="J51" s="15">
        <v>1.702729840583603E-3</v>
      </c>
      <c r="K51" s="61">
        <v>1.658308827153985E-4</v>
      </c>
      <c r="L51" s="15"/>
      <c r="M51" s="61"/>
    </row>
    <row r="52" spans="1:13">
      <c r="A52" s="44" t="s">
        <v>461</v>
      </c>
      <c r="B52" s="15">
        <v>1.0804337795485648E-3</v>
      </c>
      <c r="C52" s="61">
        <v>1.7601687591518405E-3</v>
      </c>
      <c r="D52" s="15">
        <v>3.3543064845463429E-4</v>
      </c>
      <c r="F52" s="15">
        <v>7.4112883376517332E-3</v>
      </c>
      <c r="G52" s="61">
        <v>4.9439014345921553E-3</v>
      </c>
      <c r="H52" s="61"/>
      <c r="I52" s="61"/>
      <c r="J52" s="15">
        <v>1.6216597219375101E-3</v>
      </c>
      <c r="K52" s="61">
        <v>1.0047569501780378E-4</v>
      </c>
      <c r="L52" s="15">
        <v>1.4453479586289649E-3</v>
      </c>
      <c r="M52" s="61">
        <v>4.6215020134551333E-4</v>
      </c>
    </row>
    <row r="53" spans="1:13">
      <c r="A53" s="44" t="s">
        <v>462</v>
      </c>
      <c r="B53" s="15">
        <v>2.7068618363661058E-6</v>
      </c>
      <c r="C53" s="61">
        <v>4.9318405548186077E-6</v>
      </c>
      <c r="D53" s="15">
        <v>2.4587100341966719E-7</v>
      </c>
      <c r="F53" s="15">
        <v>0</v>
      </c>
      <c r="G53" s="61">
        <v>0</v>
      </c>
      <c r="H53" s="61"/>
      <c r="I53" s="61"/>
      <c r="J53" s="15">
        <v>6.969140931083638E-6</v>
      </c>
      <c r="K53" s="61">
        <v>1.6613181914475771E-5</v>
      </c>
      <c r="L53" s="15">
        <v>1.6562607267448985E-7</v>
      </c>
      <c r="M53" s="61">
        <v>4.3915433271657573E-11</v>
      </c>
    </row>
    <row r="54" spans="1:13">
      <c r="A54" s="44" t="s">
        <v>463</v>
      </c>
      <c r="B54" s="15">
        <v>1.8508593048334501E-7</v>
      </c>
      <c r="C54" s="61">
        <v>4.6220438145727623E-10</v>
      </c>
      <c r="D54" s="15">
        <v>1.8894226616086025E-7</v>
      </c>
      <c r="F54" s="15">
        <v>0</v>
      </c>
      <c r="G54" s="61">
        <v>0</v>
      </c>
      <c r="H54" s="61"/>
      <c r="I54" s="61"/>
      <c r="J54" s="15">
        <v>1.4618266856264435E-5</v>
      </c>
      <c r="K54" s="61">
        <v>1.9108591047316738E-5</v>
      </c>
      <c r="L54" s="15">
        <v>1.1499562120611863E-5</v>
      </c>
      <c r="M54" s="61">
        <v>1.9697396573748658E-5</v>
      </c>
    </row>
    <row r="55" spans="1:13">
      <c r="A55" s="44" t="s">
        <v>464</v>
      </c>
      <c r="B55" s="15">
        <v>4.3802443562555567E-5</v>
      </c>
      <c r="C55" s="61">
        <v>5.023069299469111E-5</v>
      </c>
      <c r="D55" s="15">
        <v>3.2169207314595931E-7</v>
      </c>
      <c r="F55" s="15">
        <v>0</v>
      </c>
      <c r="G55" s="61">
        <v>0</v>
      </c>
      <c r="H55" s="61"/>
      <c r="I55" s="61"/>
      <c r="J55" s="15">
        <v>8.3146762180064538E-4</v>
      </c>
      <c r="K55" s="61">
        <v>2.0653064549975607E-4</v>
      </c>
      <c r="L55" s="15">
        <v>2.167014163713217E-7</v>
      </c>
      <c r="M55" s="61">
        <v>5.745796200355605E-11</v>
      </c>
    </row>
    <row r="56" spans="1:13">
      <c r="A56" s="44" t="s">
        <v>465</v>
      </c>
      <c r="B56" s="15">
        <v>4.7689387972851806E-5</v>
      </c>
      <c r="C56" s="61">
        <v>7.0862604723144837E-5</v>
      </c>
      <c r="D56" s="15">
        <v>3.8058918741033649E-7</v>
      </c>
      <c r="F56" s="15">
        <v>0</v>
      </c>
      <c r="G56" s="61">
        <v>0</v>
      </c>
      <c r="H56" s="61"/>
      <c r="I56" s="61"/>
      <c r="J56" s="15">
        <v>6.0840490175670359E-4</v>
      </c>
      <c r="K56" s="61">
        <v>1.8158546833807498E-4</v>
      </c>
      <c r="L56" s="15">
        <v>1.740952756602854E-4</v>
      </c>
      <c r="M56" s="61">
        <v>3.0109773892475131E-4</v>
      </c>
    </row>
    <row r="57" spans="1:13">
      <c r="A57" s="44" t="s">
        <v>466</v>
      </c>
      <c r="B57" s="15">
        <v>3.2539357310106042E-4</v>
      </c>
      <c r="C57" s="61">
        <v>1.2164775517933008E-4</v>
      </c>
      <c r="D57" s="15">
        <v>2.9073522994508942E-4</v>
      </c>
      <c r="F57" s="15">
        <v>1.6158815138124392E-3</v>
      </c>
      <c r="G57" s="61">
        <v>3.253949286680362E-4</v>
      </c>
      <c r="H57" s="61"/>
      <c r="I57" s="61"/>
      <c r="J57" s="15">
        <v>1.5695082689672704E-3</v>
      </c>
      <c r="K57" s="61">
        <v>3.5491226767473706E-4</v>
      </c>
      <c r="L57" s="15">
        <v>1.5044123090842415E-4</v>
      </c>
      <c r="M57" s="61">
        <v>7.599232529740727E-5</v>
      </c>
    </row>
    <row r="58" spans="1:13">
      <c r="A58" s="44" t="s">
        <v>467</v>
      </c>
      <c r="B58" s="15">
        <v>3.3605920476717476E-7</v>
      </c>
      <c r="C58" s="61">
        <v>8.3922120102160713E-10</v>
      </c>
      <c r="D58" s="15">
        <v>6.312324717858447E-5</v>
      </c>
      <c r="F58" s="15">
        <v>0</v>
      </c>
      <c r="G58" s="61">
        <v>0</v>
      </c>
      <c r="H58" s="61"/>
      <c r="I58" s="61"/>
      <c r="J58" s="15">
        <v>1.5649668049408528E-2</v>
      </c>
      <c r="K58" s="61">
        <v>6.3064585076510549E-3</v>
      </c>
      <c r="L58" s="15">
        <v>3.4347664789740467E-3</v>
      </c>
      <c r="M58" s="61">
        <v>1.9420662682501828E-3</v>
      </c>
    </row>
    <row r="59" spans="1:13">
      <c r="A59" s="44" t="s">
        <v>468</v>
      </c>
      <c r="B59" s="15">
        <v>0</v>
      </c>
      <c r="C59" s="61">
        <v>0</v>
      </c>
      <c r="D59" s="15">
        <v>0</v>
      </c>
      <c r="F59" s="15">
        <v>0</v>
      </c>
      <c r="G59" s="61">
        <v>0</v>
      </c>
      <c r="H59" s="61"/>
      <c r="I59" s="61"/>
      <c r="J59" s="15">
        <v>2.5640767106126735E-3</v>
      </c>
      <c r="K59" s="61">
        <v>3.6149589792283904E-3</v>
      </c>
      <c r="L59" s="15">
        <v>0.11548087951956271</v>
      </c>
      <c r="M59" s="61">
        <v>3.794444183056335E-3</v>
      </c>
    </row>
    <row r="60" spans="1:13">
      <c r="A60" s="49" t="s">
        <v>469</v>
      </c>
      <c r="B60" s="15">
        <v>1</v>
      </c>
      <c r="C60" s="61">
        <v>9.064933036736789E-17</v>
      </c>
      <c r="D60" s="15">
        <v>0.99999999999999989</v>
      </c>
      <c r="F60" s="15">
        <v>1</v>
      </c>
      <c r="G60" s="61">
        <v>1.4332917616497527E-16</v>
      </c>
      <c r="H60" s="61"/>
      <c r="I60" s="61"/>
      <c r="J60" s="15">
        <v>0.99997642584891822</v>
      </c>
      <c r="K60" s="61">
        <v>5.7744641269407097E-5</v>
      </c>
      <c r="L60" s="15">
        <v>1.9849019271256134</v>
      </c>
      <c r="M60" s="61">
        <v>1.1381538463714075E-3</v>
      </c>
    </row>
    <row r="61" spans="1:13" ht="16.2">
      <c r="A61" s="44" t="s">
        <v>1250</v>
      </c>
      <c r="B61" s="15">
        <v>2.3686565821347781E-2</v>
      </c>
      <c r="C61" s="61">
        <v>3.9209977643138447E-3</v>
      </c>
      <c r="D61" s="15">
        <v>4.9770382290493131E-2</v>
      </c>
      <c r="F61" s="15">
        <v>0.10041866122500366</v>
      </c>
      <c r="G61" s="61">
        <v>8.4518565509834019E-3</v>
      </c>
      <c r="H61" s="61"/>
      <c r="I61" s="61"/>
      <c r="J61" s="15">
        <v>8.9766463603109994E-6</v>
      </c>
      <c r="K61" s="61">
        <v>2.198820318417374E-5</v>
      </c>
      <c r="L61" s="15">
        <v>0</v>
      </c>
      <c r="M61" s="61">
        <v>0</v>
      </c>
    </row>
    <row r="62" spans="1:13">
      <c r="A62" s="44" t="s">
        <v>470</v>
      </c>
      <c r="B62" s="15">
        <v>6.1946954956258746E-3</v>
      </c>
      <c r="C62" s="61">
        <v>8.9957804124750677E-4</v>
      </c>
      <c r="D62" s="15">
        <v>6.7700712300129513E-3</v>
      </c>
      <c r="F62" s="15">
        <v>4.9882439725124289E-3</v>
      </c>
      <c r="G62" s="61">
        <v>1.1218023304004007E-3</v>
      </c>
      <c r="H62" s="61"/>
      <c r="I62" s="61"/>
      <c r="J62" s="15">
        <v>4.7371487053696022E-3</v>
      </c>
      <c r="K62" s="61">
        <v>2.4847061964392652E-3</v>
      </c>
      <c r="L62" s="15">
        <v>0</v>
      </c>
      <c r="M62" s="61">
        <v>0</v>
      </c>
    </row>
    <row r="63" spans="1:13">
      <c r="A63" s="44" t="s">
        <v>471</v>
      </c>
      <c r="B63" s="15">
        <v>0</v>
      </c>
      <c r="C63" s="61">
        <v>0</v>
      </c>
      <c r="D63" s="15">
        <v>0</v>
      </c>
      <c r="F63" s="15">
        <v>2.4446383733413013E-3</v>
      </c>
      <c r="G63" s="61">
        <v>4.8892767466826026E-3</v>
      </c>
      <c r="H63" s="61"/>
      <c r="I63" s="61"/>
      <c r="J63" s="15">
        <v>0</v>
      </c>
      <c r="K63" s="61">
        <v>0</v>
      </c>
      <c r="L63" s="15">
        <v>1.5722188453147401E-3</v>
      </c>
      <c r="M63" s="61">
        <v>2.4341867069186527E-4</v>
      </c>
    </row>
    <row r="64" spans="1:13">
      <c r="A64" s="44" t="s">
        <v>472</v>
      </c>
      <c r="B64" s="15">
        <v>0.95191052291116252</v>
      </c>
      <c r="C64" s="61">
        <v>9.6715741431149596E-3</v>
      </c>
      <c r="D64" s="15">
        <v>0.9180341162246537</v>
      </c>
      <c r="F64" s="15">
        <v>0.86297005151104644</v>
      </c>
      <c r="G64" s="61">
        <v>1.0763059951997566E-2</v>
      </c>
      <c r="H64" s="61"/>
      <c r="I64" s="61"/>
      <c r="J64" s="15">
        <v>1.8261326252528925E-4</v>
      </c>
      <c r="K64" s="61">
        <v>1.8038663561413973E-4</v>
      </c>
      <c r="L64" s="15">
        <v>3.4504431075560931E-4</v>
      </c>
      <c r="M64" s="61">
        <v>3.0479652058959414E-4</v>
      </c>
    </row>
    <row r="65" spans="1:13">
      <c r="A65" s="44" t="s">
        <v>473</v>
      </c>
      <c r="B65" s="15">
        <v>2.4713281835791538E-7</v>
      </c>
      <c r="C65" s="61">
        <v>6.1715048328424881E-10</v>
      </c>
      <c r="D65" s="15">
        <v>2.5228192451649652E-7</v>
      </c>
      <c r="F65" s="15">
        <v>0</v>
      </c>
      <c r="G65" s="61">
        <v>0</v>
      </c>
      <c r="H65" s="61"/>
      <c r="I65" s="61"/>
      <c r="J65" s="15">
        <v>1.9773386340298852E-5</v>
      </c>
      <c r="K65" s="61">
        <v>3.3678067510182677E-5</v>
      </c>
      <c r="L65" s="15">
        <v>1.9312332767221581E-6</v>
      </c>
      <c r="M65" s="61">
        <v>2.7331498831890674E-6</v>
      </c>
    </row>
    <row r="66" spans="1:13">
      <c r="A66" s="44" t="s">
        <v>474</v>
      </c>
      <c r="B66" s="15">
        <v>1.7598100676524918E-2</v>
      </c>
      <c r="C66" s="61">
        <v>7.3591218631958288E-3</v>
      </c>
      <c r="D66" s="15">
        <v>2.098964024864337E-2</v>
      </c>
      <c r="F66" s="15">
        <v>2.8749278832156607E-2</v>
      </c>
      <c r="G66" s="61">
        <v>5.6376760850000715E-3</v>
      </c>
      <c r="H66" s="61"/>
      <c r="I66" s="61"/>
      <c r="J66" s="15">
        <v>1.4017131724415714E-3</v>
      </c>
      <c r="K66" s="61">
        <v>8.9561191964609901E-4</v>
      </c>
      <c r="L66" s="15">
        <v>9.569846966256437E-4</v>
      </c>
      <c r="M66" s="61">
        <v>8.9409443112802576E-4</v>
      </c>
    </row>
    <row r="67" spans="1:13">
      <c r="A67" s="44" t="s">
        <v>477</v>
      </c>
      <c r="B67" s="15">
        <v>1.3552409326382205E-4</v>
      </c>
      <c r="C67" s="61">
        <v>1.5004732804609636E-4</v>
      </c>
      <c r="D67" s="15">
        <v>5.7366525951142937E-7</v>
      </c>
      <c r="F67" s="15">
        <v>4.2912608593942246E-4</v>
      </c>
      <c r="G67" s="61">
        <v>3.6502859081498921E-4</v>
      </c>
      <c r="H67" s="61"/>
      <c r="I67" s="61"/>
      <c r="J67" s="15">
        <v>5.1578613876271135E-4</v>
      </c>
      <c r="K67" s="61">
        <v>4.8466926872024594E-4</v>
      </c>
      <c r="L67" s="15">
        <v>1.0247059271689006E-3</v>
      </c>
      <c r="M67" s="61">
        <v>3.7500973069524995E-4</v>
      </c>
    </row>
    <row r="68" spans="1:13">
      <c r="A68" s="44" t="s">
        <v>478</v>
      </c>
      <c r="B68" s="15">
        <v>2.7873590834190073E-4</v>
      </c>
      <c r="C68" s="61">
        <v>1.4712607234696636E-4</v>
      </c>
      <c r="D68" s="15">
        <v>5.7140795192531788E-4</v>
      </c>
      <c r="F68" s="15">
        <v>0</v>
      </c>
      <c r="G68" s="61">
        <v>0</v>
      </c>
      <c r="H68" s="61"/>
      <c r="I68" s="61"/>
      <c r="J68" s="15">
        <v>2.7323587431695151E-5</v>
      </c>
      <c r="K68" s="61">
        <v>5.1174234805752026E-5</v>
      </c>
      <c r="L68" s="15">
        <v>1.2699644813921814E-5</v>
      </c>
      <c r="M68" s="61">
        <v>2.1697786363749364E-5</v>
      </c>
    </row>
    <row r="69" spans="1:13">
      <c r="A69" s="44" t="s">
        <v>479</v>
      </c>
      <c r="B69" s="15">
        <v>1.9560796091481111E-4</v>
      </c>
      <c r="C69" s="61">
        <v>3.5268764083893874E-4</v>
      </c>
      <c r="D69" s="15">
        <v>5.3228576594260191E-5</v>
      </c>
      <c r="F69" s="15">
        <v>0</v>
      </c>
      <c r="G69" s="61">
        <v>0</v>
      </c>
      <c r="H69" s="61"/>
      <c r="I69" s="61"/>
      <c r="J69" s="15">
        <v>2.2554797151339744E-5</v>
      </c>
      <c r="K69" s="61">
        <v>5.4943730272064851E-5</v>
      </c>
      <c r="L69" s="15">
        <v>1.0177339889763805E-2</v>
      </c>
      <c r="M69" s="61">
        <v>1.8488097401993206E-5</v>
      </c>
    </row>
    <row r="70" spans="1:13">
      <c r="A70" s="49" t="s">
        <v>475</v>
      </c>
      <c r="B70" s="15">
        <v>1.0000000000000002</v>
      </c>
      <c r="C70" s="61">
        <v>5.6246430304332202E-16</v>
      </c>
      <c r="D70" s="15">
        <v>0.99618967246950674</v>
      </c>
      <c r="F70" s="15">
        <v>0.99999999999999978</v>
      </c>
      <c r="G70" s="61">
        <v>2.7194799110210365E-16</v>
      </c>
      <c r="H70" s="61"/>
      <c r="I70" s="61"/>
      <c r="J70" s="15">
        <v>6.9158896963828174E-3</v>
      </c>
      <c r="K70" s="61">
        <v>1.3529098511857482E-3</v>
      </c>
      <c r="L70" s="15">
        <v>1.4090924547719342E-2</v>
      </c>
      <c r="M70" s="61">
        <v>1.2364652309347914E-3</v>
      </c>
    </row>
    <row r="71" spans="1:13">
      <c r="A71" s="44" t="s">
        <v>482</v>
      </c>
      <c r="B71" s="15">
        <v>9.6287742530784938E-4</v>
      </c>
      <c r="C71" s="61">
        <v>1.9234425645581774E-3</v>
      </c>
      <c r="D71" s="15">
        <v>1.1805906119329847E-6</v>
      </c>
      <c r="F71" s="15">
        <v>6.4418011625821982E-3</v>
      </c>
      <c r="G71" s="61">
        <v>7.4201540623223244E-3</v>
      </c>
      <c r="H71" s="61"/>
      <c r="I71" s="61"/>
      <c r="J71" s="15">
        <v>8.9625175247292401E-7</v>
      </c>
      <c r="K71" s="61">
        <v>2.2146560344303618E-9</v>
      </c>
    </row>
    <row r="72" spans="1:13">
      <c r="A72" s="44" t="s">
        <v>483</v>
      </c>
      <c r="B72" s="15">
        <v>6.8412839144685523E-5</v>
      </c>
      <c r="C72" s="61">
        <v>1.300842213033483E-4</v>
      </c>
      <c r="D72" s="15">
        <v>8.7692694703849432E-5</v>
      </c>
      <c r="F72" s="15">
        <v>5.0462873815741867E-4</v>
      </c>
      <c r="G72" s="61">
        <v>4.9820631106643027E-4</v>
      </c>
      <c r="H72" s="61"/>
      <c r="I72" s="61"/>
      <c r="J72" s="15">
        <v>1.3958736739484717E-5</v>
      </c>
      <c r="K72" s="61">
        <v>1.6679558991163257E-5</v>
      </c>
    </row>
  </sheetData>
  <mergeCells count="7">
    <mergeCell ref="A1:M1"/>
    <mergeCell ref="B2:C2"/>
    <mergeCell ref="D2:E2"/>
    <mergeCell ref="F2:G2"/>
    <mergeCell ref="J2:K2"/>
    <mergeCell ref="L2:M2"/>
    <mergeCell ref="H2:I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U85"/>
  <sheetViews>
    <sheetView workbookViewId="0">
      <pane xSplit="1" ySplit="2" topLeftCell="B59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4.4"/>
  <cols>
    <col min="1" max="1" width="18.44140625" bestFit="1" customWidth="1"/>
    <col min="2" max="2" width="45.6640625" bestFit="1" customWidth="1"/>
    <col min="3" max="3" width="5.5546875" style="47" bestFit="1" customWidth="1"/>
    <col min="4" max="4" width="4.77734375" style="47" bestFit="1" customWidth="1"/>
    <col min="5" max="5" width="6" style="47" bestFit="1" customWidth="1"/>
    <col min="6" max="7" width="5.5546875" style="47" bestFit="1" customWidth="1"/>
    <col min="8" max="8" width="5.21875" style="47" bestFit="1" customWidth="1"/>
    <col min="9" max="9" width="5.5546875" style="47" bestFit="1" customWidth="1"/>
    <col min="10" max="10" width="5.6640625" style="47" bestFit="1" customWidth="1"/>
    <col min="11" max="13" width="4.5546875" style="47" bestFit="1" customWidth="1"/>
    <col min="14" max="14" width="5.5546875" style="47" bestFit="1" customWidth="1"/>
    <col min="15" max="15" width="4.5546875" style="47" bestFit="1" customWidth="1"/>
    <col min="16" max="16" width="4.88671875" style="47" bestFit="1" customWidth="1"/>
    <col min="17" max="17" width="2.21875" style="47" customWidth="1"/>
    <col min="18" max="18" width="5.5546875" style="46" bestFit="1" customWidth="1"/>
    <col min="19" max="19" width="5.21875" style="67" bestFit="1" customWidth="1"/>
    <col min="20" max="20" width="5.5546875" style="46" bestFit="1" customWidth="1"/>
    <col min="21" max="21" width="5.21875" style="67" bestFit="1" customWidth="1"/>
  </cols>
  <sheetData>
    <row r="1" spans="1:21" s="45" customFormat="1" ht="17.399999999999999" customHeight="1">
      <c r="A1" s="466" t="s">
        <v>4322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</row>
    <row r="2" spans="1:21" s="44" customFormat="1" ht="15.6">
      <c r="A2" s="260" t="s">
        <v>2696</v>
      </c>
      <c r="B2" s="260" t="s">
        <v>2695</v>
      </c>
      <c r="C2" s="49" t="s">
        <v>1422</v>
      </c>
      <c r="D2" s="49" t="s">
        <v>1423</v>
      </c>
      <c r="E2" s="49" t="s">
        <v>1424</v>
      </c>
      <c r="F2" s="49" t="s">
        <v>1403</v>
      </c>
      <c r="G2" s="49" t="s">
        <v>340</v>
      </c>
      <c r="H2" s="49" t="s">
        <v>344</v>
      </c>
      <c r="I2" s="49" t="s">
        <v>343</v>
      </c>
      <c r="J2" s="49" t="s">
        <v>1425</v>
      </c>
      <c r="K2" s="49" t="s">
        <v>1426</v>
      </c>
      <c r="L2" s="49" t="s">
        <v>57</v>
      </c>
      <c r="M2" s="66" t="s">
        <v>349</v>
      </c>
      <c r="N2" s="49" t="s">
        <v>1404</v>
      </c>
      <c r="O2" s="49" t="s">
        <v>1405</v>
      </c>
      <c r="P2" s="49" t="s">
        <v>1406</v>
      </c>
      <c r="Q2" s="49"/>
      <c r="R2" s="18" t="s">
        <v>1407</v>
      </c>
      <c r="S2" s="17" t="s">
        <v>1408</v>
      </c>
      <c r="T2" s="18" t="s">
        <v>1409</v>
      </c>
      <c r="U2" s="17" t="s">
        <v>1412</v>
      </c>
    </row>
    <row r="3" spans="1:21">
      <c r="A3" t="s">
        <v>1421</v>
      </c>
      <c r="B3" s="45" t="s">
        <v>350</v>
      </c>
      <c r="C3" s="47">
        <v>41.380318406266689</v>
      </c>
      <c r="D3" s="47">
        <v>0.45050220235235139</v>
      </c>
      <c r="E3" s="47">
        <v>12.02077607101765</v>
      </c>
      <c r="F3" s="47">
        <v>23.897551499131069</v>
      </c>
      <c r="G3" s="47">
        <v>6.1038264699444564</v>
      </c>
      <c r="H3" s="47">
        <v>0.73927062930431242</v>
      </c>
      <c r="I3" s="47">
        <v>11.426365261539997</v>
      </c>
      <c r="J3" s="47">
        <v>1.1856217115577352</v>
      </c>
      <c r="K3" s="47">
        <v>1.1738209618372153</v>
      </c>
      <c r="L3" s="47">
        <v>2.7376392822999279E-2</v>
      </c>
      <c r="M3" s="47">
        <v>0.2025071359661495</v>
      </c>
      <c r="N3" s="47">
        <v>98.607936741740616</v>
      </c>
      <c r="O3" s="47">
        <v>0.66762462003181022</v>
      </c>
      <c r="P3" s="47">
        <v>0.32609148138789612</v>
      </c>
      <c r="R3" s="46">
        <v>727.39509809711637</v>
      </c>
      <c r="S3" s="67">
        <v>6.3689898425112581</v>
      </c>
      <c r="T3" s="46">
        <v>719.63340721131533</v>
      </c>
      <c r="U3" s="67">
        <v>6.5201478928030125</v>
      </c>
    </row>
    <row r="4" spans="1:21">
      <c r="A4" s="45" t="s">
        <v>1421</v>
      </c>
      <c r="B4" s="45" t="s">
        <v>351</v>
      </c>
      <c r="C4" s="47">
        <v>41.479048349296768</v>
      </c>
      <c r="D4" s="47">
        <v>0.48422546430735158</v>
      </c>
      <c r="E4" s="47">
        <v>11.873220137294394</v>
      </c>
      <c r="F4" s="47">
        <v>23.551839667286867</v>
      </c>
      <c r="G4" s="47">
        <v>6.4845098137831725</v>
      </c>
      <c r="H4" s="47">
        <v>0.69636084084864758</v>
      </c>
      <c r="I4" s="47">
        <v>11.423951647462447</v>
      </c>
      <c r="J4" s="47">
        <v>1.1606008942816011</v>
      </c>
      <c r="K4" s="47">
        <v>1.1735186073154074</v>
      </c>
      <c r="L4" s="47">
        <v>4.8158295418314789E-2</v>
      </c>
      <c r="M4" s="47">
        <v>0.18874797167842033</v>
      </c>
      <c r="N4" s="47">
        <v>98.564181688973392</v>
      </c>
      <c r="O4" s="47">
        <v>0.70512726545828164</v>
      </c>
      <c r="P4" s="47">
        <v>0.28821421846890405</v>
      </c>
      <c r="R4" s="46">
        <v>722.4220764936166</v>
      </c>
      <c r="S4" s="67">
        <v>6.3288628523326107</v>
      </c>
      <c r="T4" s="46">
        <v>712.36952454053016</v>
      </c>
      <c r="U4" s="67">
        <v>6.5150383550760589</v>
      </c>
    </row>
    <row r="5" spans="1:21">
      <c r="A5" s="45" t="s">
        <v>1421</v>
      </c>
      <c r="B5" s="45" t="s">
        <v>352</v>
      </c>
      <c r="C5" s="47">
        <v>40.736851618301579</v>
      </c>
      <c r="D5" s="47">
        <v>0.572556317818121</v>
      </c>
      <c r="E5" s="47">
        <v>12.298185761076967</v>
      </c>
      <c r="F5" s="47">
        <v>24.123982222809762</v>
      </c>
      <c r="G5" s="47">
        <v>5.7984048970993625</v>
      </c>
      <c r="H5" s="47">
        <v>0.75710881922712792</v>
      </c>
      <c r="I5" s="47">
        <v>11.386570711986627</v>
      </c>
      <c r="J5" s="47">
        <v>1.168939369428146</v>
      </c>
      <c r="K5" s="47">
        <v>1.2963383869528855</v>
      </c>
      <c r="L5" s="47">
        <v>3.6611624989337531E-2</v>
      </c>
      <c r="M5" s="47">
        <v>0.20147204837799718</v>
      </c>
      <c r="N5" s="47">
        <v>98.377021778067885</v>
      </c>
      <c r="O5" s="47">
        <v>0.72428736263616977</v>
      </c>
      <c r="P5" s="47">
        <v>0.2705806415071012</v>
      </c>
      <c r="R5" s="46">
        <v>720.55024344380615</v>
      </c>
      <c r="S5" s="67">
        <v>6.7789739705534968</v>
      </c>
      <c r="T5" s="46">
        <v>708.14470180965634</v>
      </c>
      <c r="U5" s="67">
        <v>7.0111798775590923</v>
      </c>
    </row>
    <row r="6" spans="1:21">
      <c r="A6" s="45" t="s">
        <v>1421</v>
      </c>
      <c r="B6" s="45" t="s">
        <v>353</v>
      </c>
      <c r="C6" s="47">
        <v>42.875151784226453</v>
      </c>
      <c r="D6" s="47">
        <v>0.46679488259134688</v>
      </c>
      <c r="E6" s="47">
        <v>10.899012764692904</v>
      </c>
      <c r="F6" s="47">
        <v>23.458929097299471</v>
      </c>
      <c r="G6" s="47">
        <v>6.9107704232051024</v>
      </c>
      <c r="H6" s="47">
        <v>0.81182551384668877</v>
      </c>
      <c r="I6" s="47">
        <v>11.355985674235241</v>
      </c>
      <c r="J6" s="47">
        <v>1.1213510204831703</v>
      </c>
      <c r="K6" s="47">
        <v>1.0052649412276238</v>
      </c>
      <c r="L6" s="47">
        <v>7.8581536310773567E-2</v>
      </c>
      <c r="M6" s="47">
        <v>0.17710298629055007</v>
      </c>
      <c r="N6" s="47">
        <v>99.160770624409338</v>
      </c>
      <c r="O6" s="47">
        <v>0.73360369878522536</v>
      </c>
      <c r="P6" s="47">
        <v>0.2606174570668775</v>
      </c>
      <c r="R6" s="46">
        <v>701.09249767464848</v>
      </c>
      <c r="S6" s="67">
        <v>5.8250428607551212</v>
      </c>
      <c r="T6" s="46">
        <v>696.07908340985762</v>
      </c>
      <c r="U6" s="67">
        <v>5.9001356650387047</v>
      </c>
    </row>
    <row r="7" spans="1:21">
      <c r="A7" s="45" t="s">
        <v>1421</v>
      </c>
      <c r="B7" s="45" t="s">
        <v>354</v>
      </c>
      <c r="C7" s="47">
        <v>43.736016986291609</v>
      </c>
      <c r="D7" s="47">
        <v>0.60607936250443939</v>
      </c>
      <c r="E7" s="47">
        <v>9.4975044186183091</v>
      </c>
      <c r="F7" s="47">
        <v>22.594428060458309</v>
      </c>
      <c r="G7" s="47">
        <v>7.6446630655420691</v>
      </c>
      <c r="H7" s="47">
        <v>0.75841424159498649</v>
      </c>
      <c r="I7" s="47">
        <v>11.424809354957832</v>
      </c>
      <c r="J7" s="47">
        <v>1.0267000266519246</v>
      </c>
      <c r="K7" s="47">
        <v>0.85902533444676621</v>
      </c>
      <c r="L7" s="47">
        <v>6.8765551335615696E-2</v>
      </c>
      <c r="M7" s="47">
        <v>0.13947680239774332</v>
      </c>
      <c r="N7" s="47">
        <v>98.355883204799611</v>
      </c>
      <c r="O7" s="47">
        <v>0.70025821223154661</v>
      </c>
      <c r="P7" s="47">
        <v>0.29396091197191709</v>
      </c>
      <c r="R7" s="46">
        <v>710.37534693134933</v>
      </c>
      <c r="S7" s="67">
        <v>4.5776239007101962</v>
      </c>
      <c r="T7" s="46">
        <v>703.49933766289666</v>
      </c>
      <c r="U7" s="67">
        <v>4.6773781957572069</v>
      </c>
    </row>
    <row r="8" spans="1:21">
      <c r="A8" s="45" t="s">
        <v>1421</v>
      </c>
      <c r="B8" s="45" t="s">
        <v>355</v>
      </c>
      <c r="C8" s="47">
        <v>39.39254129108064</v>
      </c>
      <c r="D8" s="47">
        <v>9.2867443123655115E-3</v>
      </c>
      <c r="E8" s="47">
        <v>14.289630646937017</v>
      </c>
      <c r="F8" s="47">
        <v>25.407574003715919</v>
      </c>
      <c r="G8" s="47">
        <v>4.4605923429746968</v>
      </c>
      <c r="H8" s="47">
        <v>0.6743894590370928</v>
      </c>
      <c r="I8" s="47">
        <v>11.479373823469237</v>
      </c>
      <c r="J8" s="47">
        <v>1.0739042072463079</v>
      </c>
      <c r="K8" s="47">
        <v>1.1208330307404668</v>
      </c>
      <c r="L8" s="47">
        <v>2.2909225384143934E-2</v>
      </c>
      <c r="M8" s="47">
        <v>0.27922062739069109</v>
      </c>
      <c r="N8" s="47">
        <v>98.210255402288553</v>
      </c>
      <c r="O8" s="47">
        <v>0.66678447872234392</v>
      </c>
      <c r="P8" s="47">
        <v>0.3277329751977569</v>
      </c>
      <c r="R8" s="46">
        <v>727.19481494766592</v>
      </c>
      <c r="S8" s="67">
        <v>8.2837938847403745</v>
      </c>
      <c r="T8" s="46">
        <v>713.19872219908905</v>
      </c>
      <c r="U8" s="67">
        <v>8.588186221838944</v>
      </c>
    </row>
    <row r="9" spans="1:21">
      <c r="A9" s="45" t="s">
        <v>1421</v>
      </c>
      <c r="B9" s="45" t="s">
        <v>356</v>
      </c>
      <c r="C9" s="47">
        <v>43.021053888552608</v>
      </c>
      <c r="D9" s="47">
        <v>0.58923274782209045</v>
      </c>
      <c r="E9" s="47">
        <v>10.325765661652152</v>
      </c>
      <c r="F9" s="47">
        <v>22.77052270051356</v>
      </c>
      <c r="G9" s="47">
        <v>7.2189132000822882</v>
      </c>
      <c r="H9" s="47">
        <v>0.78214942850495373</v>
      </c>
      <c r="I9" s="47">
        <v>11.399738550875794</v>
      </c>
      <c r="J9" s="47">
        <v>1.1283684956873268</v>
      </c>
      <c r="K9" s="47">
        <v>0.9649289206589543</v>
      </c>
      <c r="L9" s="47">
        <v>6.2184738257414988E-2</v>
      </c>
      <c r="M9" s="47">
        <v>0.14720645647390693</v>
      </c>
      <c r="N9" s="47">
        <v>98.410064789081048</v>
      </c>
      <c r="O9" s="47">
        <v>0.70414827889833942</v>
      </c>
      <c r="P9" s="47">
        <v>0.29029952386692937</v>
      </c>
      <c r="R9" s="46">
        <v>712.03221003099554</v>
      </c>
      <c r="S9" s="67">
        <v>5.2405924588912738</v>
      </c>
      <c r="T9" s="46">
        <v>702.29876175299523</v>
      </c>
      <c r="U9" s="67">
        <v>5.3912957433636199</v>
      </c>
    </row>
    <row r="10" spans="1:21">
      <c r="A10" s="45" t="s">
        <v>1421</v>
      </c>
      <c r="B10" s="45" t="s">
        <v>357</v>
      </c>
      <c r="C10" s="47">
        <v>41.836358752002845</v>
      </c>
      <c r="D10" s="47">
        <v>0.58106722021434387</v>
      </c>
      <c r="E10" s="47">
        <v>11.279941175500408</v>
      </c>
      <c r="F10" s="47">
        <v>23.634324974901261</v>
      </c>
      <c r="G10" s="47">
        <v>6.500432422629089</v>
      </c>
      <c r="H10" s="47">
        <v>0.77536149043588087</v>
      </c>
      <c r="I10" s="47">
        <v>11.451280754803134</v>
      </c>
      <c r="J10" s="47">
        <v>1.0161455067040672</v>
      </c>
      <c r="K10" s="47">
        <v>1.1800896986160523</v>
      </c>
      <c r="L10" s="47">
        <v>7.2031233796804345E-2</v>
      </c>
      <c r="M10" s="47">
        <v>0.1894390301551481</v>
      </c>
      <c r="N10" s="47">
        <v>98.516472259759041</v>
      </c>
      <c r="O10" s="47">
        <v>0.6852575840274695</v>
      </c>
      <c r="P10" s="47">
        <v>0.30890397718108503</v>
      </c>
      <c r="R10" s="46">
        <v>715.16394328359286</v>
      </c>
      <c r="S10" s="67">
        <v>5.9956405345100166</v>
      </c>
      <c r="T10" s="46">
        <v>715.35075429269784</v>
      </c>
      <c r="U10" s="67">
        <v>5.9923516338341161</v>
      </c>
    </row>
    <row r="11" spans="1:21">
      <c r="A11" s="45" t="s">
        <v>1421</v>
      </c>
      <c r="B11" s="45" t="s">
        <v>358</v>
      </c>
      <c r="C11" s="47">
        <v>40.375733213459142</v>
      </c>
      <c r="D11" s="47">
        <v>0.19726406396891386</v>
      </c>
      <c r="E11" s="47">
        <v>13.021851301709225</v>
      </c>
      <c r="F11" s="47">
        <v>24.617326382001988</v>
      </c>
      <c r="G11" s="47">
        <v>5.3429240949598853</v>
      </c>
      <c r="H11" s="47">
        <v>0.77395793542711488</v>
      </c>
      <c r="I11" s="47">
        <v>11.415990218997953</v>
      </c>
      <c r="J11" s="47">
        <v>1.0855748373495711</v>
      </c>
      <c r="K11" s="47">
        <v>1.2077497166628728</v>
      </c>
      <c r="L11" s="47">
        <v>4.3676398741554594E-2</v>
      </c>
      <c r="M11" s="47">
        <v>0.27502327221438649</v>
      </c>
      <c r="N11" s="47">
        <v>98.3570714354926</v>
      </c>
      <c r="O11" s="47">
        <v>0.70066832693183778</v>
      </c>
      <c r="P11" s="47">
        <v>0.29386167919215894</v>
      </c>
      <c r="R11" s="46">
        <v>713.71488241758186</v>
      </c>
      <c r="S11" s="67">
        <v>7.501654391261467</v>
      </c>
      <c r="T11" s="46">
        <v>706.79276243057893</v>
      </c>
      <c r="U11" s="67">
        <v>7.6333505500637173</v>
      </c>
    </row>
    <row r="12" spans="1:21" s="44" customFormat="1">
      <c r="B12" s="68" t="s">
        <v>1410</v>
      </c>
      <c r="C12" s="49">
        <f t="shared" ref="C12:P12" si="0">AVERAGE(C3:C11)</f>
        <v>41.6481193654976</v>
      </c>
      <c r="D12" s="49">
        <f t="shared" si="0"/>
        <v>0.43966766732125817</v>
      </c>
      <c r="E12" s="49">
        <f t="shared" si="0"/>
        <v>11.722876437611003</v>
      </c>
      <c r="F12" s="49">
        <f t="shared" si="0"/>
        <v>23.784053178679798</v>
      </c>
      <c r="G12" s="49">
        <f t="shared" si="0"/>
        <v>6.273892970024459</v>
      </c>
      <c r="H12" s="49">
        <f t="shared" si="0"/>
        <v>0.75209315091408946</v>
      </c>
      <c r="I12" s="49">
        <f t="shared" si="0"/>
        <v>11.418229555369807</v>
      </c>
      <c r="J12" s="49">
        <f t="shared" si="0"/>
        <v>1.1074673410433167</v>
      </c>
      <c r="K12" s="49">
        <f t="shared" si="0"/>
        <v>1.1090632887175829</v>
      </c>
      <c r="L12" s="49">
        <f t="shared" si="0"/>
        <v>5.1143888561884308E-2</v>
      </c>
      <c r="M12" s="49">
        <f t="shared" si="0"/>
        <v>0.20002181454944365</v>
      </c>
      <c r="N12" s="49">
        <f t="shared" si="0"/>
        <v>98.506628658290239</v>
      </c>
      <c r="O12" s="49">
        <f t="shared" si="0"/>
        <v>0.69863998085811385</v>
      </c>
      <c r="P12" s="49">
        <f t="shared" si="0"/>
        <v>0.29558476287118068</v>
      </c>
      <c r="Q12" s="49"/>
      <c r="R12" s="18">
        <f>AVERAGE(R3:R11)</f>
        <v>716.66012370226372</v>
      </c>
      <c r="S12" s="17">
        <f>AVERAGE(S3:S11)</f>
        <v>6.3223527440295344</v>
      </c>
      <c r="T12" s="69">
        <f>AVERAGE(T3:T11)</f>
        <v>708.5963394788464</v>
      </c>
      <c r="U12" s="70">
        <f>AVERAGE(U3:U11)</f>
        <v>6.4698960150371638</v>
      </c>
    </row>
    <row r="13" spans="1:21" s="44" customFormat="1">
      <c r="B13" s="68" t="s">
        <v>1411</v>
      </c>
      <c r="C13" s="49">
        <f t="shared" ref="C13:P13" si="1">2*STDEV(C3:C11)</f>
        <v>2.7769244265743587</v>
      </c>
      <c r="D13" s="49">
        <f t="shared" si="1"/>
        <v>0.40898759677176838</v>
      </c>
      <c r="E13" s="49">
        <f t="shared" si="1"/>
        <v>2.8720230889677554</v>
      </c>
      <c r="F13" s="49">
        <f t="shared" si="1"/>
        <v>1.7440035829576324</v>
      </c>
      <c r="G13" s="49">
        <f t="shared" si="1"/>
        <v>1.9599923585509955</v>
      </c>
      <c r="H13" s="49">
        <f t="shared" si="1"/>
        <v>8.6209929019326961E-2</v>
      </c>
      <c r="I13" s="49">
        <f t="shared" si="1"/>
        <v>7.1402885440499136E-2</v>
      </c>
      <c r="J13" s="49">
        <f t="shared" si="1"/>
        <v>0.12208297869391374</v>
      </c>
      <c r="K13" s="49">
        <f t="shared" si="1"/>
        <v>0.276052610118659</v>
      </c>
      <c r="L13" s="49">
        <f t="shared" si="1"/>
        <v>4.0370056846016862E-2</v>
      </c>
      <c r="M13" s="49">
        <f t="shared" si="1"/>
        <v>9.7789259892140032E-2</v>
      </c>
      <c r="N13" s="49">
        <f t="shared" si="1"/>
        <v>0.54800797128825685</v>
      </c>
      <c r="O13" s="49">
        <f t="shared" si="1"/>
        <v>4.5360902775148482E-2</v>
      </c>
      <c r="P13" s="49">
        <f t="shared" si="1"/>
        <v>4.5151700111474811E-2</v>
      </c>
      <c r="Q13" s="49"/>
      <c r="R13" s="18">
        <f>2*STDEV(R3:R11)</f>
        <v>17.157105127063847</v>
      </c>
      <c r="S13" s="17">
        <f>2*STDEV(S3:S11)</f>
        <v>2.2379752129635557</v>
      </c>
      <c r="T13" s="71">
        <f>2*STDEV(T3:T11)</f>
        <v>14.639592118580714</v>
      </c>
      <c r="U13" s="72">
        <f>2*STDEV(U3:U11)</f>
        <v>2.3523929654880571</v>
      </c>
    </row>
    <row r="14" spans="1:21" s="45" customFormat="1"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6"/>
      <c r="S14" s="67"/>
      <c r="T14" s="46"/>
      <c r="U14" s="67"/>
    </row>
    <row r="15" spans="1:21">
      <c r="A15" t="s">
        <v>1420</v>
      </c>
      <c r="B15" s="41" t="s">
        <v>359</v>
      </c>
      <c r="C15" s="47">
        <v>42.447243589104502</v>
      </c>
      <c r="D15" s="47">
        <v>1.5038586007061232</v>
      </c>
      <c r="E15" s="47">
        <v>10.543748637741766</v>
      </c>
      <c r="F15" s="47">
        <v>22.306015403589342</v>
      </c>
      <c r="G15" s="47">
        <v>7.4828500920798193</v>
      </c>
      <c r="H15" s="47">
        <v>0.73583856931047642</v>
      </c>
      <c r="I15" s="47">
        <v>11.159654609586307</v>
      </c>
      <c r="J15" s="47">
        <v>1.3391070773128804</v>
      </c>
      <c r="K15" s="47">
        <v>1.0254949883959148</v>
      </c>
      <c r="L15" s="47">
        <v>7.7380051333106881E-2</v>
      </c>
      <c r="M15" s="47">
        <v>0.15501111689703809</v>
      </c>
      <c r="N15" s="47">
        <v>98.776202736057272</v>
      </c>
      <c r="O15" s="47">
        <v>0.54860645272772657</v>
      </c>
      <c r="P15" s="47">
        <v>0.44677826219995326</v>
      </c>
      <c r="R15" s="46">
        <v>807.18897016022413</v>
      </c>
      <c r="S15" s="67">
        <v>3.281273322127082</v>
      </c>
      <c r="T15" s="46">
        <v>795.05544587095699</v>
      </c>
      <c r="U15" s="67">
        <v>3.6137513941436139</v>
      </c>
    </row>
    <row r="16" spans="1:21">
      <c r="A16" s="45" t="s">
        <v>1420</v>
      </c>
      <c r="B16" s="41" t="s">
        <v>360</v>
      </c>
      <c r="C16" s="47">
        <v>43.568229566316546</v>
      </c>
      <c r="D16" s="47">
        <v>0.72334661677147094</v>
      </c>
      <c r="E16" s="47">
        <v>9.534599823532691</v>
      </c>
      <c r="F16" s="47">
        <v>22.862204295455111</v>
      </c>
      <c r="G16" s="47">
        <v>7.3763550011931711</v>
      </c>
      <c r="H16" s="47">
        <v>0.77023276872951663</v>
      </c>
      <c r="I16" s="47">
        <v>11.177067610858824</v>
      </c>
      <c r="J16" s="47">
        <v>1.0332605437127449</v>
      </c>
      <c r="K16" s="47">
        <v>0.93973110437538199</v>
      </c>
      <c r="L16" s="47">
        <v>3.3201806414365757E-2</v>
      </c>
      <c r="M16" s="47">
        <v>0.14090592332863189</v>
      </c>
      <c r="N16" s="47">
        <v>98.15913506068847</v>
      </c>
      <c r="O16" s="47">
        <v>0.60356361583540508</v>
      </c>
      <c r="P16" s="47">
        <v>0.39195643077386533</v>
      </c>
      <c r="R16" s="46">
        <v>721.04908901853412</v>
      </c>
      <c r="S16" s="67">
        <v>4.4691222992145478</v>
      </c>
      <c r="T16" s="46">
        <v>740.22657640736509</v>
      </c>
      <c r="U16" s="67">
        <v>4.1327356404292228</v>
      </c>
    </row>
    <row r="17" spans="1:21">
      <c r="A17" s="45" t="s">
        <v>1420</v>
      </c>
      <c r="B17" s="41" t="s">
        <v>361</v>
      </c>
      <c r="C17" s="47">
        <v>43.327983139398249</v>
      </c>
      <c r="D17" s="47">
        <v>1.5023252701234671</v>
      </c>
      <c r="E17" s="47">
        <v>9.4341193247119879</v>
      </c>
      <c r="F17" s="47">
        <v>22.4774692649077</v>
      </c>
      <c r="G17" s="47">
        <v>7.5003712631968726</v>
      </c>
      <c r="H17" s="47">
        <v>0.90813107992654418</v>
      </c>
      <c r="I17" s="47">
        <v>10.872030166550228</v>
      </c>
      <c r="J17" s="47">
        <v>1.3929876994528236</v>
      </c>
      <c r="K17" s="47">
        <v>0.79248565685464578</v>
      </c>
      <c r="L17" s="47">
        <v>4.5388146603782022E-2</v>
      </c>
      <c r="M17" s="47">
        <v>0.16345183114245415</v>
      </c>
      <c r="N17" s="47">
        <v>98.416742842868757</v>
      </c>
      <c r="O17" s="47">
        <v>0.5171679643203998</v>
      </c>
      <c r="P17" s="47">
        <v>0.47704792392167716</v>
      </c>
      <c r="R17" s="46">
        <v>815.35246960129496</v>
      </c>
      <c r="S17" s="67">
        <v>2.2990617964999434</v>
      </c>
      <c r="T17" s="46">
        <v>808.64892418811667</v>
      </c>
      <c r="U17" s="67">
        <v>2.4837833990217537</v>
      </c>
    </row>
    <row r="18" spans="1:21">
      <c r="A18" s="45" t="s">
        <v>1420</v>
      </c>
      <c r="B18" s="41" t="s">
        <v>362</v>
      </c>
      <c r="C18" s="47">
        <v>44.10733998112871</v>
      </c>
      <c r="D18" s="47">
        <v>1.2655049477719515</v>
      </c>
      <c r="E18" s="47">
        <v>8.6734660773306906</v>
      </c>
      <c r="F18" s="47">
        <v>22.048849214450076</v>
      </c>
      <c r="G18" s="47">
        <v>7.7499675260234522</v>
      </c>
      <c r="H18" s="47">
        <v>0.88525067996763773</v>
      </c>
      <c r="I18" s="47">
        <v>11.05986111205649</v>
      </c>
      <c r="J18" s="47">
        <v>1.2788115176976045</v>
      </c>
      <c r="K18" s="47">
        <v>0.8066505445914528</v>
      </c>
      <c r="L18" s="47">
        <v>5.9908018912694559E-2</v>
      </c>
      <c r="M18" s="47">
        <v>0.13792767131170663</v>
      </c>
      <c r="N18" s="47">
        <v>98.073537291242459</v>
      </c>
      <c r="O18" s="47">
        <v>0.64365368102678644</v>
      </c>
      <c r="P18" s="47">
        <v>0.351329859706766</v>
      </c>
      <c r="R18" s="46">
        <v>744.63244829550865</v>
      </c>
      <c r="S18" s="67">
        <v>3.3940871181440007</v>
      </c>
      <c r="T18" s="46">
        <v>741.04937284400432</v>
      </c>
      <c r="U18" s="67">
        <v>3.4590009950165852</v>
      </c>
    </row>
    <row r="19" spans="1:21">
      <c r="A19" s="45" t="s">
        <v>1420</v>
      </c>
      <c r="B19" s="41" t="s">
        <v>363</v>
      </c>
      <c r="C19" s="47">
        <v>43.607486217553856</v>
      </c>
      <c r="D19" s="47">
        <v>1.3578368097018825</v>
      </c>
      <c r="E19" s="47">
        <v>9.0936514141253664</v>
      </c>
      <c r="F19" s="47">
        <v>22.191706674360631</v>
      </c>
      <c r="G19" s="47">
        <v>7.7125687968730716</v>
      </c>
      <c r="H19" s="47">
        <v>0.90300881431497648</v>
      </c>
      <c r="I19" s="47">
        <v>11.104352764484256</v>
      </c>
      <c r="J19" s="47">
        <v>1.1653416665238254</v>
      </c>
      <c r="K19" s="47">
        <v>0.75283023510996638</v>
      </c>
      <c r="L19" s="47">
        <v>6.5152679695241397E-2</v>
      </c>
      <c r="M19" s="47">
        <v>0.14500327004231314</v>
      </c>
      <c r="N19" s="47">
        <v>98.0989393427854</v>
      </c>
      <c r="O19" s="47">
        <v>0.55521059970876729</v>
      </c>
      <c r="P19" s="47">
        <v>0.43950131383372815</v>
      </c>
      <c r="R19" s="46">
        <v>781.69778981210618</v>
      </c>
      <c r="S19" s="67">
        <v>2.924206221163554</v>
      </c>
      <c r="T19" s="46">
        <v>781.6551344840201</v>
      </c>
      <c r="U19" s="67">
        <v>2.9252045377252811</v>
      </c>
    </row>
    <row r="20" spans="1:21">
      <c r="A20" s="45" t="s">
        <v>1420</v>
      </c>
      <c r="B20" s="41" t="s">
        <v>364</v>
      </c>
      <c r="C20" s="47">
        <v>44.03567252519138</v>
      </c>
      <c r="D20" s="47">
        <v>0.58087367685461799</v>
      </c>
      <c r="E20" s="47">
        <v>9.0779614919326779</v>
      </c>
      <c r="F20" s="47">
        <v>22.869531404586709</v>
      </c>
      <c r="G20" s="47">
        <v>7.6180446821641645</v>
      </c>
      <c r="H20" s="47">
        <v>0.83275359073912425</v>
      </c>
      <c r="I20" s="47">
        <v>11.054398648660113</v>
      </c>
      <c r="J20" s="47">
        <v>1.0688668839966087</v>
      </c>
      <c r="K20" s="47">
        <v>0.83126894842486754</v>
      </c>
      <c r="L20" s="47">
        <v>3.918082491531133E-2</v>
      </c>
      <c r="M20" s="47">
        <v>0.13973282406205925</v>
      </c>
      <c r="N20" s="47">
        <v>98.148285501527639</v>
      </c>
      <c r="O20" s="47">
        <v>0.68025814430321097</v>
      </c>
      <c r="P20" s="47">
        <v>0.31367337618660118</v>
      </c>
      <c r="R20" s="46">
        <v>707.78179011287591</v>
      </c>
      <c r="S20" s="67">
        <v>4.2930852390406073</v>
      </c>
      <c r="T20" s="46">
        <v>715.03824427870745</v>
      </c>
      <c r="U20" s="67">
        <v>4.1869753734135795</v>
      </c>
    </row>
    <row r="21" spans="1:21" s="44" customFormat="1">
      <c r="B21" s="68" t="s">
        <v>1410</v>
      </c>
      <c r="C21" s="49">
        <f t="shared" ref="C21:P21" si="2">AVERAGE(C15:C20)</f>
        <v>43.515659169782204</v>
      </c>
      <c r="D21" s="49">
        <f t="shared" si="2"/>
        <v>1.1556243203215855</v>
      </c>
      <c r="E21" s="49">
        <f t="shared" si="2"/>
        <v>9.3929244615625294</v>
      </c>
      <c r="F21" s="49">
        <f t="shared" si="2"/>
        <v>22.459296042891594</v>
      </c>
      <c r="G21" s="49">
        <f t="shared" si="2"/>
        <v>7.573359560255092</v>
      </c>
      <c r="H21" s="49">
        <f t="shared" si="2"/>
        <v>0.83920258383137936</v>
      </c>
      <c r="I21" s="49">
        <f t="shared" si="2"/>
        <v>11.071227485366036</v>
      </c>
      <c r="J21" s="49">
        <f t="shared" si="2"/>
        <v>1.2130625647827478</v>
      </c>
      <c r="K21" s="49">
        <f t="shared" si="2"/>
        <v>0.85807691295870481</v>
      </c>
      <c r="L21" s="49">
        <f t="shared" si="2"/>
        <v>5.3368587979083663E-2</v>
      </c>
      <c r="M21" s="49">
        <f t="shared" si="2"/>
        <v>0.14700543946403385</v>
      </c>
      <c r="N21" s="49">
        <f t="shared" si="2"/>
        <v>98.278807129195002</v>
      </c>
      <c r="O21" s="49">
        <f t="shared" si="2"/>
        <v>0.59141007632038267</v>
      </c>
      <c r="P21" s="49">
        <f t="shared" si="2"/>
        <v>0.40338119443709847</v>
      </c>
      <c r="Q21" s="49"/>
      <c r="R21" s="18">
        <f>AVERAGE(R15:R20)</f>
        <v>762.95042616675744</v>
      </c>
      <c r="S21" s="17">
        <f>AVERAGE(S15:S20)</f>
        <v>3.4434726660316226</v>
      </c>
      <c r="T21" s="69">
        <f>AVERAGE(T15:T20)</f>
        <v>763.61228301219501</v>
      </c>
      <c r="U21" s="70">
        <f>AVERAGE(U15:U20)</f>
        <v>3.4669085566250062</v>
      </c>
    </row>
    <row r="22" spans="1:21" s="44" customFormat="1">
      <c r="B22" s="68" t="s">
        <v>1411</v>
      </c>
      <c r="C22" s="49">
        <f t="shared" ref="C22:P22" si="3">2*STDEV(C15:C20)</f>
        <v>1.2028067412612402</v>
      </c>
      <c r="D22" s="49">
        <f t="shared" si="3"/>
        <v>0.80579631219358705</v>
      </c>
      <c r="E22" s="49">
        <f t="shared" si="3"/>
        <v>1.2814215872131285</v>
      </c>
      <c r="F22" s="49">
        <f t="shared" si="3"/>
        <v>0.68965150705599887</v>
      </c>
      <c r="G22" s="49">
        <f t="shared" si="3"/>
        <v>0.28968451374643972</v>
      </c>
      <c r="H22" s="49">
        <f t="shared" si="3"/>
        <v>0.14539695783669665</v>
      </c>
      <c r="I22" s="49">
        <f t="shared" si="3"/>
        <v>0.21947345823921274</v>
      </c>
      <c r="J22" s="49">
        <f t="shared" si="3"/>
        <v>0.29391378777223726</v>
      </c>
      <c r="K22" s="49">
        <f t="shared" si="3"/>
        <v>0.20676292387255032</v>
      </c>
      <c r="L22" s="49">
        <f t="shared" si="3"/>
        <v>3.382139548734555E-2</v>
      </c>
      <c r="M22" s="49">
        <f t="shared" si="3"/>
        <v>2.0220470010226223E-2</v>
      </c>
      <c r="N22" s="49">
        <f t="shared" si="3"/>
        <v>0.54572819393034622</v>
      </c>
      <c r="O22" s="49">
        <f t="shared" si="3"/>
        <v>0.12466122230614662</v>
      </c>
      <c r="P22" s="49">
        <f t="shared" si="3"/>
        <v>0.124906732807576</v>
      </c>
      <c r="Q22" s="49"/>
      <c r="R22" s="18">
        <f>2*STDEV(R15:R20)</f>
        <v>90.285482095735702</v>
      </c>
      <c r="S22" s="17">
        <f>2*STDEV(S15:S20)</f>
        <v>1.6448368023204289</v>
      </c>
      <c r="T22" s="71">
        <f>2*STDEV(T15:T20)</f>
        <v>73.527842104895583</v>
      </c>
      <c r="U22" s="72">
        <f>2*STDEV(U15:U20)</f>
        <v>1.339679243470727</v>
      </c>
    </row>
    <row r="24" spans="1:21">
      <c r="A24" t="s">
        <v>1418</v>
      </c>
      <c r="B24" t="s">
        <v>381</v>
      </c>
      <c r="C24" s="47">
        <v>43.550644298023855</v>
      </c>
      <c r="D24" s="47">
        <v>1.9588907187624041</v>
      </c>
      <c r="E24" s="47">
        <v>12.422259715873114</v>
      </c>
      <c r="F24" s="47">
        <v>16.483312243014119</v>
      </c>
      <c r="G24" s="47">
        <v>9.8902301498457099</v>
      </c>
      <c r="H24" s="47">
        <v>0.30289414347405602</v>
      </c>
      <c r="I24" s="47">
        <v>11.496610525974351</v>
      </c>
      <c r="J24" s="47">
        <v>1.2546372187518988</v>
      </c>
      <c r="K24" s="47">
        <v>1.1360676030006418</v>
      </c>
      <c r="L24" s="47">
        <v>8.7600038262226232E-2</v>
      </c>
      <c r="M24" s="47">
        <v>5.5589703949224266E-2</v>
      </c>
      <c r="N24" s="47">
        <v>98.638736358931595</v>
      </c>
      <c r="O24" s="47">
        <v>0.5048734539029387</v>
      </c>
      <c r="P24" s="47">
        <v>0.48849544578038073</v>
      </c>
      <c r="R24" s="46">
        <v>716.59776723065249</v>
      </c>
      <c r="S24" s="67">
        <v>6.5770593633086492</v>
      </c>
      <c r="T24" s="46">
        <v>749.18075839801395</v>
      </c>
      <c r="U24" s="67">
        <v>5.9044665236479936</v>
      </c>
    </row>
    <row r="25" spans="1:21">
      <c r="A25" s="45" t="s">
        <v>1418</v>
      </c>
      <c r="B25" t="s">
        <v>382</v>
      </c>
      <c r="C25" s="47">
        <v>43.331320489585188</v>
      </c>
      <c r="D25" s="47">
        <v>1.8212513574069815</v>
      </c>
      <c r="E25" s="47">
        <v>12.32153170021628</v>
      </c>
      <c r="F25" s="47">
        <v>16.420348941190539</v>
      </c>
      <c r="G25" s="47">
        <v>9.8351228662415142</v>
      </c>
      <c r="H25" s="47">
        <v>0.30078041803767169</v>
      </c>
      <c r="I25" s="47">
        <v>11.490848634512702</v>
      </c>
      <c r="J25" s="47">
        <v>1.194241910161381</v>
      </c>
      <c r="K25" s="47">
        <v>1.0707782998851614</v>
      </c>
      <c r="L25" s="47">
        <v>8.1839854153009789E-2</v>
      </c>
      <c r="M25" s="47">
        <v>4.7500019407616362E-2</v>
      </c>
      <c r="N25" s="47">
        <v>97.915564490798047</v>
      </c>
      <c r="O25" s="47">
        <v>0.48931872645077962</v>
      </c>
      <c r="P25" s="47">
        <v>0.50374746907510926</v>
      </c>
      <c r="R25" s="46">
        <v>719.30555365541966</v>
      </c>
      <c r="S25" s="67">
        <v>6.5125987937011764</v>
      </c>
      <c r="T25" s="46">
        <v>746.51705662476502</v>
      </c>
      <c r="U25" s="67">
        <v>5.9513267091231103</v>
      </c>
    </row>
    <row r="26" spans="1:21">
      <c r="A26" s="45" t="s">
        <v>1418</v>
      </c>
      <c r="B26" t="s">
        <v>383</v>
      </c>
      <c r="C26" s="47">
        <v>44.661126179455216</v>
      </c>
      <c r="D26" s="47">
        <v>1.5230510943865292</v>
      </c>
      <c r="E26" s="47">
        <v>11.851899679440075</v>
      </c>
      <c r="F26" s="47">
        <v>16.585258277691967</v>
      </c>
      <c r="G26" s="47">
        <v>10.413263474017691</v>
      </c>
      <c r="H26" s="47">
        <v>0.30671227793672451</v>
      </c>
      <c r="I26" s="47">
        <v>11.569095904111983</v>
      </c>
      <c r="J26" s="47">
        <v>1.244036868193795</v>
      </c>
      <c r="K26" s="47">
        <v>1.0311264919395471</v>
      </c>
      <c r="L26" s="47">
        <v>8.5954571970570604E-2</v>
      </c>
      <c r="M26" s="47">
        <v>4.1878543723554304E-2</v>
      </c>
      <c r="N26" s="47">
        <v>99.313403362867646</v>
      </c>
      <c r="O26" s="47">
        <v>0.53076597993873686</v>
      </c>
      <c r="P26" s="47">
        <v>0.46052016534892043</v>
      </c>
      <c r="R26" s="46">
        <v>701.60702259548941</v>
      </c>
      <c r="S26" s="67">
        <v>6.2931438764866732</v>
      </c>
      <c r="T26" s="46">
        <v>731.56650436935229</v>
      </c>
      <c r="U26" s="67">
        <v>5.7578671666096826</v>
      </c>
    </row>
    <row r="27" spans="1:21">
      <c r="A27" s="45" t="s">
        <v>1418</v>
      </c>
      <c r="B27" t="s">
        <v>384</v>
      </c>
      <c r="C27" s="47">
        <v>44.708897352323298</v>
      </c>
      <c r="D27" s="47">
        <v>1.5707828912403117</v>
      </c>
      <c r="E27" s="47">
        <v>11.543420013400924</v>
      </c>
      <c r="F27" s="47">
        <v>16.30549095951471</v>
      </c>
      <c r="G27" s="47">
        <v>10.404240883439623</v>
      </c>
      <c r="H27" s="47">
        <v>0.31911443604086087</v>
      </c>
      <c r="I27" s="47">
        <v>11.399404142896351</v>
      </c>
      <c r="J27" s="47">
        <v>1.2658387590797013</v>
      </c>
      <c r="K27" s="47">
        <v>1.1494242043464804</v>
      </c>
      <c r="L27" s="47">
        <v>0.11150138302810372</v>
      </c>
      <c r="M27" s="47">
        <v>5.0224249929478139E-2</v>
      </c>
      <c r="N27" s="47">
        <v>98.828339275239841</v>
      </c>
      <c r="O27" s="47">
        <v>0.58294391269519474</v>
      </c>
      <c r="P27" s="47">
        <v>0.40917770547162291</v>
      </c>
      <c r="R27" s="46">
        <v>672.32600257182878</v>
      </c>
      <c r="S27" s="67">
        <v>6.5040398813148048</v>
      </c>
      <c r="T27" s="46">
        <v>716.63640282481731</v>
      </c>
      <c r="U27" s="67">
        <v>5.846184165494706</v>
      </c>
    </row>
    <row r="28" spans="1:21">
      <c r="A28" s="45" t="s">
        <v>1418</v>
      </c>
      <c r="B28" t="s">
        <v>385</v>
      </c>
      <c r="C28" s="47">
        <v>44.397347155064971</v>
      </c>
      <c r="D28" s="47">
        <v>1.9608395001775754</v>
      </c>
      <c r="E28" s="47">
        <v>11.520459520327037</v>
      </c>
      <c r="F28" s="47">
        <v>15.951271704559687</v>
      </c>
      <c r="G28" s="47">
        <v>10.379617386381403</v>
      </c>
      <c r="H28" s="47">
        <v>0.31186940646019362</v>
      </c>
      <c r="I28" s="47">
        <v>11.534414018813314</v>
      </c>
      <c r="J28" s="47">
        <v>1.2585260808271947</v>
      </c>
      <c r="K28" s="47">
        <v>1.0434495467526721</v>
      </c>
      <c r="L28" s="47">
        <v>7.67887776400695E-2</v>
      </c>
      <c r="M28" s="47">
        <v>4.5334836191819473E-2</v>
      </c>
      <c r="N28" s="47">
        <v>98.479917933195921</v>
      </c>
      <c r="O28" s="47">
        <v>0.46902804114466101</v>
      </c>
      <c r="P28" s="47">
        <v>0.52525846089444839</v>
      </c>
      <c r="R28" s="46">
        <v>720.08095427708463</v>
      </c>
      <c r="S28" s="67">
        <v>5.7962129322180678</v>
      </c>
      <c r="T28" s="46">
        <v>756.48751240543845</v>
      </c>
      <c r="U28" s="67">
        <v>5.0564778508210377</v>
      </c>
    </row>
    <row r="29" spans="1:21">
      <c r="A29" s="45" t="s">
        <v>1418</v>
      </c>
      <c r="B29" t="s">
        <v>386</v>
      </c>
      <c r="C29" s="47">
        <v>44.200186774790808</v>
      </c>
      <c r="D29" s="47">
        <v>2.0014468992207575</v>
      </c>
      <c r="E29" s="47">
        <v>11.565467906231664</v>
      </c>
      <c r="F29" s="47">
        <v>16.419758561045946</v>
      </c>
      <c r="G29" s="47">
        <v>10.210367118535281</v>
      </c>
      <c r="H29" s="47">
        <v>0.34801579000701233</v>
      </c>
      <c r="I29" s="47">
        <v>11.4364604647687</v>
      </c>
      <c r="J29" s="47">
        <v>1.2499624965067941</v>
      </c>
      <c r="K29" s="47">
        <v>1.0318986403398611</v>
      </c>
      <c r="L29" s="47">
        <v>8.6855159659609757E-2</v>
      </c>
      <c r="M29" s="47">
        <v>5.0652286149506349E-2</v>
      </c>
      <c r="N29" s="47">
        <v>98.601072097255937</v>
      </c>
      <c r="O29" s="47">
        <v>0.56227498197415693</v>
      </c>
      <c r="P29" s="47">
        <v>0.43029489726592379</v>
      </c>
      <c r="R29" s="46">
        <v>700.01848892574299</v>
      </c>
      <c r="S29" s="67">
        <v>6.1723526831786693</v>
      </c>
      <c r="T29" s="46">
        <v>735.04506497216721</v>
      </c>
      <c r="U29" s="67">
        <v>5.5493489031841676</v>
      </c>
    </row>
    <row r="30" spans="1:21">
      <c r="A30" s="45" t="s">
        <v>1418</v>
      </c>
      <c r="B30" t="s">
        <v>387</v>
      </c>
      <c r="C30" s="47">
        <v>44.175712873419968</v>
      </c>
      <c r="D30" s="47">
        <v>0.78100251624292305</v>
      </c>
      <c r="E30" s="47">
        <v>11.641287414631009</v>
      </c>
      <c r="F30" s="47">
        <v>16.203380614843571</v>
      </c>
      <c r="G30" s="47">
        <v>10.416361102982926</v>
      </c>
      <c r="H30" s="47">
        <v>0.29839037174399585</v>
      </c>
      <c r="I30" s="47">
        <v>11.756577050476569</v>
      </c>
      <c r="J30" s="47">
        <v>1.1221827112632252</v>
      </c>
      <c r="K30" s="47">
        <v>0.68300922796643326</v>
      </c>
      <c r="L30" s="47">
        <v>0.26451817517943677</v>
      </c>
      <c r="M30" s="47">
        <v>3.5413996699576865E-2</v>
      </c>
      <c r="N30" s="47">
        <v>97.37783605544962</v>
      </c>
      <c r="O30" s="47">
        <v>0.54256378528669291</v>
      </c>
      <c r="P30" s="47">
        <v>0.44811014878006161</v>
      </c>
      <c r="R30" s="46">
        <v>700.478704068046</v>
      </c>
      <c r="S30" s="67">
        <v>6.3042854768613363</v>
      </c>
      <c r="T30" s="46">
        <v>697.66882208590403</v>
      </c>
      <c r="U30" s="67">
        <v>6.3483329795501158</v>
      </c>
    </row>
    <row r="31" spans="1:21">
      <c r="A31" s="45" t="s">
        <v>1418</v>
      </c>
      <c r="B31" t="s">
        <v>388</v>
      </c>
      <c r="C31" s="47">
        <v>43.378385684529107</v>
      </c>
      <c r="D31" s="47">
        <v>1.5701572122756806</v>
      </c>
      <c r="E31" s="47">
        <v>11.687017567187562</v>
      </c>
      <c r="F31" s="47">
        <v>15.998733328727312</v>
      </c>
      <c r="G31" s="47">
        <v>10.127447504628677</v>
      </c>
      <c r="H31" s="47">
        <v>0.33146881904350289</v>
      </c>
      <c r="I31" s="47">
        <v>11.531712170243026</v>
      </c>
      <c r="J31" s="47">
        <v>1.1275826355175185</v>
      </c>
      <c r="K31" s="47">
        <v>1.060475358749613</v>
      </c>
      <c r="L31" s="47">
        <v>0.20707519943896033</v>
      </c>
      <c r="M31" s="47">
        <v>4.8839132722143866E-2</v>
      </c>
      <c r="N31" s="47">
        <v>97.068894613063108</v>
      </c>
      <c r="O31" s="47">
        <v>0.48449786226340186</v>
      </c>
      <c r="P31" s="47">
        <v>0.50729903506237717</v>
      </c>
      <c r="R31" s="46">
        <v>718.44488218267179</v>
      </c>
      <c r="S31" s="67">
        <v>6.1123369855870626</v>
      </c>
      <c r="T31" s="46">
        <v>737.75691519661041</v>
      </c>
      <c r="U31" s="67">
        <v>5.7367459678008279</v>
      </c>
    </row>
    <row r="32" spans="1:21">
      <c r="A32" s="45" t="s">
        <v>1418</v>
      </c>
      <c r="B32" t="s">
        <v>389</v>
      </c>
      <c r="C32" s="47">
        <v>43.005222868435105</v>
      </c>
      <c r="D32" s="47">
        <v>1.6120126322936468</v>
      </c>
      <c r="E32" s="47">
        <v>12.1705596562661</v>
      </c>
      <c r="F32" s="47">
        <v>15.979278390322357</v>
      </c>
      <c r="G32" s="47">
        <v>10.031948333264761</v>
      </c>
      <c r="H32" s="47">
        <v>0.38537721059453811</v>
      </c>
      <c r="I32" s="47">
        <v>11.729274527870652</v>
      </c>
      <c r="J32" s="47">
        <v>1.101004925452141</v>
      </c>
      <c r="K32" s="47">
        <v>0.98301959878050948</v>
      </c>
      <c r="L32" s="47">
        <v>2.9352214879092155E-2</v>
      </c>
      <c r="M32" s="47">
        <v>5.1064321015514814E-2</v>
      </c>
      <c r="N32" s="47">
        <v>97.078114679174448</v>
      </c>
      <c r="O32" s="47">
        <v>0.45176168468433897</v>
      </c>
      <c r="P32" s="47">
        <v>0.54427132358466979</v>
      </c>
      <c r="R32" s="46">
        <v>744.58965971086127</v>
      </c>
      <c r="S32" s="67">
        <v>5.9452025185484008</v>
      </c>
      <c r="T32" s="46">
        <v>744.21369192579812</v>
      </c>
      <c r="U32" s="67">
        <v>5.9534689498139031</v>
      </c>
    </row>
    <row r="33" spans="1:21">
      <c r="A33" s="45" t="s">
        <v>1418</v>
      </c>
      <c r="B33" t="s">
        <v>390</v>
      </c>
      <c r="C33" s="47">
        <v>43.70867638668328</v>
      </c>
      <c r="D33" s="47">
        <v>0.95721206593268848</v>
      </c>
      <c r="E33" s="47">
        <v>11.931161750247304</v>
      </c>
      <c r="F33" s="47">
        <v>16.700055036156748</v>
      </c>
      <c r="G33" s="47">
        <v>9.9113298452170344</v>
      </c>
      <c r="H33" s="47">
        <v>0.32212814109188165</v>
      </c>
      <c r="I33" s="47">
        <v>11.78166184652428</v>
      </c>
      <c r="J33" s="47">
        <v>1.0915638197414395</v>
      </c>
      <c r="K33" s="47">
        <v>0.69688139797894011</v>
      </c>
      <c r="L33" s="47">
        <v>0.10276484077368667</v>
      </c>
      <c r="M33" s="47">
        <v>3.2561755345557122E-2</v>
      </c>
      <c r="N33" s="47">
        <v>97.235996885692842</v>
      </c>
      <c r="O33" s="47">
        <v>0.47022767547912842</v>
      </c>
      <c r="P33" s="47">
        <v>0.52415875661694133</v>
      </c>
      <c r="R33" s="46">
        <v>726.18095346160135</v>
      </c>
      <c r="S33" s="67">
        <v>6.1100019442560818</v>
      </c>
      <c r="T33" s="46">
        <v>721.30137719538516</v>
      </c>
      <c r="U33" s="67">
        <v>6.203229274087608</v>
      </c>
    </row>
    <row r="34" spans="1:21">
      <c r="A34" s="45" t="s">
        <v>1418</v>
      </c>
      <c r="B34" t="s">
        <v>392</v>
      </c>
      <c r="C34" s="47">
        <v>43.096550739896742</v>
      </c>
      <c r="D34" s="47">
        <v>1.4935991341634109</v>
      </c>
      <c r="E34" s="47">
        <v>12.191778084279571</v>
      </c>
      <c r="F34" s="47">
        <v>15.896741128009213</v>
      </c>
      <c r="G34" s="47">
        <v>10.010372717383255</v>
      </c>
      <c r="H34" s="47">
        <v>0.28346388057441579</v>
      </c>
      <c r="I34" s="47">
        <v>11.598525205499277</v>
      </c>
      <c r="J34" s="47">
        <v>1.1156289339980292</v>
      </c>
      <c r="K34" s="47">
        <v>0.96832348258108392</v>
      </c>
      <c r="L34" s="47">
        <v>4.4377089630456536E-2</v>
      </c>
      <c r="M34" s="47">
        <v>4.694997286318759E-2</v>
      </c>
      <c r="N34" s="47">
        <v>96.746310368878625</v>
      </c>
      <c r="O34" s="47">
        <v>0.50957778973492418</v>
      </c>
      <c r="P34" s="47">
        <v>0.4853576217227446</v>
      </c>
      <c r="R34" s="46">
        <v>712.0864109510602</v>
      </c>
      <c r="S34" s="67">
        <v>6.6336532091009319</v>
      </c>
      <c r="T34" s="46">
        <v>721.89219063542237</v>
      </c>
      <c r="U34" s="67">
        <v>6.4510114351770733</v>
      </c>
    </row>
    <row r="35" spans="1:21" s="44" customFormat="1">
      <c r="B35" s="68" t="s">
        <v>1410</v>
      </c>
      <c r="C35" s="49">
        <f>AVERAGE(C24:C34)</f>
        <v>43.83764280020069</v>
      </c>
      <c r="D35" s="49">
        <f t="shared" ref="D35:U35" si="4">AVERAGE(D24:D34)</f>
        <v>1.5682041838275373</v>
      </c>
      <c r="E35" s="49">
        <f t="shared" si="4"/>
        <v>11.895167546190969</v>
      </c>
      <c r="F35" s="49">
        <f t="shared" si="4"/>
        <v>16.267602653188742</v>
      </c>
      <c r="G35" s="49">
        <f t="shared" si="4"/>
        <v>10.14820921653981</v>
      </c>
      <c r="H35" s="49">
        <f t="shared" si="4"/>
        <v>0.31911044500044122</v>
      </c>
      <c r="I35" s="49">
        <f t="shared" si="4"/>
        <v>11.574962226517384</v>
      </c>
      <c r="J35" s="49">
        <f t="shared" si="4"/>
        <v>1.1841096690448289</v>
      </c>
      <c r="K35" s="49">
        <f t="shared" si="4"/>
        <v>0.98676853202917691</v>
      </c>
      <c r="L35" s="49">
        <f t="shared" si="4"/>
        <v>0.107147936783202</v>
      </c>
      <c r="M35" s="49">
        <f t="shared" si="4"/>
        <v>4.6000801636107196E-2</v>
      </c>
      <c r="N35" s="49">
        <f t="shared" si="4"/>
        <v>97.934926010958861</v>
      </c>
      <c r="O35" s="49">
        <f t="shared" si="4"/>
        <v>0.50889399032317761</v>
      </c>
      <c r="P35" s="49">
        <f t="shared" si="4"/>
        <v>0.48424463905483639</v>
      </c>
      <c r="Q35" s="49"/>
      <c r="R35" s="18">
        <f t="shared" si="4"/>
        <v>711.97421814822349</v>
      </c>
      <c r="S35" s="17">
        <f t="shared" si="4"/>
        <v>6.2691716058692597</v>
      </c>
      <c r="T35" s="69">
        <f t="shared" si="4"/>
        <v>732.56966333033415</v>
      </c>
      <c r="U35" s="70">
        <f t="shared" si="4"/>
        <v>5.8871327204827484</v>
      </c>
    </row>
    <row r="36" spans="1:21" s="44" customFormat="1">
      <c r="B36" s="68" t="s">
        <v>1411</v>
      </c>
      <c r="C36" s="49">
        <f>2*STDEV(C24:C34)</f>
        <v>1.2336333465840512</v>
      </c>
      <c r="D36" s="49">
        <f t="shared" ref="D36:U36" si="5">2*STDEV(D24:D34)</f>
        <v>0.79020573914156567</v>
      </c>
      <c r="E36" s="49">
        <f t="shared" si="5"/>
        <v>0.66549671158125534</v>
      </c>
      <c r="F36" s="49">
        <f t="shared" si="5"/>
        <v>0.55839726479571672</v>
      </c>
      <c r="G36" s="49">
        <f t="shared" si="5"/>
        <v>0.45552580354153965</v>
      </c>
      <c r="H36" s="49">
        <f t="shared" si="5"/>
        <v>5.6191613635245372E-2</v>
      </c>
      <c r="I36" s="49">
        <f t="shared" si="5"/>
        <v>0.25833527041003862</v>
      </c>
      <c r="J36" s="49">
        <f t="shared" si="5"/>
        <v>0.14479379197150347</v>
      </c>
      <c r="K36" s="49">
        <f t="shared" si="5"/>
        <v>0.31312173357092982</v>
      </c>
      <c r="L36" s="49">
        <f t="shared" si="5"/>
        <v>0.13796611297097794</v>
      </c>
      <c r="M36" s="49">
        <f t="shared" si="5"/>
        <v>1.3833144650068279E-2</v>
      </c>
      <c r="N36" s="49">
        <f t="shared" si="5"/>
        <v>1.7470743629479912</v>
      </c>
      <c r="O36" s="49">
        <f t="shared" si="5"/>
        <v>8.3158722369766652E-2</v>
      </c>
      <c r="P36" s="49">
        <f t="shared" si="5"/>
        <v>8.5378728164159687E-2</v>
      </c>
      <c r="Q36" s="49"/>
      <c r="R36" s="18">
        <f t="shared" si="5"/>
        <v>36.893746576846041</v>
      </c>
      <c r="S36" s="17">
        <f t="shared" si="5"/>
        <v>0.54104385262786048</v>
      </c>
      <c r="T36" s="71">
        <f t="shared" si="5"/>
        <v>34.205653883282537</v>
      </c>
      <c r="U36" s="72">
        <f t="shared" si="5"/>
        <v>0.77058204026801802</v>
      </c>
    </row>
    <row r="37" spans="1:21" s="45" customFormat="1"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6"/>
      <c r="S37" s="67"/>
      <c r="T37" s="46"/>
      <c r="U37" s="67"/>
    </row>
    <row r="38" spans="1:21">
      <c r="A38" t="s">
        <v>1419</v>
      </c>
      <c r="B38" t="s">
        <v>1413</v>
      </c>
      <c r="C38" s="47">
        <v>49.369549674915433</v>
      </c>
      <c r="D38" s="47">
        <v>0.47827567447301905</v>
      </c>
      <c r="E38" s="47">
        <v>7.3111693106473332</v>
      </c>
      <c r="F38" s="47">
        <v>15.49286524318647</v>
      </c>
      <c r="G38" s="47">
        <v>12.708651310265379</v>
      </c>
      <c r="H38" s="47">
        <v>0.31694260575130784</v>
      </c>
      <c r="I38" s="47">
        <v>11.897101160062876</v>
      </c>
      <c r="J38" s="47">
        <v>0.54258320286736517</v>
      </c>
      <c r="K38" s="47">
        <v>0.30307125862249767</v>
      </c>
      <c r="L38" s="47">
        <v>8.4563711076984474E-2</v>
      </c>
      <c r="M38" s="47">
        <v>2.122879636107193E-2</v>
      </c>
      <c r="N38" s="47">
        <v>98.526001948229734</v>
      </c>
      <c r="O38" s="47">
        <v>0.52205404376319242</v>
      </c>
      <c r="P38" s="47">
        <v>0.47093001285090458</v>
      </c>
      <c r="R38" s="46">
        <v>618.47622707783705</v>
      </c>
      <c r="S38" s="67">
        <v>3.159818125609549</v>
      </c>
      <c r="T38" s="46">
        <v>632.08496615174363</v>
      </c>
      <c r="U38" s="67">
        <v>3.1383937253488665</v>
      </c>
    </row>
    <row r="39" spans="1:21">
      <c r="A39" s="45" t="s">
        <v>1419</v>
      </c>
      <c r="B39" t="s">
        <v>1414</v>
      </c>
      <c r="C39" s="47">
        <v>48.641643648566841</v>
      </c>
      <c r="D39" s="47">
        <v>0.45961542503185909</v>
      </c>
      <c r="E39" s="47">
        <v>6.7141757068698649</v>
      </c>
      <c r="F39" s="47">
        <v>15.57897434493262</v>
      </c>
      <c r="G39" s="47">
        <v>12.767479728450937</v>
      </c>
      <c r="H39" s="47">
        <v>0.27509678171811142</v>
      </c>
      <c r="I39" s="47">
        <v>12.000242934976795</v>
      </c>
      <c r="J39" s="47">
        <v>0.58563836527534918</v>
      </c>
      <c r="K39" s="47">
        <v>0.27363325143548439</v>
      </c>
      <c r="L39" s="47">
        <v>0.31024825052029559</v>
      </c>
      <c r="M39" s="47">
        <v>7.0045927221438643E-3</v>
      </c>
      <c r="N39" s="47">
        <v>97.613753030500277</v>
      </c>
      <c r="O39" s="47">
        <v>0.57914597651146948</v>
      </c>
      <c r="P39" s="47">
        <v>0.41612459814132263</v>
      </c>
      <c r="R39" s="46">
        <v>647.13225981111384</v>
      </c>
      <c r="S39" s="67">
        <v>2.65031978256805</v>
      </c>
      <c r="T39" s="46">
        <v>652.97300923263765</v>
      </c>
      <c r="U39" s="67">
        <v>2.6263313331366849</v>
      </c>
    </row>
    <row r="40" spans="1:21">
      <c r="A40" s="45" t="s">
        <v>1419</v>
      </c>
      <c r="B40" t="s">
        <v>1415</v>
      </c>
      <c r="C40" s="47">
        <v>47.073795038632724</v>
      </c>
      <c r="D40" s="47">
        <v>0.98976238838866026</v>
      </c>
      <c r="E40" s="47">
        <v>7.7625908942735986</v>
      </c>
      <c r="F40" s="47">
        <v>14.990437023079895</v>
      </c>
      <c r="G40" s="47">
        <v>12.067662662991156</v>
      </c>
      <c r="H40" s="47">
        <v>0.31259894517220166</v>
      </c>
      <c r="I40" s="47">
        <v>12.011579225560158</v>
      </c>
      <c r="J40" s="47">
        <v>0.68144590803574689</v>
      </c>
      <c r="K40" s="47">
        <v>0.33156365505405605</v>
      </c>
      <c r="L40" s="47">
        <v>5.9682871990434767E-2</v>
      </c>
      <c r="M40" s="47">
        <v>2.8979452214386459E-2</v>
      </c>
      <c r="N40" s="47">
        <v>96.310098065393007</v>
      </c>
      <c r="O40" s="47">
        <v>0.43922000460574878</v>
      </c>
      <c r="P40" s="47">
        <v>0.55628447786401514</v>
      </c>
      <c r="R40" s="46">
        <v>692.83881258020585</v>
      </c>
      <c r="S40" s="67">
        <v>3.2708574584034262</v>
      </c>
      <c r="T40" s="46">
        <v>707.96149428670788</v>
      </c>
      <c r="U40" s="67">
        <v>3.0952086545225037</v>
      </c>
    </row>
    <row r="41" spans="1:21">
      <c r="A41" s="45" t="s">
        <v>1419</v>
      </c>
      <c r="B41" t="s">
        <v>1416</v>
      </c>
      <c r="C41" s="47">
        <v>48.885505538187644</v>
      </c>
      <c r="D41" s="47">
        <v>0.36860332859799022</v>
      </c>
      <c r="E41" s="47">
        <v>6.4633372325855687</v>
      </c>
      <c r="F41" s="47">
        <v>15.502602577194354</v>
      </c>
      <c r="G41" s="47">
        <v>12.489679786052253</v>
      </c>
      <c r="H41" s="47">
        <v>0.31579471209648458</v>
      </c>
      <c r="I41" s="47">
        <v>12.107134556689457</v>
      </c>
      <c r="J41" s="47">
        <v>0.57461610351115622</v>
      </c>
      <c r="K41" s="47">
        <v>0.22470843508797059</v>
      </c>
      <c r="L41" s="47">
        <v>0.17816380960859179</v>
      </c>
      <c r="M41" s="47">
        <v>3.5134973088857539E-2</v>
      </c>
      <c r="N41" s="47">
        <v>97.145281052700341</v>
      </c>
      <c r="O41" s="47">
        <v>0.54379083683891494</v>
      </c>
      <c r="P41" s="47">
        <v>0.44971200033864395</v>
      </c>
      <c r="R41" s="46">
        <v>637.63328016013418</v>
      </c>
      <c r="S41" s="67">
        <v>2.4894530177906593</v>
      </c>
      <c r="T41" s="46">
        <v>646.47932130833783</v>
      </c>
      <c r="U41" s="67">
        <v>2.4640406001092918</v>
      </c>
    </row>
    <row r="42" spans="1:21">
      <c r="A42" s="45" t="s">
        <v>1419</v>
      </c>
      <c r="B42" t="s">
        <v>1417</v>
      </c>
      <c r="C42" s="47">
        <v>50.698071768559728</v>
      </c>
      <c r="D42" s="47">
        <v>0.24706143564459862</v>
      </c>
      <c r="E42" s="47">
        <v>4.5771399064436418</v>
      </c>
      <c r="F42" s="47">
        <v>14.945597856430211</v>
      </c>
      <c r="G42" s="47">
        <v>13.598828288500311</v>
      </c>
      <c r="H42" s="47">
        <v>0.29878419352658425</v>
      </c>
      <c r="I42" s="47">
        <v>12.135857263810568</v>
      </c>
      <c r="J42" s="47">
        <v>0.33874617196122819</v>
      </c>
      <c r="K42" s="47">
        <v>0.16464950381985916</v>
      </c>
      <c r="L42" s="47">
        <v>2.9820394226781895E-2</v>
      </c>
      <c r="M42" s="47">
        <v>2.9522498166431595E-2</v>
      </c>
      <c r="N42" s="47">
        <v>97.064079281089946</v>
      </c>
      <c r="O42" s="47">
        <v>0.69037670824670505</v>
      </c>
      <c r="P42" s="47">
        <v>0.29120987606391879</v>
      </c>
      <c r="R42" s="46">
        <v>576.18797296483558</v>
      </c>
      <c r="S42" s="67">
        <v>0.62189869366137474</v>
      </c>
      <c r="T42" s="46">
        <v>567.99791389632924</v>
      </c>
      <c r="U42" s="67">
        <v>0.55718930169359193</v>
      </c>
    </row>
    <row r="43" spans="1:21" s="44" customFormat="1">
      <c r="B43" s="68" t="s">
        <v>1410</v>
      </c>
      <c r="C43" s="49">
        <f>AVERAGE(C38:C42)</f>
        <v>48.933713133772471</v>
      </c>
      <c r="D43" s="49">
        <f t="shared" ref="D43:U43" si="6">AVERAGE(D38:D42)</f>
        <v>0.5086636504272255</v>
      </c>
      <c r="E43" s="49">
        <f t="shared" si="6"/>
        <v>6.5656826101640018</v>
      </c>
      <c r="F43" s="49">
        <f t="shared" si="6"/>
        <v>15.302095408964709</v>
      </c>
      <c r="G43" s="49">
        <f t="shared" si="6"/>
        <v>12.726460355252007</v>
      </c>
      <c r="H43" s="49">
        <f t="shared" si="6"/>
        <v>0.30384344765293797</v>
      </c>
      <c r="I43" s="49">
        <f t="shared" si="6"/>
        <v>12.030383028219969</v>
      </c>
      <c r="J43" s="49">
        <f t="shared" si="6"/>
        <v>0.54460595033016923</v>
      </c>
      <c r="K43" s="49">
        <f t="shared" si="6"/>
        <v>0.25952522080397361</v>
      </c>
      <c r="L43" s="49">
        <f t="shared" si="6"/>
        <v>0.1324958074846177</v>
      </c>
      <c r="M43" s="49">
        <f t="shared" si="6"/>
        <v>2.4374062510578276E-2</v>
      </c>
      <c r="N43" s="49">
        <f t="shared" si="6"/>
        <v>97.331842675582664</v>
      </c>
      <c r="O43" s="49">
        <f t="shared" si="6"/>
        <v>0.5549175139932061</v>
      </c>
      <c r="P43" s="49">
        <f t="shared" si="6"/>
        <v>0.43685219305176098</v>
      </c>
      <c r="Q43" s="49"/>
      <c r="R43" s="18">
        <f t="shared" si="6"/>
        <v>634.45371051882535</v>
      </c>
      <c r="S43" s="17">
        <f t="shared" si="6"/>
        <v>2.4384694156066118</v>
      </c>
      <c r="T43" s="69">
        <f t="shared" si="6"/>
        <v>641.4993409751512</v>
      </c>
      <c r="U43" s="70">
        <f t="shared" si="6"/>
        <v>2.3762327229621878</v>
      </c>
    </row>
    <row r="44" spans="1:21" s="44" customFormat="1">
      <c r="B44" s="68" t="s">
        <v>1411</v>
      </c>
      <c r="C44" s="49">
        <f>2*STDEV(C38:C42)</f>
        <v>2.6172196621285786</v>
      </c>
      <c r="D44" s="49">
        <f t="shared" ref="D44:U44" si="7">2*STDEV(D38:D42)</f>
        <v>0.56818814286748198</v>
      </c>
      <c r="E44" s="49">
        <f t="shared" si="7"/>
        <v>2.4444154151387791</v>
      </c>
      <c r="F44" s="49">
        <f t="shared" si="7"/>
        <v>0.61439372864524444</v>
      </c>
      <c r="G44" s="49">
        <f t="shared" si="7"/>
        <v>1.1194217254009629</v>
      </c>
      <c r="H44" s="49">
        <f t="shared" si="7"/>
        <v>3.5256861122043286E-2</v>
      </c>
      <c r="I44" s="49">
        <f t="shared" si="7"/>
        <v>0.18984645398438416</v>
      </c>
      <c r="J44" s="49">
        <f t="shared" si="7"/>
        <v>0.2523723088067541</v>
      </c>
      <c r="K44" s="49">
        <f t="shared" si="7"/>
        <v>0.13228166988679593</v>
      </c>
      <c r="L44" s="49">
        <f t="shared" si="7"/>
        <v>0.22764654039129453</v>
      </c>
      <c r="M44" s="49">
        <f t="shared" si="7"/>
        <v>2.1796889236372543E-2</v>
      </c>
      <c r="N44" s="49">
        <f t="shared" si="7"/>
        <v>1.6297098943287782</v>
      </c>
      <c r="O44" s="49">
        <f t="shared" si="7"/>
        <v>0.18310089022809653</v>
      </c>
      <c r="P44" s="49">
        <f t="shared" si="7"/>
        <v>0.19295611104485016</v>
      </c>
      <c r="Q44" s="49"/>
      <c r="R44" s="18">
        <f t="shared" si="7"/>
        <v>85.028533844799469</v>
      </c>
      <c r="S44" s="17">
        <f t="shared" si="7"/>
        <v>2.1355614972919916</v>
      </c>
      <c r="T44" s="71">
        <f t="shared" si="7"/>
        <v>100.32324419669469</v>
      </c>
      <c r="U44" s="72">
        <f t="shared" si="7"/>
        <v>2.1158908975377124</v>
      </c>
    </row>
    <row r="45" spans="1:21" s="45" customFormat="1"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6"/>
      <c r="S45" s="67"/>
      <c r="T45" s="46"/>
      <c r="U45" s="67"/>
    </row>
    <row r="46" spans="1:21" s="41" customFormat="1">
      <c r="A46" s="41" t="s">
        <v>2697</v>
      </c>
      <c r="B46" s="41" t="s">
        <v>391</v>
      </c>
      <c r="C46" s="48">
        <v>40.559779518960298</v>
      </c>
      <c r="D46" s="48">
        <v>2.4553594690496583</v>
      </c>
      <c r="E46" s="48">
        <v>13.898212056937096</v>
      </c>
      <c r="F46" s="48">
        <v>16.338601979972349</v>
      </c>
      <c r="G46" s="48">
        <v>8.9373560337379132</v>
      </c>
      <c r="H46" s="48">
        <v>0.30302197415102733</v>
      </c>
      <c r="I46" s="48">
        <v>11.624887468012375</v>
      </c>
      <c r="J46" s="48">
        <v>1.3140013386118785</v>
      </c>
      <c r="K46" s="48">
        <v>1.2284712405040628</v>
      </c>
      <c r="L46" s="48">
        <v>0.35148275203491108</v>
      </c>
      <c r="M46" s="48">
        <v>2.7072290832157966E-2</v>
      </c>
      <c r="N46" s="48">
        <v>97.038246122803713</v>
      </c>
      <c r="O46" s="48">
        <v>0.55417808604303187</v>
      </c>
      <c r="P46" s="48">
        <v>0.43933274946742618</v>
      </c>
      <c r="Q46" s="48"/>
      <c r="R46" s="33">
        <v>759.38343309627692</v>
      </c>
      <c r="S46" s="10">
        <v>7.0256549899697607</v>
      </c>
      <c r="T46" s="261">
        <v>747.14169342684511</v>
      </c>
      <c r="U46" s="262">
        <v>7.3339223032210228</v>
      </c>
    </row>
    <row r="48" spans="1:21">
      <c r="A48" t="s">
        <v>2699</v>
      </c>
      <c r="B48" s="45" t="s">
        <v>365</v>
      </c>
      <c r="C48" s="47">
        <v>41.688616826419789</v>
      </c>
      <c r="D48" s="47">
        <v>0.48954790669981402</v>
      </c>
      <c r="E48" s="47">
        <v>14.424283584675946</v>
      </c>
      <c r="F48" s="47">
        <v>20.730381341789993</v>
      </c>
      <c r="G48" s="47">
        <v>6.5066326553384082</v>
      </c>
      <c r="H48" s="47">
        <v>0.49800378432002423</v>
      </c>
      <c r="I48" s="47">
        <v>11.723561608288836</v>
      </c>
      <c r="J48" s="47">
        <v>1.1495665008852844</v>
      </c>
      <c r="K48" s="47">
        <v>1.5469529429412532</v>
      </c>
      <c r="L48" s="47">
        <v>0.10957395703941247</v>
      </c>
      <c r="M48" s="47">
        <v>2.3328974076163612E-2</v>
      </c>
      <c r="N48" s="47">
        <v>98.890450082474928</v>
      </c>
      <c r="O48" s="47">
        <v>0.59482447636896141</v>
      </c>
      <c r="P48" s="47">
        <v>0.39694204002600042</v>
      </c>
      <c r="R48" s="46">
        <v>677.94133299745727</v>
      </c>
      <c r="S48" s="67">
        <v>9.1043245321708657</v>
      </c>
      <c r="T48" s="46">
        <v>681.99934813229436</v>
      </c>
      <c r="U48" s="67">
        <v>9.0371635568900217</v>
      </c>
    </row>
    <row r="49" spans="1:21">
      <c r="A49" s="45" t="s">
        <v>2699</v>
      </c>
      <c r="B49" s="45" t="s">
        <v>366</v>
      </c>
      <c r="C49" s="47">
        <v>41.162406553676334</v>
      </c>
      <c r="D49" s="47">
        <v>0.82603137996949871</v>
      </c>
      <c r="E49" s="47">
        <v>13.66242487361944</v>
      </c>
      <c r="F49" s="47">
        <v>20.606630466405907</v>
      </c>
      <c r="G49" s="47">
        <v>6.5162439280806428</v>
      </c>
      <c r="H49" s="47">
        <v>0.47033425324105105</v>
      </c>
      <c r="I49" s="47">
        <v>11.702082541793501</v>
      </c>
      <c r="J49" s="47">
        <v>1.0704628676004737</v>
      </c>
      <c r="K49" s="47">
        <v>1.5946948423946821</v>
      </c>
      <c r="L49" s="47">
        <v>0.13747639407329912</v>
      </c>
      <c r="M49" s="47">
        <v>2.8154382397743302E-2</v>
      </c>
      <c r="N49" s="47">
        <v>97.776942483252569</v>
      </c>
      <c r="O49" s="47">
        <v>0.60322454222345212</v>
      </c>
      <c r="P49" s="47">
        <v>0.38904276781488073</v>
      </c>
      <c r="R49" s="46">
        <v>682.08024838405902</v>
      </c>
      <c r="S49" s="67">
        <v>8.5615665057095889</v>
      </c>
      <c r="T49" s="46">
        <v>682.92596768335954</v>
      </c>
      <c r="U49" s="67">
        <v>8.5478331568997845</v>
      </c>
    </row>
    <row r="50" spans="1:21">
      <c r="A50" s="45" t="s">
        <v>2699</v>
      </c>
      <c r="B50" s="45" t="s">
        <v>367</v>
      </c>
      <c r="C50" s="47">
        <v>41.832850255652481</v>
      </c>
      <c r="D50" s="47">
        <v>1.7922999403555686</v>
      </c>
      <c r="E50" s="47">
        <v>12.508522167427442</v>
      </c>
      <c r="F50" s="47">
        <v>20.456450630352265</v>
      </c>
      <c r="G50" s="47">
        <v>6.9182226419255306</v>
      </c>
      <c r="H50" s="47">
        <v>0.5554927260452156</v>
      </c>
      <c r="I50" s="47">
        <v>11.536960556564701</v>
      </c>
      <c r="J50" s="47">
        <v>1.2279786311390282</v>
      </c>
      <c r="K50" s="47">
        <v>1.5033681170127602</v>
      </c>
      <c r="L50" s="47">
        <v>0.14483680467203486</v>
      </c>
      <c r="M50" s="47">
        <v>6.9706898533145267E-2</v>
      </c>
      <c r="N50" s="47">
        <v>98.546689369680152</v>
      </c>
      <c r="O50" s="47">
        <v>0.53242392683607975</v>
      </c>
      <c r="P50" s="47">
        <v>0.45911197718075836</v>
      </c>
      <c r="R50" s="46">
        <v>722.35553904887524</v>
      </c>
      <c r="S50" s="67">
        <v>6.8170644128046698</v>
      </c>
      <c r="T50" s="46">
        <v>737.27365888105169</v>
      </c>
      <c r="U50" s="67">
        <v>6.5075552700782886</v>
      </c>
    </row>
    <row r="51" spans="1:21">
      <c r="A51" s="45" t="s">
        <v>2699</v>
      </c>
      <c r="B51" s="45" t="s">
        <v>368</v>
      </c>
      <c r="C51" s="47">
        <v>41.810344535161121</v>
      </c>
      <c r="D51" s="47">
        <v>0.86494193766060123</v>
      </c>
      <c r="E51" s="47">
        <v>13.114316789698833</v>
      </c>
      <c r="F51" s="47">
        <v>20.429778099014591</v>
      </c>
      <c r="G51" s="47">
        <v>6.9401017193170134</v>
      </c>
      <c r="H51" s="47">
        <v>0.52152721132066515</v>
      </c>
      <c r="I51" s="47">
        <v>11.733165693522633</v>
      </c>
      <c r="J51" s="47">
        <v>1.1134425442974643</v>
      </c>
      <c r="K51" s="47">
        <v>1.4973692105641421</v>
      </c>
      <c r="L51" s="47">
        <v>0.15164697302618241</v>
      </c>
      <c r="M51" s="47">
        <v>3.6761110691114242E-2</v>
      </c>
      <c r="N51" s="47">
        <v>98.213395824274372</v>
      </c>
      <c r="O51" s="47">
        <v>0.59988544650844844</v>
      </c>
      <c r="P51" s="47">
        <v>0.39043115631105563</v>
      </c>
      <c r="R51" s="46">
        <v>684.66396567430309</v>
      </c>
      <c r="S51" s="67">
        <v>7.9872753383273514</v>
      </c>
      <c r="T51" s="46">
        <v>685.6456964341387</v>
      </c>
      <c r="U51" s="67">
        <v>7.9717020672267696</v>
      </c>
    </row>
    <row r="52" spans="1:21">
      <c r="A52" s="45" t="s">
        <v>2699</v>
      </c>
      <c r="B52" s="45" t="s">
        <v>369</v>
      </c>
      <c r="C52" s="47">
        <v>42.463930340039163</v>
      </c>
      <c r="D52" s="47">
        <v>0.64837025508178903</v>
      </c>
      <c r="E52" s="47">
        <v>12.831559980202462</v>
      </c>
      <c r="F52" s="47">
        <v>20.649666283183628</v>
      </c>
      <c r="G52" s="47">
        <v>6.9338915370499912</v>
      </c>
      <c r="H52" s="47">
        <v>0.49847378802121162</v>
      </c>
      <c r="I52" s="47">
        <v>11.677430097484905</v>
      </c>
      <c r="J52" s="47">
        <v>0.99213565877159782</v>
      </c>
      <c r="K52" s="47">
        <v>1.3609446820449995</v>
      </c>
      <c r="L52" s="47">
        <v>0.14016027163724634</v>
      </c>
      <c r="M52" s="47">
        <v>2.0185708095909732E-2</v>
      </c>
      <c r="N52" s="47">
        <v>98.216748601612892</v>
      </c>
      <c r="O52" s="47">
        <v>0.69062298646810893</v>
      </c>
      <c r="P52" s="47">
        <v>0.29462627245377743</v>
      </c>
      <c r="R52" s="46">
        <v>641.62474880039611</v>
      </c>
      <c r="S52" s="67">
        <v>8.2660329433548245</v>
      </c>
      <c r="T52" s="46">
        <v>644.50567856118346</v>
      </c>
      <c r="U52" s="67">
        <v>8.236470917979295</v>
      </c>
    </row>
    <row r="53" spans="1:21">
      <c r="A53" s="45" t="s">
        <v>2699</v>
      </c>
      <c r="B53" s="45" t="s">
        <v>370</v>
      </c>
      <c r="C53" s="47">
        <v>41.07751805661384</v>
      </c>
      <c r="D53" s="47">
        <v>0.87069818413520794</v>
      </c>
      <c r="E53" s="47">
        <v>13.504554478763007</v>
      </c>
      <c r="F53" s="47">
        <v>19.9672438060669</v>
      </c>
      <c r="G53" s="47">
        <v>6.7972376785023663</v>
      </c>
      <c r="H53" s="47">
        <v>0.50151202623245927</v>
      </c>
      <c r="I53" s="47">
        <v>11.670838482459207</v>
      </c>
      <c r="J53" s="47">
        <v>1.0980313276226423</v>
      </c>
      <c r="K53" s="47">
        <v>1.5693753615425734</v>
      </c>
      <c r="L53" s="47">
        <v>0.18683933073454592</v>
      </c>
      <c r="M53" s="47">
        <v>2.6272223131170665E-2</v>
      </c>
      <c r="N53" s="47">
        <v>97.270120955803904</v>
      </c>
      <c r="O53" s="47">
        <v>0.6241287877099817</v>
      </c>
      <c r="P53" s="47">
        <v>0.36438390260931897</v>
      </c>
      <c r="R53" s="46">
        <v>679.41393730116283</v>
      </c>
      <c r="S53" s="67">
        <v>8.513404768242534</v>
      </c>
      <c r="T53" s="46">
        <v>676.30491933964606</v>
      </c>
      <c r="U53" s="67">
        <v>8.5617204257180397</v>
      </c>
    </row>
    <row r="54" spans="1:21">
      <c r="A54" s="45" t="s">
        <v>2699</v>
      </c>
      <c r="B54" s="45" t="s">
        <v>371</v>
      </c>
      <c r="C54" s="47">
        <v>42.94459434003916</v>
      </c>
      <c r="D54" s="47">
        <v>0.60683184573923588</v>
      </c>
      <c r="E54" s="47">
        <v>11.433377051162928</v>
      </c>
      <c r="F54" s="47">
        <v>20.199612574892569</v>
      </c>
      <c r="G54" s="47">
        <v>7.468073340629501</v>
      </c>
      <c r="H54" s="47">
        <v>0.50711204285897038</v>
      </c>
      <c r="I54" s="47">
        <v>11.688651653949798</v>
      </c>
      <c r="J54" s="47">
        <v>0.9679357486025193</v>
      </c>
      <c r="K54" s="47">
        <v>1.1266500426361248</v>
      </c>
      <c r="L54" s="47">
        <v>0.28447208418681563</v>
      </c>
      <c r="M54" s="47">
        <v>7.3416212411847679E-3</v>
      </c>
      <c r="N54" s="47">
        <v>97.234652345938812</v>
      </c>
      <c r="O54" s="47">
        <v>0.62312267722835812</v>
      </c>
      <c r="P54" s="47">
        <v>0.36952703307945267</v>
      </c>
      <c r="R54" s="46">
        <v>660.52989359781748</v>
      </c>
      <c r="S54" s="67">
        <v>6.9291694809632665</v>
      </c>
      <c r="T54" s="46">
        <v>660.29222537012481</v>
      </c>
      <c r="U54" s="67">
        <v>6.931778359229174</v>
      </c>
    </row>
    <row r="55" spans="1:21">
      <c r="A55" s="45" t="s">
        <v>2699</v>
      </c>
      <c r="B55" s="45" t="s">
        <v>372</v>
      </c>
      <c r="C55" s="47">
        <v>42.265186857753243</v>
      </c>
      <c r="D55" s="47">
        <v>1.5246378162408341</v>
      </c>
      <c r="E55" s="47">
        <v>11.224786488755857</v>
      </c>
      <c r="F55" s="47">
        <v>20.181630051693162</v>
      </c>
      <c r="G55" s="47">
        <v>7.2272874111499696</v>
      </c>
      <c r="H55" s="47">
        <v>0.55042856528681661</v>
      </c>
      <c r="I55" s="47">
        <v>11.482265962772592</v>
      </c>
      <c r="J55" s="47">
        <v>1.1292568007506267</v>
      </c>
      <c r="K55" s="47">
        <v>1.2223326004915813</v>
      </c>
      <c r="L55" s="47">
        <v>8.6187083511782836E-2</v>
      </c>
      <c r="M55" s="47">
        <v>5.5117664005641748E-2</v>
      </c>
      <c r="N55" s="47">
        <v>96.949117302412105</v>
      </c>
      <c r="O55" s="47">
        <v>0.62021148022350181</v>
      </c>
      <c r="P55" s="47">
        <v>0.36864660824886486</v>
      </c>
      <c r="R55" s="46">
        <v>691.62674559370089</v>
      </c>
      <c r="S55" s="67">
        <v>6.4185410437130015</v>
      </c>
      <c r="T55" s="46">
        <v>694.1922063275714</v>
      </c>
      <c r="U55" s="67">
        <v>6.380367714347642</v>
      </c>
    </row>
    <row r="56" spans="1:21">
      <c r="A56" s="45" t="s">
        <v>2699</v>
      </c>
      <c r="B56" s="45" t="s">
        <v>373</v>
      </c>
      <c r="C56" s="47">
        <v>40.987559354459677</v>
      </c>
      <c r="D56" s="47">
        <v>1.2952922719201121</v>
      </c>
      <c r="E56" s="47">
        <v>12.807010466829439</v>
      </c>
      <c r="F56" s="47">
        <v>20.096353113612945</v>
      </c>
      <c r="G56" s="47">
        <v>6.7123314695741616</v>
      </c>
      <c r="H56" s="47">
        <v>0.51933601274672248</v>
      </c>
      <c r="I56" s="47">
        <v>11.521693922825492</v>
      </c>
      <c r="J56" s="47">
        <v>1.1207471347952214</v>
      </c>
      <c r="K56" s="47">
        <v>1.506102558305604</v>
      </c>
      <c r="L56" s="47">
        <v>1.4339965188789062E-2</v>
      </c>
      <c r="M56" s="47">
        <v>5.6399772496473911E-2</v>
      </c>
      <c r="N56" s="47">
        <v>96.637166042754643</v>
      </c>
      <c r="O56" s="47">
        <v>0.59433459286055879</v>
      </c>
      <c r="P56" s="47">
        <v>0.39372435766807629</v>
      </c>
      <c r="R56" s="46">
        <v>694.32287995546164</v>
      </c>
      <c r="S56" s="67">
        <v>7.7609435274019294</v>
      </c>
      <c r="T56" s="46">
        <v>694.37785055490815</v>
      </c>
      <c r="U56" s="67">
        <v>7.7600135747523176</v>
      </c>
    </row>
    <row r="57" spans="1:21">
      <c r="A57" s="45" t="s">
        <v>2699</v>
      </c>
      <c r="B57" s="45" t="s">
        <v>374</v>
      </c>
      <c r="C57" s="47">
        <v>40.683282869147234</v>
      </c>
      <c r="D57" s="47">
        <v>0.7524248380930495</v>
      </c>
      <c r="E57" s="47">
        <v>13.687168999466673</v>
      </c>
      <c r="F57" s="47">
        <v>20.75831509947951</v>
      </c>
      <c r="G57" s="47">
        <v>6.5793606056367011</v>
      </c>
      <c r="H57" s="47">
        <v>0.49000468286712212</v>
      </c>
      <c r="I57" s="47">
        <v>11.592244212111384</v>
      </c>
      <c r="J57" s="47">
        <v>1.1280463334564792</v>
      </c>
      <c r="K57" s="47">
        <v>1.4316185457679746</v>
      </c>
      <c r="L57" s="47">
        <v>0.15683902938764055</v>
      </c>
      <c r="M57" s="47">
        <v>3.6804114330042312E-2</v>
      </c>
      <c r="N57" s="47">
        <v>97.2961093297438</v>
      </c>
      <c r="O57" s="47">
        <v>0.60011303582127506</v>
      </c>
      <c r="P57" s="47">
        <v>0.38892724383506777</v>
      </c>
      <c r="R57" s="46">
        <v>702.90470929769106</v>
      </c>
      <c r="S57" s="67">
        <v>8.2579885437578273</v>
      </c>
      <c r="T57" s="46">
        <v>699.22930021487582</v>
      </c>
      <c r="U57" s="67">
        <v>8.326473614561781</v>
      </c>
    </row>
    <row r="58" spans="1:21">
      <c r="A58" s="45" t="s">
        <v>2699</v>
      </c>
      <c r="B58" s="45" t="s">
        <v>375</v>
      </c>
      <c r="C58" s="47">
        <v>40.977910989496166</v>
      </c>
      <c r="D58" s="47">
        <v>0.84867261610295186</v>
      </c>
      <c r="E58" s="47">
        <v>13.293233673392493</v>
      </c>
      <c r="F58" s="47">
        <v>20.078090596228662</v>
      </c>
      <c r="G58" s="47">
        <v>6.8063481568401558</v>
      </c>
      <c r="H58" s="47">
        <v>0.51766259297546158</v>
      </c>
      <c r="I58" s="47">
        <v>11.521439269050353</v>
      </c>
      <c r="J58" s="47">
        <v>1.1273036079786671</v>
      </c>
      <c r="K58" s="47">
        <v>1.5324037879038217</v>
      </c>
      <c r="L58" s="47">
        <v>0.17129577639124657</v>
      </c>
      <c r="M58" s="47">
        <v>3.2563755514809591E-2</v>
      </c>
      <c r="N58" s="47">
        <v>96.906924821874767</v>
      </c>
      <c r="O58" s="47">
        <v>0.67124323289297949</v>
      </c>
      <c r="P58" s="47">
        <v>0.31315652464830424</v>
      </c>
      <c r="R58" s="46">
        <v>671.53252356991857</v>
      </c>
      <c r="S58" s="67">
        <v>8.491941059801837</v>
      </c>
      <c r="T58" s="46">
        <v>669.003319392055</v>
      </c>
      <c r="U58" s="67">
        <v>8.5283874070422723</v>
      </c>
    </row>
    <row r="59" spans="1:21">
      <c r="A59" s="45" t="s">
        <v>2699</v>
      </c>
      <c r="B59" s="45" t="s">
        <v>376</v>
      </c>
      <c r="C59" s="47">
        <v>40.191836660850988</v>
      </c>
      <c r="D59" s="47">
        <v>0.49226752459941092</v>
      </c>
      <c r="E59" s="47">
        <v>14.476966881942165</v>
      </c>
      <c r="F59" s="47">
        <v>20.084435112566094</v>
      </c>
      <c r="G59" s="47">
        <v>6.2810231178769804</v>
      </c>
      <c r="H59" s="47">
        <v>0.48948432162652172</v>
      </c>
      <c r="I59" s="47">
        <v>11.673467572808024</v>
      </c>
      <c r="J59" s="47">
        <v>1.1210382939661967</v>
      </c>
      <c r="K59" s="47">
        <v>1.6544092581518888</v>
      </c>
      <c r="L59" s="47">
        <v>0.14272000276742416</v>
      </c>
      <c r="M59" s="47">
        <v>2.0669749055007052E-2</v>
      </c>
      <c r="N59" s="47">
        <v>96.628318496210696</v>
      </c>
      <c r="O59" s="47">
        <v>0.58931903133742658</v>
      </c>
      <c r="P59" s="47">
        <v>0.39913630774628517</v>
      </c>
      <c r="R59" s="46">
        <v>692.68769199240762</v>
      </c>
      <c r="S59" s="67">
        <v>9.2038010543908939</v>
      </c>
      <c r="T59" s="46">
        <v>681.14293230201883</v>
      </c>
      <c r="U59" s="67">
        <v>9.4103269231770916</v>
      </c>
    </row>
    <row r="60" spans="1:21">
      <c r="A60" s="45" t="s">
        <v>2699</v>
      </c>
      <c r="B60" s="45" t="s">
        <v>377</v>
      </c>
      <c r="C60" s="47">
        <v>41.17115640128182</v>
      </c>
      <c r="D60" s="47">
        <v>1.1274951844694676</v>
      </c>
      <c r="E60" s="47">
        <v>13.052276978138515</v>
      </c>
      <c r="F60" s="47">
        <v>20.436278357312041</v>
      </c>
      <c r="G60" s="47">
        <v>6.9438162208599064</v>
      </c>
      <c r="H60" s="47">
        <v>0.48473780073211203</v>
      </c>
      <c r="I60" s="47">
        <v>11.715267171041468</v>
      </c>
      <c r="J60" s="47">
        <v>1.0889056443471643</v>
      </c>
      <c r="K60" s="47">
        <v>1.6144647324819748</v>
      </c>
      <c r="L60" s="47">
        <v>0.31476276193813074</v>
      </c>
      <c r="M60" s="47">
        <v>4.4091731001410443E-2</v>
      </c>
      <c r="N60" s="47">
        <v>97.993252983603995</v>
      </c>
      <c r="O60" s="47">
        <v>0.60894264448779956</v>
      </c>
      <c r="P60" s="47">
        <v>0.38122977327453716</v>
      </c>
      <c r="R60" s="46">
        <v>698.81452104216123</v>
      </c>
      <c r="S60" s="67">
        <v>7.7642626481312123</v>
      </c>
      <c r="T60" s="46">
        <v>696.48484231253349</v>
      </c>
      <c r="U60" s="67">
        <v>7.8048856286814177</v>
      </c>
    </row>
    <row r="61" spans="1:21">
      <c r="A61" s="45" t="s">
        <v>2699</v>
      </c>
      <c r="B61" s="45" t="s">
        <v>378</v>
      </c>
      <c r="C61" s="47">
        <v>41.543249553854366</v>
      </c>
      <c r="D61" s="47">
        <v>1.0307702219692063</v>
      </c>
      <c r="E61" s="47">
        <v>12.037745145103939</v>
      </c>
      <c r="F61" s="47">
        <v>20.656432941449399</v>
      </c>
      <c r="G61" s="47">
        <v>6.6926578774737715</v>
      </c>
      <c r="H61" s="47">
        <v>0.51490454927838358</v>
      </c>
      <c r="I61" s="47">
        <v>11.470693207969459</v>
      </c>
      <c r="J61" s="47">
        <v>1.0511533531364818</v>
      </c>
      <c r="K61" s="47">
        <v>1.5200771192916316</v>
      </c>
      <c r="L61" s="47">
        <v>1.0520884217746928E-5</v>
      </c>
      <c r="M61" s="47">
        <v>3.7781197009873063E-2</v>
      </c>
      <c r="N61" s="47">
        <v>96.555475687420738</v>
      </c>
      <c r="O61" s="47">
        <v>0.58279525971639357</v>
      </c>
      <c r="P61" s="47">
        <v>0.40542156690869152</v>
      </c>
      <c r="R61" s="46">
        <v>682.30332501003022</v>
      </c>
      <c r="S61" s="67">
        <v>7.3127905959720003</v>
      </c>
      <c r="T61" s="46">
        <v>690.95801928696812</v>
      </c>
      <c r="U61" s="67">
        <v>7.1820530252889627</v>
      </c>
    </row>
    <row r="62" spans="1:21">
      <c r="A62" s="45" t="s">
        <v>2699</v>
      </c>
      <c r="B62" s="45" t="s">
        <v>379</v>
      </c>
      <c r="C62" s="47">
        <v>41.517320910094355</v>
      </c>
      <c r="D62" s="47">
        <v>0.71308548175151987</v>
      </c>
      <c r="E62" s="47">
        <v>12.845575857228637</v>
      </c>
      <c r="F62" s="47">
        <v>20.371256486201052</v>
      </c>
      <c r="G62" s="47">
        <v>6.8953850904752105</v>
      </c>
      <c r="H62" s="47">
        <v>0.47389801756873617</v>
      </c>
      <c r="I62" s="47">
        <v>11.608479089874743</v>
      </c>
      <c r="J62" s="47">
        <v>1.1094957199797979</v>
      </c>
      <c r="K62" s="47">
        <v>1.3544169563331399</v>
      </c>
      <c r="L62" s="47">
        <v>0.22864090790849798</v>
      </c>
      <c r="M62" s="47">
        <v>2.9945533963328632E-2</v>
      </c>
      <c r="N62" s="47">
        <v>97.147500051379041</v>
      </c>
      <c r="O62" s="47">
        <v>0.57672357072375424</v>
      </c>
      <c r="P62" s="47">
        <v>0.4086533673375819</v>
      </c>
      <c r="R62" s="46">
        <v>690.83211589725784</v>
      </c>
      <c r="S62" s="67">
        <v>7.7748437986035537</v>
      </c>
      <c r="T62" s="46">
        <v>689.33938592274399</v>
      </c>
      <c r="U62" s="67">
        <v>7.7992151270426735</v>
      </c>
    </row>
    <row r="63" spans="1:21" s="44" customFormat="1">
      <c r="B63" s="68" t="s">
        <v>1410</v>
      </c>
      <c r="C63" s="49">
        <f>AVERAGE(C48:C62)</f>
        <v>41.487850966969312</v>
      </c>
      <c r="D63" s="49">
        <f t="shared" ref="D63:U63" si="8">AVERAGE(D48:D62)</f>
        <v>0.92555782698588429</v>
      </c>
      <c r="E63" s="49">
        <f t="shared" si="8"/>
        <v>12.993586894427185</v>
      </c>
      <c r="F63" s="49">
        <f t="shared" si="8"/>
        <v>20.380170330683249</v>
      </c>
      <c r="G63" s="49">
        <f t="shared" si="8"/>
        <v>6.8145742300486889</v>
      </c>
      <c r="H63" s="49">
        <f t="shared" si="8"/>
        <v>0.50619415834143155</v>
      </c>
      <c r="I63" s="49">
        <f t="shared" si="8"/>
        <v>11.621216069501138</v>
      </c>
      <c r="J63" s="49">
        <f t="shared" si="8"/>
        <v>1.0997000111553097</v>
      </c>
      <c r="K63" s="49">
        <f t="shared" si="8"/>
        <v>1.469012050524277</v>
      </c>
      <c r="L63" s="49">
        <f t="shared" si="8"/>
        <v>0.15132012422315108</v>
      </c>
      <c r="M63" s="49">
        <f t="shared" si="8"/>
        <v>3.5008295702867898E-2</v>
      </c>
      <c r="N63" s="49">
        <f t="shared" si="8"/>
        <v>97.484190958562493</v>
      </c>
      <c r="O63" s="49">
        <f t="shared" si="8"/>
        <v>0.60746104609380536</v>
      </c>
      <c r="P63" s="49">
        <f t="shared" si="8"/>
        <v>0.38153072660951015</v>
      </c>
      <c r="Q63" s="49"/>
      <c r="R63" s="44">
        <f t="shared" si="8"/>
        <v>684.90894521084658</v>
      </c>
      <c r="S63" s="44">
        <f t="shared" si="8"/>
        <v>7.9442633502230233</v>
      </c>
      <c r="T63" s="73">
        <f t="shared" si="8"/>
        <v>685.57835671436487</v>
      </c>
      <c r="U63" s="70">
        <f t="shared" si="8"/>
        <v>7.9323964512610363</v>
      </c>
    </row>
    <row r="64" spans="1:21" s="44" customFormat="1">
      <c r="B64" s="68" t="s">
        <v>1411</v>
      </c>
      <c r="C64" s="49">
        <f>2*STDEV(C48:C62)</f>
        <v>1.4301099160454476</v>
      </c>
      <c r="D64" s="49">
        <f t="shared" ref="D64:U64" si="9">2*STDEV(D48:D62)</f>
        <v>0.74691273381134715</v>
      </c>
      <c r="E64" s="49">
        <f t="shared" si="9"/>
        <v>1.8776434702090661</v>
      </c>
      <c r="F64" s="49">
        <f t="shared" si="9"/>
        <v>0.52892695967029546</v>
      </c>
      <c r="G64" s="49">
        <f t="shared" si="9"/>
        <v>0.58818863170722802</v>
      </c>
      <c r="H64" s="49">
        <f t="shared" si="9"/>
        <v>4.9229364206951787E-2</v>
      </c>
      <c r="I64" s="49">
        <f t="shared" si="9"/>
        <v>0.18610091298574197</v>
      </c>
      <c r="J64" s="49">
        <f t="shared" si="9"/>
        <v>0.12515940301691583</v>
      </c>
      <c r="K64" s="49">
        <f t="shared" si="9"/>
        <v>0.29361297997511726</v>
      </c>
      <c r="L64" s="49">
        <f t="shared" si="9"/>
        <v>0.16918970916389203</v>
      </c>
      <c r="M64" s="49">
        <f t="shared" si="9"/>
        <v>3.2269078486241838E-2</v>
      </c>
      <c r="N64" s="49">
        <f t="shared" si="9"/>
        <v>1.4840627181989152</v>
      </c>
      <c r="O64" s="49">
        <f t="shared" si="9"/>
        <v>7.4921211297546142E-2</v>
      </c>
      <c r="P64" s="49">
        <f t="shared" si="9"/>
        <v>7.7539622816224174E-2</v>
      </c>
      <c r="Q64" s="49"/>
      <c r="R64" s="18">
        <f t="shared" si="9"/>
        <v>37.375262322109286</v>
      </c>
      <c r="S64" s="17">
        <f t="shared" si="9"/>
        <v>1.6268471861599183</v>
      </c>
      <c r="T64" s="71">
        <f t="shared" si="9"/>
        <v>41.054052822874908</v>
      </c>
      <c r="U64" s="72">
        <f t="shared" si="9"/>
        <v>1.7607658747297801</v>
      </c>
    </row>
    <row r="65" spans="1:21" s="45" customFormat="1"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6"/>
      <c r="S65" s="67"/>
      <c r="T65" s="46"/>
      <c r="U65" s="67"/>
    </row>
    <row r="66" spans="1:21" s="41" customFormat="1">
      <c r="A66" s="41" t="s">
        <v>2698</v>
      </c>
      <c r="B66" s="41" t="s">
        <v>380</v>
      </c>
      <c r="C66" s="48">
        <v>41.08406439736514</v>
      </c>
      <c r="D66" s="48">
        <v>2.6776156535817996</v>
      </c>
      <c r="E66" s="48">
        <v>13.728870862751211</v>
      </c>
      <c r="F66" s="48">
        <v>15.841257993485723</v>
      </c>
      <c r="G66" s="48">
        <v>9.4295092473153677</v>
      </c>
      <c r="H66" s="48">
        <v>0.33869060668290268</v>
      </c>
      <c r="I66" s="48">
        <v>11.349652910574379</v>
      </c>
      <c r="J66" s="48">
        <v>1.7179725567080908</v>
      </c>
      <c r="K66" s="48">
        <v>0.94038761120560221</v>
      </c>
      <c r="L66" s="48">
        <v>0.17776822436200451</v>
      </c>
      <c r="M66" s="48">
        <v>2.4552077574047954E-2</v>
      </c>
      <c r="N66" s="48">
        <v>97.310342141606256</v>
      </c>
      <c r="O66" s="48">
        <v>0.53285500299908795</v>
      </c>
      <c r="P66" s="48">
        <v>0.45694201811656882</v>
      </c>
      <c r="Q66" s="48"/>
      <c r="R66" s="33">
        <v>784.73697172282948</v>
      </c>
      <c r="S66" s="10">
        <v>6.1128927000950997</v>
      </c>
      <c r="T66" s="261">
        <v>780.42104914117533</v>
      </c>
      <c r="U66" s="262">
        <v>6.2359163860512794</v>
      </c>
    </row>
    <row r="68" spans="1:21">
      <c r="A68" t="s">
        <v>2700</v>
      </c>
      <c r="B68" s="45" t="s">
        <v>393</v>
      </c>
      <c r="C68" s="47">
        <v>54.345003971871108</v>
      </c>
      <c r="D68" s="47">
        <v>0.20508421678818392</v>
      </c>
      <c r="E68" s="47">
        <v>3.5085473732913899</v>
      </c>
      <c r="F68" s="47">
        <v>7.5702916042647814</v>
      </c>
      <c r="G68" s="47">
        <v>18.897510016868956</v>
      </c>
      <c r="H68" s="47">
        <v>0.18689361460790271</v>
      </c>
      <c r="I68" s="47">
        <v>12.608163060881282</v>
      </c>
      <c r="J68" s="47">
        <v>0.46592611539422285</v>
      </c>
      <c r="K68" s="47">
        <v>7.6064447328912002E-2</v>
      </c>
      <c r="L68" s="47">
        <v>2.030951489393867E-2</v>
      </c>
      <c r="M68" s="47">
        <v>1.471124485190409E-3</v>
      </c>
      <c r="N68" s="47">
        <v>97.885265060675877</v>
      </c>
      <c r="O68" s="47">
        <v>0.4680855833289066</v>
      </c>
      <c r="P68" s="47">
        <v>0.52797816126241848</v>
      </c>
      <c r="R68" s="45">
        <v>551.1081710123367</v>
      </c>
      <c r="S68" s="74" t="s">
        <v>4156</v>
      </c>
      <c r="T68">
        <v>691.94507074670366</v>
      </c>
      <c r="U68" s="67" t="s">
        <v>1428</v>
      </c>
    </row>
    <row r="69" spans="1:21">
      <c r="A69" s="45" t="s">
        <v>2700</v>
      </c>
      <c r="B69" s="45" t="s">
        <v>394</v>
      </c>
      <c r="C69" s="47">
        <v>52.311188538721737</v>
      </c>
      <c r="D69" s="47">
        <v>0.3099113047611089</v>
      </c>
      <c r="E69" s="47">
        <v>5.8854704450841826</v>
      </c>
      <c r="F69" s="47">
        <v>8.195073062233039</v>
      </c>
      <c r="G69" s="47">
        <v>17.558747279983546</v>
      </c>
      <c r="H69" s="47">
        <v>0.16523987266033718</v>
      </c>
      <c r="I69" s="47">
        <v>12.648769144443335</v>
      </c>
      <c r="J69" s="47">
        <v>0.77833720993255306</v>
      </c>
      <c r="K69" s="47">
        <v>0.11905299641160869</v>
      </c>
      <c r="L69" s="47">
        <v>1.0520884217746928E-5</v>
      </c>
      <c r="M69" s="47">
        <v>2.0101700987306065E-3</v>
      </c>
      <c r="N69" s="47">
        <v>97.973810545214405</v>
      </c>
      <c r="O69" s="47">
        <v>0.39161792131636936</v>
      </c>
      <c r="P69" s="47">
        <v>0.60468159157915391</v>
      </c>
      <c r="R69" s="45">
        <v>636.54394013412673</v>
      </c>
      <c r="S69" s="74" t="s">
        <v>4156</v>
      </c>
      <c r="T69">
        <v>736.35773271126823</v>
      </c>
      <c r="U69" s="67" t="s">
        <v>1428</v>
      </c>
    </row>
    <row r="70" spans="1:21">
      <c r="A70" s="45" t="s">
        <v>2700</v>
      </c>
      <c r="B70" s="45" t="s">
        <v>395</v>
      </c>
      <c r="C70" s="47">
        <v>49.488924123909563</v>
      </c>
      <c r="D70" s="47">
        <v>0.46049971796853789</v>
      </c>
      <c r="E70" s="47">
        <v>8.4412801695066797</v>
      </c>
      <c r="F70" s="47">
        <v>8.5719299803825937</v>
      </c>
      <c r="G70" s="47">
        <v>16.667698057189881</v>
      </c>
      <c r="H70" s="47">
        <v>0.13840576024803503</v>
      </c>
      <c r="I70" s="47">
        <v>12.360242219621739</v>
      </c>
      <c r="J70" s="47">
        <v>1.2291014810900582</v>
      </c>
      <c r="K70" s="47">
        <v>0.12603365160633581</v>
      </c>
      <c r="L70" s="47">
        <v>1.0520884217746928E-5</v>
      </c>
      <c r="M70" s="47">
        <v>6.2835317066290558E-3</v>
      </c>
      <c r="N70" s="47">
        <v>97.490409214114266</v>
      </c>
      <c r="O70" s="47">
        <v>0.42747363449358777</v>
      </c>
      <c r="P70" s="47">
        <v>0.56913721344823021</v>
      </c>
      <c r="R70" s="45">
        <v>712.76809603819822</v>
      </c>
      <c r="S70" s="74" t="s">
        <v>4156</v>
      </c>
      <c r="T70">
        <v>737.50322771259846</v>
      </c>
      <c r="U70" s="67" t="s">
        <v>1428</v>
      </c>
    </row>
    <row r="71" spans="1:21">
      <c r="A71" s="45" t="s">
        <v>2700</v>
      </c>
      <c r="B71" s="45" t="s">
        <v>1427</v>
      </c>
      <c r="C71" s="47">
        <v>55.334164616699304</v>
      </c>
      <c r="D71" s="47">
        <v>0.23679362671569137</v>
      </c>
      <c r="E71" s="47">
        <v>3.0318375046667003</v>
      </c>
      <c r="F71" s="47">
        <v>7.5699007602165764</v>
      </c>
      <c r="G71" s="47">
        <v>19.156845238428307</v>
      </c>
      <c r="H71" s="47">
        <v>0.16387376300139117</v>
      </c>
      <c r="I71" s="47">
        <v>12.905251669494488</v>
      </c>
      <c r="J71" s="47">
        <v>0.41921663579867302</v>
      </c>
      <c r="K71" s="47">
        <v>7.6692043766608778E-2</v>
      </c>
      <c r="L71" s="47">
        <v>1.0520884217746928E-5</v>
      </c>
      <c r="M71" s="47">
        <v>4.8704121297602263E-4</v>
      </c>
      <c r="N71" s="47">
        <v>98.895073420884927</v>
      </c>
      <c r="O71" s="47">
        <v>0.4785639532819132</v>
      </c>
      <c r="P71" s="47">
        <v>0.51640781287445747</v>
      </c>
      <c r="R71" s="45">
        <v>526.21532303929803</v>
      </c>
      <c r="S71" s="74" t="s">
        <v>4156</v>
      </c>
      <c r="T71">
        <v>691.17739255808635</v>
      </c>
      <c r="U71" s="67" t="s">
        <v>1428</v>
      </c>
    </row>
    <row r="72" spans="1:21">
      <c r="A72" s="45" t="s">
        <v>2700</v>
      </c>
      <c r="B72" s="45" t="s">
        <v>397</v>
      </c>
      <c r="C72" s="47">
        <v>53.724663309239801</v>
      </c>
      <c r="D72" s="47">
        <v>0.32893194528589631</v>
      </c>
      <c r="E72" s="47">
        <v>4.2412009871257901</v>
      </c>
      <c r="F72" s="47">
        <v>7.5511612552413769</v>
      </c>
      <c r="G72" s="47">
        <v>18.632404051841185</v>
      </c>
      <c r="H72" s="47">
        <v>0.13892741270759476</v>
      </c>
      <c r="I72" s="47">
        <v>12.6040494229752</v>
      </c>
      <c r="J72" s="47">
        <v>0.57819089111035393</v>
      </c>
      <c r="K72" s="47">
        <v>8.0015534307118205E-2</v>
      </c>
      <c r="L72" s="47">
        <v>1.0520884217746928E-5</v>
      </c>
      <c r="M72" s="47">
        <v>2.2211879548660082E-3</v>
      </c>
      <c r="N72" s="47">
        <v>97.881776518673391</v>
      </c>
      <c r="O72" s="47">
        <v>0.41788289042682542</v>
      </c>
      <c r="P72" s="47">
        <v>0.57894752844265185</v>
      </c>
      <c r="R72" s="45">
        <v>587.76533862775409</v>
      </c>
      <c r="S72" s="74" t="s">
        <v>4156</v>
      </c>
      <c r="T72">
        <v>722.02001131581687</v>
      </c>
      <c r="U72" s="67" t="s">
        <v>1428</v>
      </c>
    </row>
    <row r="73" spans="1:21" s="44" customFormat="1">
      <c r="B73" s="68" t="s">
        <v>1410</v>
      </c>
      <c r="C73" s="49">
        <f>AVERAGE(C68:C72)</f>
        <v>53.040788912088303</v>
      </c>
      <c r="D73" s="49">
        <f t="shared" ref="D73:P73" si="10">AVERAGE(D68:D72)</f>
        <v>0.30824416230388368</v>
      </c>
      <c r="E73" s="49">
        <f t="shared" si="10"/>
        <v>5.0216672959349484</v>
      </c>
      <c r="F73" s="49">
        <f t="shared" si="10"/>
        <v>7.8916713324676735</v>
      </c>
      <c r="G73" s="49">
        <f t="shared" si="10"/>
        <v>18.182640928862373</v>
      </c>
      <c r="H73" s="49">
        <f t="shared" si="10"/>
        <v>0.15866808464505217</v>
      </c>
      <c r="I73" s="49">
        <f t="shared" si="10"/>
        <v>12.625295103483209</v>
      </c>
      <c r="J73" s="49">
        <f t="shared" si="10"/>
        <v>0.69415446666517211</v>
      </c>
      <c r="K73" s="49">
        <f t="shared" si="10"/>
        <v>9.5571734684116699E-2</v>
      </c>
      <c r="L73" s="49">
        <f t="shared" si="10"/>
        <v>4.0703196861619322E-3</v>
      </c>
      <c r="M73" s="49">
        <f t="shared" si="10"/>
        <v>2.4946110916784204E-3</v>
      </c>
      <c r="N73" s="49">
        <f t="shared" si="10"/>
        <v>98.02526695191257</v>
      </c>
      <c r="O73" s="49">
        <f t="shared" si="10"/>
        <v>0.43672479656952046</v>
      </c>
      <c r="P73" s="49">
        <f t="shared" si="10"/>
        <v>0.55943046152138243</v>
      </c>
      <c r="Q73" s="49"/>
      <c r="R73" s="33">
        <f>AVERAGE(R68:R72)</f>
        <v>602.88017377034282</v>
      </c>
      <c r="S73" s="283" t="s">
        <v>4156</v>
      </c>
      <c r="T73" s="69">
        <f>AVERAGE(T68:T72)</f>
        <v>715.80068700889478</v>
      </c>
      <c r="U73" s="70" t="s">
        <v>4156</v>
      </c>
    </row>
    <row r="74" spans="1:21" s="44" customFormat="1">
      <c r="B74" s="68" t="s">
        <v>1411</v>
      </c>
      <c r="C74" s="49">
        <f>2*STDEV(C68:C72)</f>
        <v>4.5361099428986771</v>
      </c>
      <c r="D74" s="49">
        <f t="shared" ref="D74:P74" si="11">2*STDEV(D68:D72)</f>
        <v>0.19839272001280139</v>
      </c>
      <c r="E74" s="49">
        <f t="shared" si="11"/>
        <v>4.3929477851760685</v>
      </c>
      <c r="F74" s="49">
        <f t="shared" si="11"/>
        <v>0.93678854670991407</v>
      </c>
      <c r="G74" s="49">
        <f t="shared" si="11"/>
        <v>2.0848726354620539</v>
      </c>
      <c r="H74" s="49">
        <f t="shared" si="11"/>
        <v>4.0831653714533171E-2</v>
      </c>
      <c r="I74" s="49">
        <f t="shared" si="11"/>
        <v>0.3872010156482934</v>
      </c>
      <c r="J74" s="49">
        <f t="shared" si="11"/>
        <v>0.65907631161119073</v>
      </c>
      <c r="K74" s="49">
        <f t="shared" si="11"/>
        <v>4.9580947894928833E-2</v>
      </c>
      <c r="L74" s="49">
        <f t="shared" si="11"/>
        <v>1.8155972192238804E-2</v>
      </c>
      <c r="M74" s="49">
        <f t="shared" si="11"/>
        <v>4.4433348248049016E-3</v>
      </c>
      <c r="N74" s="49">
        <f t="shared" si="11"/>
        <v>1.0418607819282693</v>
      </c>
      <c r="O74" s="49">
        <f t="shared" si="11"/>
        <v>7.2175103758293876E-2</v>
      </c>
      <c r="P74" s="49">
        <f t="shared" si="11"/>
        <v>7.3232487284406775E-2</v>
      </c>
      <c r="Q74" s="49"/>
      <c r="R74" s="33">
        <f>2*STDEV(R68:R72)</f>
        <v>148.30678499218101</v>
      </c>
      <c r="S74" s="283" t="s">
        <v>1429</v>
      </c>
      <c r="T74" s="71">
        <f>2*STDEV(T68:T72)</f>
        <v>45.909361275236535</v>
      </c>
      <c r="U74" s="72" t="s">
        <v>1429</v>
      </c>
    </row>
    <row r="75" spans="1:21">
      <c r="S75" s="74"/>
    </row>
    <row r="76" spans="1:21">
      <c r="A76" t="s">
        <v>2701</v>
      </c>
      <c r="B76" s="45" t="s">
        <v>400</v>
      </c>
      <c r="C76" s="48">
        <v>48.260158850275943</v>
      </c>
      <c r="D76" s="48">
        <v>2.0970639928343116</v>
      </c>
      <c r="E76" s="48">
        <v>6.8658411758495168</v>
      </c>
      <c r="F76" s="48">
        <v>13.016288674876169</v>
      </c>
      <c r="G76" s="48">
        <v>14.231033134581363</v>
      </c>
      <c r="H76" s="48">
        <v>0.20252123767238603</v>
      </c>
      <c r="I76" s="48">
        <v>11.379188550900745</v>
      </c>
      <c r="J76" s="48">
        <v>1.8138434535473584</v>
      </c>
      <c r="K76" s="48">
        <v>0.50310587829138353</v>
      </c>
      <c r="L76" s="48">
        <v>6.9691389146777416E-2</v>
      </c>
      <c r="M76" s="48">
        <v>2.3301971791255291E-3</v>
      </c>
      <c r="N76" s="47">
        <f t="shared" ref="N76:N83" si="12">SUM(C76:M76)</f>
        <v>98.441066535155088</v>
      </c>
      <c r="O76" s="47">
        <v>0.81391114133124942</v>
      </c>
      <c r="P76" s="47">
        <v>0.1648068530753595</v>
      </c>
      <c r="R76" s="46">
        <v>677.39123341335369</v>
      </c>
      <c r="S76" s="74" t="s">
        <v>4156</v>
      </c>
      <c r="T76" s="46">
        <v>698.29322110356156</v>
      </c>
      <c r="U76" s="67" t="s">
        <v>1428</v>
      </c>
    </row>
    <row r="77" spans="1:21">
      <c r="A77" s="45" t="s">
        <v>2701</v>
      </c>
      <c r="B77" s="45" t="s">
        <v>401</v>
      </c>
      <c r="C77" s="48">
        <v>46.863049931636098</v>
      </c>
      <c r="D77" s="48">
        <v>2.3524444559926461</v>
      </c>
      <c r="E77" s="48">
        <v>8.1463459095609032</v>
      </c>
      <c r="F77" s="48">
        <v>13.825922857284819</v>
      </c>
      <c r="G77" s="48">
        <v>13.326689644435303</v>
      </c>
      <c r="H77" s="48">
        <v>0.22572185993320038</v>
      </c>
      <c r="I77" s="48">
        <v>11.394374031239083</v>
      </c>
      <c r="J77" s="48">
        <v>2.0696146536171032</v>
      </c>
      <c r="K77" s="48">
        <v>0.60211674508610347</v>
      </c>
      <c r="L77" s="48">
        <v>5.8990597808907023E-2</v>
      </c>
      <c r="M77" s="48">
        <v>1.4451222849083216E-3</v>
      </c>
      <c r="N77" s="47">
        <f t="shared" si="12"/>
        <v>98.866715808879079</v>
      </c>
      <c r="O77" s="47">
        <v>0.80209247930272343</v>
      </c>
      <c r="P77" s="47">
        <v>0.17867572945065008</v>
      </c>
      <c r="R77" s="46">
        <v>699.62470227986626</v>
      </c>
      <c r="S77" s="74" t="s">
        <v>4156</v>
      </c>
      <c r="T77" s="46">
        <v>719.05677557468664</v>
      </c>
      <c r="U77" s="67" t="s">
        <v>1428</v>
      </c>
    </row>
    <row r="78" spans="1:21">
      <c r="A78" s="45" t="s">
        <v>2701</v>
      </c>
      <c r="B78" s="45" t="s">
        <v>402</v>
      </c>
      <c r="C78" s="48">
        <v>46.403843381876442</v>
      </c>
      <c r="D78" s="48">
        <v>2.3156144894185973</v>
      </c>
      <c r="E78" s="48">
        <v>8.0093330593919809</v>
      </c>
      <c r="F78" s="48">
        <v>13.570158986040816</v>
      </c>
      <c r="G78" s="48">
        <v>13.288503241966675</v>
      </c>
      <c r="H78" s="48">
        <v>0.17632627864494049</v>
      </c>
      <c r="I78" s="48">
        <v>11.296136440291432</v>
      </c>
      <c r="J78" s="48">
        <v>2.1133532313014047</v>
      </c>
      <c r="K78" s="48">
        <v>0.60149035324809519</v>
      </c>
      <c r="L78" s="48">
        <v>7.4855039120847622E-2</v>
      </c>
      <c r="M78" s="48">
        <v>4.2803622002820873E-4</v>
      </c>
      <c r="N78" s="47">
        <f t="shared" si="12"/>
        <v>97.850042537521276</v>
      </c>
      <c r="O78" s="47">
        <v>0.81237284872915705</v>
      </c>
      <c r="P78" s="47">
        <v>0.16709144566447795</v>
      </c>
      <c r="R78" s="46">
        <v>697.46826431451404</v>
      </c>
      <c r="S78" s="74" t="s">
        <v>4156</v>
      </c>
      <c r="T78" s="46">
        <v>714.98621488448032</v>
      </c>
      <c r="U78" s="67" t="s">
        <v>1428</v>
      </c>
    </row>
    <row r="79" spans="1:21">
      <c r="A79" s="45" t="s">
        <v>2701</v>
      </c>
      <c r="B79" s="45" t="s">
        <v>403</v>
      </c>
      <c r="C79" s="48">
        <v>46.017587884279862</v>
      </c>
      <c r="D79" s="48">
        <v>2.4030944195374682</v>
      </c>
      <c r="E79" s="48">
        <v>8.3754539171859861</v>
      </c>
      <c r="F79" s="48">
        <v>13.766629345080235</v>
      </c>
      <c r="G79" s="48">
        <v>13.362644029458961</v>
      </c>
      <c r="H79" s="48">
        <v>0.22547781954989152</v>
      </c>
      <c r="I79" s="48">
        <v>11.258859045361545</v>
      </c>
      <c r="J79" s="48">
        <v>2.2002561560828053</v>
      </c>
      <c r="K79" s="48">
        <v>0.62284911032448986</v>
      </c>
      <c r="L79" s="48">
        <v>3.459477148479545E-2</v>
      </c>
      <c r="M79" s="48">
        <v>2.494211057827927E-3</v>
      </c>
      <c r="N79" s="47">
        <f t="shared" si="12"/>
        <v>98.269940709403869</v>
      </c>
      <c r="O79" s="47">
        <v>0.78774298542750198</v>
      </c>
      <c r="P79" s="47">
        <v>0.19914647261111018</v>
      </c>
      <c r="R79" s="46">
        <v>719.73010087910154</v>
      </c>
      <c r="S79" s="74" t="s">
        <v>4156</v>
      </c>
      <c r="T79" s="46">
        <v>747.35272177334809</v>
      </c>
      <c r="U79" s="67" t="s">
        <v>1428</v>
      </c>
    </row>
    <row r="80" spans="1:21">
      <c r="A80" s="45" t="s">
        <v>2701</v>
      </c>
      <c r="B80" s="45" t="s">
        <v>404</v>
      </c>
      <c r="C80" s="48">
        <v>46.118307401459859</v>
      </c>
      <c r="D80" s="48">
        <v>2.4271321711199785</v>
      </c>
      <c r="E80" s="48">
        <v>8.3488127920755701</v>
      </c>
      <c r="F80" s="48">
        <v>13.196851169362118</v>
      </c>
      <c r="G80" s="48">
        <v>13.497725857889325</v>
      </c>
      <c r="H80" s="48">
        <v>0.18653207329929697</v>
      </c>
      <c r="I80" s="48">
        <v>11.618217497978941</v>
      </c>
      <c r="J80" s="48">
        <v>2.0825995438671301</v>
      </c>
      <c r="K80" s="48">
        <v>0.61663096673256901</v>
      </c>
      <c r="L80" s="48">
        <v>5.2564441728707195E-2</v>
      </c>
      <c r="M80" s="48">
        <v>1.9091615514809594E-3</v>
      </c>
      <c r="N80" s="47">
        <f t="shared" si="12"/>
        <v>98.147283077064969</v>
      </c>
      <c r="O80" s="47">
        <v>0.80818985328568582</v>
      </c>
      <c r="P80" s="47">
        <v>0.17382384699650891</v>
      </c>
      <c r="R80" s="46">
        <v>709.02284593897537</v>
      </c>
      <c r="S80" s="74" t="s">
        <v>4156</v>
      </c>
      <c r="T80" s="46">
        <v>718.89706397754492</v>
      </c>
      <c r="U80" s="67" t="s">
        <v>1428</v>
      </c>
    </row>
    <row r="81" spans="1:21">
      <c r="A81" s="45" t="s">
        <v>2701</v>
      </c>
      <c r="B81" s="45" t="s">
        <v>405</v>
      </c>
      <c r="C81" s="48">
        <v>44.984934720669393</v>
      </c>
      <c r="D81" s="48">
        <v>2.4984795948147989</v>
      </c>
      <c r="E81" s="48">
        <v>9.2771029574122874</v>
      </c>
      <c r="F81" s="48">
        <v>13.837201646854265</v>
      </c>
      <c r="G81" s="48">
        <v>13.05557248829459</v>
      </c>
      <c r="H81" s="48">
        <v>0.20709860888312659</v>
      </c>
      <c r="I81" s="48">
        <v>11.269210301561953</v>
      </c>
      <c r="J81" s="48">
        <v>2.2756502058559294</v>
      </c>
      <c r="K81" s="48">
        <v>0.67640199867513418</v>
      </c>
      <c r="L81" s="48">
        <v>7.1376834798460478E-2</v>
      </c>
      <c r="M81" s="48">
        <v>2.2591911706629059E-3</v>
      </c>
      <c r="N81" s="47">
        <f t="shared" si="12"/>
        <v>98.155288548990598</v>
      </c>
      <c r="O81" s="47">
        <v>0.78883909462449087</v>
      </c>
      <c r="P81" s="47">
        <v>0.19240999522829721</v>
      </c>
      <c r="R81" s="46">
        <v>733.07971742817926</v>
      </c>
      <c r="S81" s="74" t="s">
        <v>4156</v>
      </c>
      <c r="T81" s="46">
        <v>749.57846980961176</v>
      </c>
      <c r="U81" s="67" t="s">
        <v>1428</v>
      </c>
    </row>
    <row r="82" spans="1:21">
      <c r="A82" s="45" t="s">
        <v>2701</v>
      </c>
      <c r="B82" s="45" t="s">
        <v>406</v>
      </c>
      <c r="C82" s="48">
        <v>44.599235448103968</v>
      </c>
      <c r="D82" s="48">
        <v>2.470464193494474</v>
      </c>
      <c r="E82" s="48">
        <v>8.9955705060060982</v>
      </c>
      <c r="F82" s="48">
        <v>16.193249624918224</v>
      </c>
      <c r="G82" s="48">
        <v>11.82318213108414</v>
      </c>
      <c r="H82" s="48">
        <v>0.19892777530863678</v>
      </c>
      <c r="I82" s="48">
        <v>11.233944951294976</v>
      </c>
      <c r="J82" s="48">
        <v>2.2354850678117009</v>
      </c>
      <c r="K82" s="48">
        <v>0.71347114488865238</v>
      </c>
      <c r="L82" s="48">
        <v>4.0058266659071425E-2</v>
      </c>
      <c r="M82" s="48">
        <v>2.1811845698166436E-3</v>
      </c>
      <c r="N82" s="47">
        <f t="shared" si="12"/>
        <v>98.505770294139751</v>
      </c>
      <c r="O82" s="47">
        <v>0.78745475958823019</v>
      </c>
      <c r="P82" s="47">
        <v>0.18923445670721364</v>
      </c>
      <c r="R82" s="46">
        <v>743.68758746073058</v>
      </c>
      <c r="S82" s="74" t="s">
        <v>4156</v>
      </c>
      <c r="T82" s="46">
        <v>756.35429950374862</v>
      </c>
      <c r="U82" s="67" t="s">
        <v>1428</v>
      </c>
    </row>
    <row r="83" spans="1:21">
      <c r="A83" s="45" t="s">
        <v>2701</v>
      </c>
      <c r="B83" s="45" t="s">
        <v>407</v>
      </c>
      <c r="C83" s="48">
        <v>44.77498116467865</v>
      </c>
      <c r="D83" s="48">
        <v>2.3395321106398979</v>
      </c>
      <c r="E83" s="48">
        <v>8.7333386994937303</v>
      </c>
      <c r="F83" s="48">
        <v>16.067878759995512</v>
      </c>
      <c r="G83" s="48">
        <v>11.950708928697798</v>
      </c>
      <c r="H83" s="48">
        <v>0.18583352384231228</v>
      </c>
      <c r="I83" s="48">
        <v>11.380379267179</v>
      </c>
      <c r="J83" s="48">
        <v>2.0956639637055252</v>
      </c>
      <c r="K83" s="48">
        <v>0.69364222941662423</v>
      </c>
      <c r="L83" s="48">
        <v>4.8921059524101439E-2</v>
      </c>
      <c r="M83" s="48">
        <v>2.8292394076163611E-3</v>
      </c>
      <c r="N83" s="47">
        <f t="shared" si="12"/>
        <v>98.273708946580754</v>
      </c>
      <c r="O83" s="47">
        <v>0.79305106960313576</v>
      </c>
      <c r="P83" s="47">
        <v>0.18474195594267054</v>
      </c>
      <c r="R83" s="46">
        <v>737.51427715362104</v>
      </c>
      <c r="S83" s="74" t="s">
        <v>4156</v>
      </c>
      <c r="T83" s="46">
        <v>743.17592743866192</v>
      </c>
      <c r="U83" s="67" t="s">
        <v>1428</v>
      </c>
    </row>
    <row r="84" spans="1:21" s="44" customFormat="1">
      <c r="B84" s="68" t="s">
        <v>1410</v>
      </c>
      <c r="C84" s="49">
        <f>AVERAGE(C76:C83)</f>
        <v>46.002762347872526</v>
      </c>
      <c r="D84" s="49">
        <f t="shared" ref="D84:R84" si="13">AVERAGE(D76:D83)</f>
        <v>2.3629781784815216</v>
      </c>
      <c r="E84" s="49">
        <f t="shared" si="13"/>
        <v>8.3439748771220099</v>
      </c>
      <c r="F84" s="49">
        <f t="shared" si="13"/>
        <v>14.184272633051519</v>
      </c>
      <c r="G84" s="49">
        <f t="shared" si="13"/>
        <v>13.067007432051017</v>
      </c>
      <c r="H84" s="49">
        <f t="shared" si="13"/>
        <v>0.20105489714172387</v>
      </c>
      <c r="I84" s="49">
        <f t="shared" si="13"/>
        <v>11.353788760725958</v>
      </c>
      <c r="J84" s="49">
        <f t="shared" si="13"/>
        <v>2.1108082844736198</v>
      </c>
      <c r="K84" s="49">
        <f t="shared" si="13"/>
        <v>0.62871355333288148</v>
      </c>
      <c r="L84" s="49">
        <f t="shared" si="13"/>
        <v>5.6381550033958505E-2</v>
      </c>
      <c r="M84" s="49">
        <f t="shared" si="13"/>
        <v>1.9845429301833572E-3</v>
      </c>
      <c r="N84" s="49">
        <f t="shared" si="13"/>
        <v>98.313727057216937</v>
      </c>
      <c r="O84" s="49">
        <f t="shared" si="13"/>
        <v>0.79920677898652182</v>
      </c>
      <c r="P84" s="49">
        <f t="shared" si="13"/>
        <v>0.18124134445953602</v>
      </c>
      <c r="Q84" s="49"/>
      <c r="R84" s="33">
        <f t="shared" si="13"/>
        <v>714.68984110854274</v>
      </c>
      <c r="S84" s="283" t="s">
        <v>4156</v>
      </c>
      <c r="T84" s="69">
        <f>AVERAGE(T76:T83)</f>
        <v>730.96183675820555</v>
      </c>
      <c r="U84" s="70" t="s">
        <v>4156</v>
      </c>
    </row>
    <row r="85" spans="1:21" s="44" customFormat="1">
      <c r="B85" s="68" t="s">
        <v>1411</v>
      </c>
      <c r="C85" s="49">
        <f>2*STDEV(C76:C83)</f>
        <v>2.4522500010624309</v>
      </c>
      <c r="D85" s="49">
        <f t="shared" ref="D85:R85" si="14">2*STDEV(D76:D83)</f>
        <v>0.24986084744041909</v>
      </c>
      <c r="E85" s="49">
        <f t="shared" si="14"/>
        <v>1.4704411375393207</v>
      </c>
      <c r="F85" s="49">
        <f t="shared" si="14"/>
        <v>2.4754315742055915</v>
      </c>
      <c r="G85" s="49">
        <f t="shared" si="14"/>
        <v>1.6102750301603803</v>
      </c>
      <c r="H85" s="49">
        <f t="shared" si="14"/>
        <v>3.6270780337479457E-2</v>
      </c>
      <c r="I85" s="49">
        <f t="shared" si="14"/>
        <v>0.24700887313885667</v>
      </c>
      <c r="J85" s="49">
        <f t="shared" si="14"/>
        <v>0.28448918369260573</v>
      </c>
      <c r="K85" s="49">
        <f t="shared" si="14"/>
        <v>0.13326650329393988</v>
      </c>
      <c r="L85" s="49">
        <f t="shared" si="14"/>
        <v>2.9870480849942087E-2</v>
      </c>
      <c r="M85" s="49">
        <f t="shared" si="14"/>
        <v>1.4978499473072189E-3</v>
      </c>
      <c r="N85" s="49">
        <f t="shared" si="14"/>
        <v>0.60010517821515041</v>
      </c>
      <c r="O85" s="49">
        <f t="shared" si="14"/>
        <v>2.2595786135058273E-2</v>
      </c>
      <c r="P85" s="49">
        <f t="shared" si="14"/>
        <v>2.4534410706288343E-2</v>
      </c>
      <c r="Q85" s="49"/>
      <c r="R85" s="33">
        <f t="shared" si="14"/>
        <v>45.80865812946827</v>
      </c>
      <c r="S85" s="283" t="s">
        <v>1429</v>
      </c>
      <c r="T85" s="71">
        <f>2*STDEV(T76:T83)</f>
        <v>41.534491554850682</v>
      </c>
      <c r="U85" s="72" t="s">
        <v>1429</v>
      </c>
    </row>
  </sheetData>
  <mergeCells count="1">
    <mergeCell ref="A1:U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58"/>
  <sheetViews>
    <sheetView workbookViewId="0">
      <pane xSplit="5" ySplit="3" topLeftCell="F4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RowHeight="14.4"/>
  <cols>
    <col min="1" max="1" width="8.88671875" style="44"/>
    <col min="2" max="2" width="9.88671875" style="44" bestFit="1" customWidth="1"/>
    <col min="3" max="3" width="7.5546875" style="44" bestFit="1" customWidth="1"/>
    <col min="4" max="4" width="34" style="44" customWidth="1"/>
    <col min="5" max="5" width="34" style="44" bestFit="1" customWidth="1"/>
    <col min="6" max="14" width="9.6640625" style="15" customWidth="1"/>
    <col min="15" max="18" width="10.77734375" style="15" bestFit="1" customWidth="1"/>
    <col min="19" max="19" width="9.6640625" style="15" customWidth="1"/>
    <col min="20" max="20" width="4.33203125" style="45" customWidth="1"/>
    <col min="21" max="22" width="8.88671875" style="258"/>
    <col min="23" max="23" width="9.5546875" style="258" bestFit="1" customWidth="1"/>
    <col min="24" max="24" width="3.6640625" style="45" customWidth="1"/>
    <col min="25" max="29" width="12.5546875" style="45" customWidth="1"/>
    <col min="30" max="30" width="7.6640625" style="18" bestFit="1" customWidth="1"/>
    <col min="31" max="16384" width="8.88671875" style="45"/>
  </cols>
  <sheetData>
    <row r="1" spans="1:30">
      <c r="A1" s="463" t="s">
        <v>4321</v>
      </c>
      <c r="B1" s="463"/>
      <c r="C1" s="463"/>
      <c r="D1" s="463"/>
      <c r="E1" s="463"/>
      <c r="F1" s="463"/>
    </row>
    <row r="2" spans="1:30">
      <c r="U2" s="467" t="s">
        <v>2674</v>
      </c>
      <c r="V2" s="467"/>
      <c r="W2" s="467"/>
      <c r="Y2" s="468" t="s">
        <v>2679</v>
      </c>
      <c r="Z2" s="468"/>
      <c r="AA2" s="468"/>
      <c r="AB2" s="468"/>
      <c r="AC2" s="468"/>
    </row>
    <row r="3" spans="1:30" ht="15.6">
      <c r="A3" s="44" t="s">
        <v>0</v>
      </c>
      <c r="B3" s="44" t="s">
        <v>2685</v>
      </c>
      <c r="C3" s="44" t="s">
        <v>2686</v>
      </c>
      <c r="D3" s="44" t="s">
        <v>2672</v>
      </c>
      <c r="E3" s="44" t="s">
        <v>2673</v>
      </c>
      <c r="F3" s="16" t="s">
        <v>1430</v>
      </c>
      <c r="G3" s="16" t="s">
        <v>2657</v>
      </c>
      <c r="H3" s="16" t="s">
        <v>1431</v>
      </c>
      <c r="I3" s="16" t="s">
        <v>1432</v>
      </c>
      <c r="J3" s="16" t="s">
        <v>1433</v>
      </c>
      <c r="K3" s="16" t="s">
        <v>2658</v>
      </c>
      <c r="L3" s="16" t="s">
        <v>2659</v>
      </c>
      <c r="M3" s="16" t="s">
        <v>2660</v>
      </c>
      <c r="N3" s="16" t="s">
        <v>1430</v>
      </c>
      <c r="O3" s="16" t="s">
        <v>2657</v>
      </c>
      <c r="P3" s="16" t="s">
        <v>1431</v>
      </c>
      <c r="Q3" s="16" t="s">
        <v>1433</v>
      </c>
      <c r="R3" s="16" t="s">
        <v>512</v>
      </c>
      <c r="S3" s="16" t="s">
        <v>514</v>
      </c>
      <c r="U3" s="256" t="s">
        <v>2691</v>
      </c>
      <c r="V3" s="256" t="s">
        <v>2692</v>
      </c>
      <c r="W3" s="256" t="s">
        <v>2693</v>
      </c>
      <c r="X3" s="44"/>
      <c r="Y3" s="44" t="s">
        <v>2675</v>
      </c>
      <c r="Z3" s="44" t="s">
        <v>4161</v>
      </c>
      <c r="AA3" s="44" t="s">
        <v>2677</v>
      </c>
      <c r="AB3" s="44" t="s">
        <v>4155</v>
      </c>
      <c r="AC3" s="44" t="s">
        <v>2678</v>
      </c>
      <c r="AD3" s="17" t="s">
        <v>2676</v>
      </c>
    </row>
    <row r="4" spans="1:30"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U4" s="256"/>
      <c r="V4" s="256"/>
      <c r="W4" s="256"/>
      <c r="X4" s="44"/>
      <c r="Y4" s="44"/>
      <c r="Z4" s="44"/>
      <c r="AA4" s="44"/>
      <c r="AB4" s="44"/>
      <c r="AC4" s="44"/>
      <c r="AD4" s="17"/>
    </row>
    <row r="5" spans="1:30">
      <c r="A5" s="44" t="s">
        <v>26</v>
      </c>
      <c r="B5" s="44" t="s">
        <v>2683</v>
      </c>
      <c r="C5" s="44" t="s">
        <v>2671</v>
      </c>
      <c r="D5" s="44" t="s">
        <v>1434</v>
      </c>
      <c r="E5" s="44" t="s">
        <v>2661</v>
      </c>
      <c r="F5" s="15">
        <v>2.0826120218129978</v>
      </c>
      <c r="G5" s="15">
        <v>4.3202872731772049E-2</v>
      </c>
      <c r="H5" s="15">
        <v>0.70723543548256051</v>
      </c>
      <c r="I5" s="15">
        <v>0.14938638670916835</v>
      </c>
      <c r="J5" s="15">
        <v>7.419085071852588E-2</v>
      </c>
      <c r="K5" s="15">
        <v>2.6530224104027726</v>
      </c>
      <c r="L5" s="15">
        <v>0.22845768383808096</v>
      </c>
      <c r="M5" s="15">
        <v>1.6154933416795954</v>
      </c>
      <c r="N5" s="15">
        <v>1.1767740064419057</v>
      </c>
      <c r="O5" s="15">
        <v>0.13650578474726105</v>
      </c>
      <c r="P5" s="15">
        <v>1.0724620711529225</v>
      </c>
      <c r="Q5" s="15">
        <v>3.5388835086733539E-3</v>
      </c>
      <c r="R5" s="15">
        <v>1.5340968762454846E-3</v>
      </c>
      <c r="S5" s="15">
        <v>3.9539825055573955E-4</v>
      </c>
      <c r="U5" s="257">
        <v>837.01760000000002</v>
      </c>
      <c r="V5" s="257">
        <v>860.09739999999999</v>
      </c>
      <c r="W5" s="257">
        <v>883.1771</v>
      </c>
      <c r="X5" s="46"/>
      <c r="Y5" s="46">
        <v>801.49739999999997</v>
      </c>
      <c r="Z5" s="46"/>
      <c r="AA5" s="33">
        <v>824.57709999999997</v>
      </c>
      <c r="AB5" s="18">
        <v>830.34704999999997</v>
      </c>
      <c r="AC5" s="46">
        <v>847.65689999999995</v>
      </c>
      <c r="AD5" s="18">
        <v>33.200800000000015</v>
      </c>
    </row>
    <row r="6" spans="1:30">
      <c r="A6" s="44" t="s">
        <v>26</v>
      </c>
      <c r="B6" s="44" t="s">
        <v>2683</v>
      </c>
      <c r="C6" s="44" t="s">
        <v>2671</v>
      </c>
      <c r="D6" s="44" t="s">
        <v>1434</v>
      </c>
      <c r="E6" s="44" t="s">
        <v>2662</v>
      </c>
      <c r="F6" s="15">
        <v>2.0826120218129978</v>
      </c>
      <c r="G6" s="15">
        <v>4.3202872731772049E-2</v>
      </c>
      <c r="H6" s="15">
        <v>0.70723543548256051</v>
      </c>
      <c r="I6" s="15">
        <v>0.14938638670916835</v>
      </c>
      <c r="J6" s="15">
        <v>7.419085071852588E-2</v>
      </c>
      <c r="K6" s="15">
        <v>2.6346361045644389</v>
      </c>
      <c r="L6" s="15">
        <v>0.23540873831493744</v>
      </c>
      <c r="M6" s="15">
        <v>1.6009715710609571</v>
      </c>
      <c r="N6" s="15">
        <v>1.1999396608341197</v>
      </c>
      <c r="O6" s="15">
        <v>0.13919300065675791</v>
      </c>
      <c r="P6" s="15">
        <v>1.0840236255941551</v>
      </c>
      <c r="Q6" s="15">
        <v>4.388617428652355E-3</v>
      </c>
      <c r="R6" s="15">
        <v>1.4281689917430809E-3</v>
      </c>
      <c r="S6" s="15">
        <v>5.1126188635840925E-4</v>
      </c>
      <c r="U6" s="257">
        <v>842.11469999999997</v>
      </c>
      <c r="V6" s="257">
        <v>865.30039999999997</v>
      </c>
      <c r="W6" s="257">
        <v>888.48609999999996</v>
      </c>
      <c r="X6" s="46"/>
      <c r="Y6" s="46">
        <v>802.9452</v>
      </c>
      <c r="Z6" s="46"/>
      <c r="AA6" s="46">
        <v>826.1309</v>
      </c>
      <c r="AB6" s="46">
        <v>831.927325</v>
      </c>
      <c r="AC6" s="46">
        <v>849.31659999999999</v>
      </c>
    </row>
    <row r="7" spans="1:30">
      <c r="A7" s="44" t="s">
        <v>26</v>
      </c>
      <c r="B7" s="44" t="s">
        <v>2683</v>
      </c>
      <c r="C7" s="44" t="s">
        <v>2671</v>
      </c>
      <c r="D7" s="44" t="s">
        <v>1434</v>
      </c>
      <c r="E7" s="44" t="s">
        <v>2663</v>
      </c>
      <c r="F7" s="15">
        <v>2.0826120218129978</v>
      </c>
      <c r="G7" s="15">
        <v>4.3202872731772049E-2</v>
      </c>
      <c r="H7" s="15">
        <v>0.70723543548256051</v>
      </c>
      <c r="I7" s="15">
        <v>0.14938638670916835</v>
      </c>
      <c r="J7" s="15">
        <v>7.419085071852588E-2</v>
      </c>
      <c r="K7" s="15">
        <v>2.6697038393261097</v>
      </c>
      <c r="L7" s="15">
        <v>0.22364929479903845</v>
      </c>
      <c r="M7" s="15">
        <v>1.6344284892499941</v>
      </c>
      <c r="N7" s="15">
        <v>1.1440717393055277</v>
      </c>
      <c r="O7" s="15">
        <v>0.1327123217594412</v>
      </c>
      <c r="P7" s="15">
        <v>1.0570443704571044</v>
      </c>
      <c r="Q7" s="15">
        <v>3.1184647399746584E-3</v>
      </c>
      <c r="R7" s="15">
        <v>1.7363492467295141E-3</v>
      </c>
      <c r="S7" s="15">
        <v>4.5438643901300307E-4</v>
      </c>
      <c r="U7" s="257">
        <v>829.14779999999996</v>
      </c>
      <c r="V7" s="257">
        <v>852.06389999999999</v>
      </c>
      <c r="W7" s="257">
        <v>874.98</v>
      </c>
      <c r="X7" s="46"/>
      <c r="Y7" s="46">
        <v>796.93700000000001</v>
      </c>
      <c r="Z7" s="46"/>
      <c r="AA7" s="46">
        <v>819.85299999999995</v>
      </c>
      <c r="AB7" s="46">
        <v>825.58204999999998</v>
      </c>
      <c r="AC7" s="46">
        <v>842.76919999999996</v>
      </c>
    </row>
    <row r="8" spans="1:30">
      <c r="A8" s="44" t="s">
        <v>26</v>
      </c>
      <c r="B8" s="44" t="s">
        <v>2683</v>
      </c>
      <c r="C8" s="44" t="s">
        <v>2671</v>
      </c>
      <c r="D8" s="44" t="s">
        <v>1435</v>
      </c>
      <c r="E8" s="44" t="s">
        <v>2661</v>
      </c>
      <c r="F8" s="15">
        <v>2.0438271704132709</v>
      </c>
      <c r="G8" s="15">
        <v>4.450354706451165E-4</v>
      </c>
      <c r="H8" s="15">
        <v>0.68712454785837174</v>
      </c>
      <c r="I8" s="15">
        <v>0.16765450846201782</v>
      </c>
      <c r="J8" s="15">
        <v>9.0938200562641236E-2</v>
      </c>
      <c r="K8" s="15">
        <v>2.6530224104027726</v>
      </c>
      <c r="L8" s="15">
        <v>0.22845768383808096</v>
      </c>
      <c r="M8" s="15">
        <v>1.6154933416795954</v>
      </c>
      <c r="N8" s="15">
        <v>1.1767740064419057</v>
      </c>
      <c r="O8" s="15">
        <v>0.13650578474726105</v>
      </c>
      <c r="P8" s="15">
        <v>1.0724620711529225</v>
      </c>
      <c r="Q8" s="15">
        <v>3.5388835086733539E-3</v>
      </c>
      <c r="R8" s="15">
        <v>1.5340968762454846E-3</v>
      </c>
      <c r="S8" s="15">
        <v>3.9539825055573955E-4</v>
      </c>
      <c r="U8" s="257">
        <v>826.25450000000001</v>
      </c>
      <c r="V8" s="257">
        <v>849.15729999999996</v>
      </c>
      <c r="W8" s="257">
        <v>872.06020000000001</v>
      </c>
      <c r="X8" s="46"/>
      <c r="Y8" s="46">
        <v>791.43579999999997</v>
      </c>
      <c r="Z8" s="46"/>
      <c r="AA8" s="46">
        <v>814.33860000000004</v>
      </c>
      <c r="AB8" s="46">
        <v>820.06432500000005</v>
      </c>
      <c r="AC8" s="46">
        <v>837.24149999999997</v>
      </c>
    </row>
    <row r="9" spans="1:30">
      <c r="A9" s="44" t="s">
        <v>26</v>
      </c>
      <c r="B9" s="44" t="s">
        <v>2683</v>
      </c>
      <c r="C9" s="44" t="s">
        <v>2671</v>
      </c>
      <c r="D9" s="44" t="s">
        <v>1436</v>
      </c>
      <c r="E9" s="44" t="s">
        <v>2661</v>
      </c>
      <c r="F9" s="15">
        <v>2.113528368281465</v>
      </c>
      <c r="G9" s="15">
        <v>8.0139961804358784E-2</v>
      </c>
      <c r="H9" s="15">
        <v>0.71927287735573731</v>
      </c>
      <c r="I9" s="15">
        <v>0.13198979722555657</v>
      </c>
      <c r="J9" s="15">
        <v>6.7701791838682468E-2</v>
      </c>
      <c r="K9" s="15">
        <v>2.6530224104027726</v>
      </c>
      <c r="L9" s="15">
        <v>0.22845768383808096</v>
      </c>
      <c r="M9" s="15">
        <v>1.6154933416795954</v>
      </c>
      <c r="N9" s="15">
        <v>1.1767740064419057</v>
      </c>
      <c r="O9" s="15">
        <v>0.13650578474726105</v>
      </c>
      <c r="P9" s="15">
        <v>1.0724620711529225</v>
      </c>
      <c r="Q9" s="15">
        <v>3.5388835086733539E-3</v>
      </c>
      <c r="R9" s="15">
        <v>1.5340968762454846E-3</v>
      </c>
      <c r="S9" s="15">
        <v>3.9539825055573955E-4</v>
      </c>
      <c r="U9" s="257">
        <v>842.79010000000005</v>
      </c>
      <c r="V9" s="257">
        <v>865.97450000000003</v>
      </c>
      <c r="W9" s="257">
        <v>889.15880000000004</v>
      </c>
      <c r="X9" s="46"/>
      <c r="Y9" s="46">
        <v>806.81119999999999</v>
      </c>
      <c r="Z9" s="46"/>
      <c r="AA9" s="46">
        <v>829.99549999999999</v>
      </c>
      <c r="AB9" s="46">
        <v>835.79160000000002</v>
      </c>
      <c r="AC9" s="46">
        <v>853.17989999999998</v>
      </c>
    </row>
    <row r="10" spans="1:30">
      <c r="A10" s="44" t="s">
        <v>26</v>
      </c>
      <c r="B10" s="44" t="s">
        <v>2683</v>
      </c>
      <c r="C10" s="44" t="s">
        <v>2671</v>
      </c>
      <c r="D10" s="44" t="s">
        <v>1435</v>
      </c>
      <c r="E10" s="44" t="s">
        <v>2663</v>
      </c>
      <c r="F10" s="15">
        <v>2.0438271704132709</v>
      </c>
      <c r="G10" s="15">
        <v>4.450354706451165E-4</v>
      </c>
      <c r="H10" s="15">
        <v>0.68712454785837174</v>
      </c>
      <c r="I10" s="15">
        <v>0.16765450846201782</v>
      </c>
      <c r="J10" s="15">
        <v>9.0938200562641236E-2</v>
      </c>
      <c r="K10" s="15">
        <v>2.6697038393261097</v>
      </c>
      <c r="L10" s="15">
        <v>0.22364929479903845</v>
      </c>
      <c r="M10" s="15">
        <v>1.6344284892499941</v>
      </c>
      <c r="N10" s="15">
        <v>1.1440717393055277</v>
      </c>
      <c r="O10" s="15">
        <v>0.1327123217594412</v>
      </c>
      <c r="P10" s="15">
        <v>1.0570443704571044</v>
      </c>
      <c r="Q10" s="15">
        <v>3.1184647399746584E-3</v>
      </c>
      <c r="R10" s="15">
        <v>1.7363492467295141E-3</v>
      </c>
      <c r="S10" s="15">
        <v>4.5438643901300307E-4</v>
      </c>
      <c r="U10" s="257">
        <v>818.61379999999997</v>
      </c>
      <c r="V10" s="257">
        <v>841.35749999999996</v>
      </c>
      <c r="W10" s="257">
        <v>864.10109999999997</v>
      </c>
      <c r="X10" s="46"/>
      <c r="Y10" s="46">
        <v>787.03459999999995</v>
      </c>
      <c r="Z10" s="46"/>
      <c r="AA10" s="46">
        <v>809.77829999999994</v>
      </c>
      <c r="AB10" s="46">
        <v>815.46422499999994</v>
      </c>
      <c r="AC10" s="46">
        <v>832.52200000000005</v>
      </c>
    </row>
    <row r="11" spans="1:30">
      <c r="A11" s="44" t="s">
        <v>26</v>
      </c>
      <c r="B11" s="44" t="s">
        <v>2683</v>
      </c>
      <c r="C11" s="44" t="s">
        <v>2671</v>
      </c>
      <c r="D11" s="44" t="s">
        <v>1436</v>
      </c>
      <c r="E11" s="44" t="s">
        <v>2662</v>
      </c>
      <c r="F11" s="15">
        <v>2.113528368281465</v>
      </c>
      <c r="G11" s="15">
        <v>8.0139961804358784E-2</v>
      </c>
      <c r="H11" s="15">
        <v>0.71927287735573731</v>
      </c>
      <c r="I11" s="15">
        <v>0.13198979722555657</v>
      </c>
      <c r="J11" s="15">
        <v>6.7701791838682468E-2</v>
      </c>
      <c r="K11" s="15">
        <v>2.6346361045644389</v>
      </c>
      <c r="L11" s="15">
        <v>0.23540873831493744</v>
      </c>
      <c r="M11" s="15">
        <v>1.6009715710609571</v>
      </c>
      <c r="N11" s="15">
        <v>1.1999396608341197</v>
      </c>
      <c r="O11" s="15">
        <v>0.13919300065675791</v>
      </c>
      <c r="P11" s="15">
        <v>1.0840236255941551</v>
      </c>
      <c r="Q11" s="15">
        <v>4.388617428652355E-3</v>
      </c>
      <c r="R11" s="15">
        <v>1.4281689917430809E-3</v>
      </c>
      <c r="S11" s="15">
        <v>5.1126188635840925E-4</v>
      </c>
      <c r="U11" s="257">
        <v>847.98019999999997</v>
      </c>
      <c r="V11" s="257">
        <v>871.27239999999995</v>
      </c>
      <c r="W11" s="257">
        <v>894.56460000000004</v>
      </c>
      <c r="X11" s="46"/>
      <c r="Y11" s="46">
        <v>808.30250000000001</v>
      </c>
      <c r="Z11" s="46"/>
      <c r="AA11" s="46">
        <v>831.59469999999999</v>
      </c>
      <c r="AB11" s="46">
        <v>837.41772500000002</v>
      </c>
      <c r="AC11" s="46">
        <v>854.88679999999999</v>
      </c>
    </row>
    <row r="12" spans="1:30">
      <c r="A12" s="44" t="s">
        <v>26</v>
      </c>
      <c r="B12" s="44" t="s">
        <v>2683</v>
      </c>
      <c r="C12" s="44" t="s">
        <v>2687</v>
      </c>
      <c r="D12" s="44" t="s">
        <v>670</v>
      </c>
      <c r="E12" s="44" t="s">
        <v>670</v>
      </c>
      <c r="F12" s="15">
        <v>2.2986161800248124</v>
      </c>
      <c r="G12" s="15">
        <v>0</v>
      </c>
      <c r="H12" s="15">
        <v>0.41172416162188791</v>
      </c>
      <c r="I12" s="15">
        <v>0.1152412388740988</v>
      </c>
      <c r="J12" s="15">
        <v>0.16494192172314462</v>
      </c>
      <c r="K12" s="15">
        <v>2.6452335088269923</v>
      </c>
      <c r="L12" s="15">
        <v>0.22993195778338657</v>
      </c>
      <c r="M12" s="15">
        <v>1.7057556180067766</v>
      </c>
      <c r="N12" s="15">
        <v>1.1673802687942436</v>
      </c>
      <c r="O12" s="15">
        <v>0.13541611118013228</v>
      </c>
      <c r="P12" s="15">
        <v>1.0333349986337468</v>
      </c>
      <c r="Q12" s="15">
        <v>5.3152165024836634E-3</v>
      </c>
      <c r="R12" s="15">
        <v>1.1386535533508748E-3</v>
      </c>
      <c r="S12" s="15">
        <v>0</v>
      </c>
      <c r="U12" s="257">
        <v>594.27660000000003</v>
      </c>
      <c r="V12" s="257">
        <v>614.99680000000001</v>
      </c>
      <c r="W12" s="257">
        <v>635.71690000000001</v>
      </c>
      <c r="X12" s="46"/>
      <c r="Y12" s="46">
        <v>571.35530000000006</v>
      </c>
      <c r="Z12" s="46"/>
      <c r="AA12" s="46">
        <v>592.07539999999995</v>
      </c>
      <c r="AB12" s="46">
        <v>597.25545</v>
      </c>
      <c r="AC12" s="46">
        <v>612.79560000000004</v>
      </c>
    </row>
    <row r="13" spans="1:30">
      <c r="A13" s="44" t="s">
        <v>26</v>
      </c>
      <c r="B13" s="44" t="s">
        <v>2683</v>
      </c>
      <c r="C13" s="44" t="s">
        <v>2687</v>
      </c>
      <c r="D13" s="44" t="s">
        <v>671</v>
      </c>
      <c r="E13" s="44" t="s">
        <v>671</v>
      </c>
      <c r="F13" s="15">
        <v>2.3016833030729651</v>
      </c>
      <c r="G13" s="15">
        <v>0</v>
      </c>
      <c r="H13" s="15">
        <v>0.39626985653336055</v>
      </c>
      <c r="I13" s="15">
        <v>0.11841475336695206</v>
      </c>
      <c r="J13" s="15">
        <v>0.16600461356413126</v>
      </c>
      <c r="K13" s="15">
        <v>2.6673942192872881</v>
      </c>
      <c r="L13" s="15">
        <v>0.23542881065365884</v>
      </c>
      <c r="M13" s="15">
        <v>1.6551976938472703</v>
      </c>
      <c r="N13" s="15">
        <v>1.1690011891026464</v>
      </c>
      <c r="O13" s="15">
        <v>0.13560413793590703</v>
      </c>
      <c r="P13" s="15">
        <v>1.0269614124936279</v>
      </c>
      <c r="Q13" s="15">
        <v>3.215867156926816E-3</v>
      </c>
      <c r="R13" s="15">
        <v>1.7536376293948192E-3</v>
      </c>
      <c r="S13" s="15">
        <v>0</v>
      </c>
      <c r="U13" s="257">
        <v>585.49549999999999</v>
      </c>
      <c r="V13" s="257">
        <v>606.12720000000002</v>
      </c>
      <c r="W13" s="257">
        <v>626.75890000000004</v>
      </c>
      <c r="X13" s="46"/>
      <c r="Y13" s="46">
        <v>560.40260000000001</v>
      </c>
      <c r="Z13" s="46"/>
      <c r="AA13" s="46">
        <v>581.03430000000003</v>
      </c>
      <c r="AB13" s="46">
        <v>586.19222500000001</v>
      </c>
      <c r="AC13" s="46">
        <v>601.66600000000005</v>
      </c>
    </row>
    <row r="14" spans="1:30">
      <c r="A14" s="44" t="s">
        <v>26</v>
      </c>
      <c r="B14" s="44" t="s">
        <v>2683</v>
      </c>
      <c r="C14" s="44" t="s">
        <v>2687</v>
      </c>
      <c r="D14" s="44" t="s">
        <v>672</v>
      </c>
      <c r="E14" s="44" t="s">
        <v>672</v>
      </c>
      <c r="F14" s="15">
        <v>2.3195519201590313</v>
      </c>
      <c r="G14" s="15">
        <v>0</v>
      </c>
      <c r="H14" s="15">
        <v>0.34778421685601096</v>
      </c>
      <c r="I14" s="15">
        <v>0.12968719961203751</v>
      </c>
      <c r="J14" s="15">
        <v>0.18116402521314337</v>
      </c>
      <c r="K14" s="15">
        <v>2.6793867029516574</v>
      </c>
      <c r="L14" s="15">
        <v>0.17178154645684487</v>
      </c>
      <c r="M14" s="15">
        <v>1.6940896504239908</v>
      </c>
      <c r="N14" s="15">
        <v>1.1622999876824323</v>
      </c>
      <c r="O14" s="15">
        <v>0.13482679857116214</v>
      </c>
      <c r="P14" s="15">
        <v>1.0754769049512565</v>
      </c>
      <c r="Q14" s="15">
        <v>5.5683918099272813E-3</v>
      </c>
      <c r="R14" s="15">
        <v>7.4828718817200623E-4</v>
      </c>
      <c r="S14" s="15">
        <v>0</v>
      </c>
      <c r="U14" s="257">
        <v>533.21</v>
      </c>
      <c r="V14" s="257">
        <v>552.91240000000005</v>
      </c>
      <c r="W14" s="257">
        <v>572.61479999999995</v>
      </c>
      <c r="X14" s="46"/>
      <c r="Y14" s="46">
        <v>522.18230000000005</v>
      </c>
      <c r="Z14" s="46"/>
      <c r="AA14" s="46">
        <v>541.88459999999998</v>
      </c>
      <c r="AB14" s="46">
        <v>546.81022499999995</v>
      </c>
      <c r="AC14" s="46">
        <v>561.58709999999996</v>
      </c>
    </row>
    <row r="15" spans="1:30">
      <c r="A15" s="44" t="s">
        <v>26</v>
      </c>
      <c r="B15" s="44" t="s">
        <v>2683</v>
      </c>
      <c r="C15" s="44" t="s">
        <v>2687</v>
      </c>
      <c r="D15" s="44" t="s">
        <v>673</v>
      </c>
      <c r="E15" s="44" t="s">
        <v>673</v>
      </c>
      <c r="F15" s="15">
        <v>2.2165292864957524</v>
      </c>
      <c r="G15" s="15">
        <v>0</v>
      </c>
      <c r="H15" s="15">
        <v>0.4852066186107139</v>
      </c>
      <c r="I15" s="15">
        <v>0.13252385791535629</v>
      </c>
      <c r="J15" s="15">
        <v>0.10718378954330114</v>
      </c>
      <c r="K15" s="15">
        <v>2.6344435323643864</v>
      </c>
      <c r="L15" s="15">
        <v>0.10407171816636956</v>
      </c>
      <c r="M15" s="15">
        <v>1.8113110977307023</v>
      </c>
      <c r="N15" s="15">
        <v>1.153369731725195</v>
      </c>
      <c r="O15" s="15">
        <v>0.13379088888012261</v>
      </c>
      <c r="P15" s="15">
        <v>1.1310717302273439</v>
      </c>
      <c r="Q15" s="15">
        <v>4.4623029987958746E-3</v>
      </c>
      <c r="R15" s="15">
        <v>6.1132756797987857E-4</v>
      </c>
      <c r="S15" s="15">
        <v>0</v>
      </c>
      <c r="U15" s="257">
        <v>623.07809999999995</v>
      </c>
      <c r="V15" s="257">
        <v>643.75239999999997</v>
      </c>
      <c r="W15" s="257">
        <v>664.42660000000001</v>
      </c>
      <c r="X15" s="46"/>
      <c r="Y15" s="46">
        <v>625.91489999999999</v>
      </c>
      <c r="Z15" s="46"/>
      <c r="AA15" s="46">
        <v>646.58920000000001</v>
      </c>
      <c r="AB15" s="46">
        <v>651.75774999999999</v>
      </c>
      <c r="AC15" s="46">
        <v>667.26340000000005</v>
      </c>
    </row>
    <row r="16" spans="1:30">
      <c r="A16" s="44" t="s">
        <v>26</v>
      </c>
      <c r="B16" s="44" t="s">
        <v>2683</v>
      </c>
      <c r="C16" s="44" t="s">
        <v>2687</v>
      </c>
      <c r="D16" s="44" t="s">
        <v>674</v>
      </c>
      <c r="E16" s="44" t="s">
        <v>674</v>
      </c>
      <c r="F16" s="15">
        <v>2.3149571975497767</v>
      </c>
      <c r="G16" s="15">
        <v>0</v>
      </c>
      <c r="H16" s="15">
        <v>0.3999366471168771</v>
      </c>
      <c r="I16" s="15">
        <v>0.12760430620166599</v>
      </c>
      <c r="J16" s="15">
        <v>0.16233471113652193</v>
      </c>
      <c r="K16" s="15">
        <v>2.5918367783950305</v>
      </c>
      <c r="L16" s="15">
        <v>8.9480481280261787E-2</v>
      </c>
      <c r="M16" s="15">
        <v>1.8046117088292379</v>
      </c>
      <c r="N16" s="15">
        <v>1.2539637720373156</v>
      </c>
      <c r="O16" s="15">
        <v>0.14545979755632862</v>
      </c>
      <c r="P16" s="15">
        <v>1.2272190086371297</v>
      </c>
      <c r="Q16" s="15">
        <v>3.4603736497364388E-3</v>
      </c>
      <c r="R16" s="15">
        <v>6.0513312036354129E-4</v>
      </c>
      <c r="S16" s="15">
        <v>0</v>
      </c>
      <c r="U16" s="257">
        <v>553.21640000000002</v>
      </c>
      <c r="V16" s="257">
        <v>573.03139999999996</v>
      </c>
      <c r="W16" s="257">
        <v>592.84649999999999</v>
      </c>
      <c r="X16" s="46"/>
      <c r="Y16" s="46">
        <v>555.86760000000004</v>
      </c>
      <c r="Z16" s="46"/>
      <c r="AA16" s="46">
        <v>575.68259999999998</v>
      </c>
      <c r="AB16" s="46">
        <v>580.63637500000004</v>
      </c>
      <c r="AC16" s="46">
        <v>595.49770000000001</v>
      </c>
    </row>
    <row r="17" spans="1:29">
      <c r="A17" s="44" t="s">
        <v>26</v>
      </c>
      <c r="B17" s="44" t="s">
        <v>2683</v>
      </c>
      <c r="C17" s="44" t="s">
        <v>2687</v>
      </c>
      <c r="D17" s="44" t="s">
        <v>675</v>
      </c>
      <c r="E17" s="44" t="s">
        <v>675</v>
      </c>
      <c r="F17" s="15">
        <v>2.2645355928297968</v>
      </c>
      <c r="G17" s="15">
        <v>1.7240304323485667E-2</v>
      </c>
      <c r="H17" s="15">
        <v>0.46479713101106784</v>
      </c>
      <c r="I17" s="15">
        <v>0.11175758429961408</v>
      </c>
      <c r="J17" s="15">
        <v>0.14949668935498811</v>
      </c>
      <c r="K17" s="15">
        <v>2.6382032877948185</v>
      </c>
      <c r="L17" s="15">
        <v>0.1100854208332924</v>
      </c>
      <c r="M17" s="15">
        <v>1.770545445476456</v>
      </c>
      <c r="N17" s="15">
        <v>1.0808969383770721</v>
      </c>
      <c r="O17" s="15">
        <v>0.12538404485174037</v>
      </c>
      <c r="P17" s="15">
        <v>1.2624438892105767</v>
      </c>
      <c r="Q17" s="15">
        <v>2.5624648253674016E-3</v>
      </c>
      <c r="R17" s="15">
        <v>4.2815721852989424E-4</v>
      </c>
      <c r="S17" s="15">
        <v>0</v>
      </c>
      <c r="U17" s="257">
        <v>536.17190000000005</v>
      </c>
      <c r="V17" s="257">
        <v>555.18330000000003</v>
      </c>
      <c r="W17" s="257">
        <v>574.19470000000001</v>
      </c>
      <c r="X17" s="46"/>
      <c r="Y17" s="46">
        <v>536.21489999999994</v>
      </c>
      <c r="Z17" s="46"/>
      <c r="AA17" s="46">
        <v>555.22630000000004</v>
      </c>
      <c r="AB17" s="46">
        <v>559.97915</v>
      </c>
      <c r="AC17" s="46">
        <v>574.23770000000002</v>
      </c>
    </row>
    <row r="18" spans="1:29">
      <c r="A18" s="44" t="s">
        <v>26</v>
      </c>
      <c r="B18" s="44" t="s">
        <v>2683</v>
      </c>
      <c r="C18" s="44" t="s">
        <v>2687</v>
      </c>
      <c r="D18" s="44" t="s">
        <v>676</v>
      </c>
      <c r="E18" s="44" t="s">
        <v>676</v>
      </c>
      <c r="F18" s="15">
        <v>2.2310773962128128</v>
      </c>
      <c r="G18" s="15">
        <v>0</v>
      </c>
      <c r="H18" s="15">
        <v>0.45426744518882828</v>
      </c>
      <c r="I18" s="15">
        <v>0.11554988607180711</v>
      </c>
      <c r="J18" s="15">
        <v>0.18426260108347295</v>
      </c>
      <c r="K18" s="15">
        <v>2.6393961908583488</v>
      </c>
      <c r="L18" s="15">
        <v>0.21846609556379348</v>
      </c>
      <c r="M18" s="15">
        <v>1.6916150538222154</v>
      </c>
      <c r="N18" s="15">
        <v>1.1642577806398158</v>
      </c>
      <c r="O18" s="15">
        <v>0.13505390255421865</v>
      </c>
      <c r="P18" s="15">
        <v>1.0652596809831183</v>
      </c>
      <c r="Q18" s="15">
        <v>3.5735791727337135E-3</v>
      </c>
      <c r="R18" s="15">
        <v>1.4398395970865461E-3</v>
      </c>
      <c r="S18" s="15">
        <v>0</v>
      </c>
      <c r="U18" s="257">
        <v>624.75310000000002</v>
      </c>
      <c r="V18" s="257">
        <v>645.58510000000001</v>
      </c>
      <c r="W18" s="257">
        <v>666.4171</v>
      </c>
      <c r="X18" s="46"/>
      <c r="Y18" s="46">
        <v>602.03629999999998</v>
      </c>
      <c r="Z18" s="46"/>
      <c r="AA18" s="46">
        <v>622.86829999999998</v>
      </c>
      <c r="AB18" s="46">
        <v>628.076325</v>
      </c>
      <c r="AC18" s="46">
        <v>643.70039999999995</v>
      </c>
    </row>
    <row r="19" spans="1:29">
      <c r="A19" s="44" t="s">
        <v>26</v>
      </c>
      <c r="B19" s="44" t="s">
        <v>2683</v>
      </c>
      <c r="C19" s="44" t="s">
        <v>2687</v>
      </c>
      <c r="D19" s="44" t="s">
        <v>677</v>
      </c>
      <c r="E19" s="44" t="s">
        <v>677</v>
      </c>
      <c r="F19" s="15">
        <v>2.2153618032581455</v>
      </c>
      <c r="G19" s="15">
        <v>0</v>
      </c>
      <c r="H19" s="15">
        <v>0.49871090211024477</v>
      </c>
      <c r="I19" s="15">
        <v>0.12469886392796989</v>
      </c>
      <c r="J19" s="15">
        <v>0.14346650164206254</v>
      </c>
      <c r="K19" s="15">
        <v>2.6233502386406786</v>
      </c>
      <c r="L19" s="15">
        <v>0.22117549605008299</v>
      </c>
      <c r="M19" s="15">
        <v>1.7334090898719061</v>
      </c>
      <c r="N19" s="15">
        <v>1.1352119450568252</v>
      </c>
      <c r="O19" s="15">
        <v>0.13168458562659174</v>
      </c>
      <c r="P19" s="15">
        <v>1.0557910685112668</v>
      </c>
      <c r="Q19" s="15">
        <v>4.4759675653843287E-3</v>
      </c>
      <c r="R19" s="15">
        <v>2.1678570614596404E-3</v>
      </c>
      <c r="S19" s="15">
        <v>0</v>
      </c>
      <c r="U19" s="257">
        <v>652.68650000000002</v>
      </c>
      <c r="V19" s="257">
        <v>673.83090000000004</v>
      </c>
      <c r="W19" s="257">
        <v>694.97540000000004</v>
      </c>
      <c r="X19" s="46"/>
      <c r="Y19" s="46">
        <v>629.75900000000001</v>
      </c>
      <c r="Z19" s="46"/>
      <c r="AA19" s="46">
        <v>650.90340000000003</v>
      </c>
      <c r="AB19" s="46">
        <v>656.189525</v>
      </c>
      <c r="AC19" s="46">
        <v>672.04790000000003</v>
      </c>
    </row>
    <row r="20" spans="1:29">
      <c r="A20" s="44" t="s">
        <v>26</v>
      </c>
      <c r="B20" s="44" t="s">
        <v>2683</v>
      </c>
      <c r="C20" s="44" t="s">
        <v>2687</v>
      </c>
      <c r="D20" s="44" t="s">
        <v>678</v>
      </c>
      <c r="E20" s="44" t="s">
        <v>678</v>
      </c>
      <c r="F20" s="15">
        <v>2.2334421333593388</v>
      </c>
      <c r="G20" s="15">
        <v>0</v>
      </c>
      <c r="H20" s="15">
        <v>0.46432105618900665</v>
      </c>
      <c r="I20" s="15">
        <v>0.12881786526831551</v>
      </c>
      <c r="J20" s="15">
        <v>0.16646562310371846</v>
      </c>
      <c r="K20" s="15">
        <v>2.6684725344591378</v>
      </c>
      <c r="L20" s="15">
        <v>0.13629737646490792</v>
      </c>
      <c r="M20" s="15">
        <v>1.7419666700942562</v>
      </c>
      <c r="N20" s="15">
        <v>1.1437483602776868</v>
      </c>
      <c r="O20" s="15">
        <v>0.13267480979221169</v>
      </c>
      <c r="P20" s="15">
        <v>1.1292931571415472</v>
      </c>
      <c r="Q20" s="15">
        <v>3.811351835438109E-3</v>
      </c>
      <c r="R20" s="15">
        <v>6.0047336505072784E-4</v>
      </c>
      <c r="S20" s="15">
        <v>0</v>
      </c>
      <c r="U20" s="257">
        <v>605.8768</v>
      </c>
      <c r="V20" s="257">
        <v>626.18290000000002</v>
      </c>
      <c r="W20" s="257">
        <v>646.48900000000003</v>
      </c>
      <c r="X20" s="46"/>
      <c r="Y20" s="46">
        <v>601.54830000000004</v>
      </c>
      <c r="Z20" s="46"/>
      <c r="AA20" s="46">
        <v>621.85440000000006</v>
      </c>
      <c r="AB20" s="46">
        <v>626.93090000000007</v>
      </c>
      <c r="AC20" s="46">
        <v>642.16039999999998</v>
      </c>
    </row>
    <row r="21" spans="1:29">
      <c r="A21" s="44" t="s">
        <v>26</v>
      </c>
      <c r="B21" s="44" t="s">
        <v>2683</v>
      </c>
      <c r="C21" s="44" t="s">
        <v>2687</v>
      </c>
      <c r="D21" s="44" t="s">
        <v>679</v>
      </c>
      <c r="E21" s="44" t="s">
        <v>679</v>
      </c>
      <c r="F21" s="15">
        <v>2.2251529367515683</v>
      </c>
      <c r="G21" s="15">
        <v>0</v>
      </c>
      <c r="H21" s="15">
        <v>0.41435580505855901</v>
      </c>
      <c r="I21" s="15">
        <v>0.15161826063211253</v>
      </c>
      <c r="J21" s="15">
        <v>0.20183546597616539</v>
      </c>
      <c r="K21" s="15">
        <v>2.6562777128424178</v>
      </c>
      <c r="L21" s="15">
        <v>0.19017911954515032</v>
      </c>
      <c r="M21" s="15">
        <v>1.6986220760742714</v>
      </c>
      <c r="N21" s="15">
        <v>1.129407189586533</v>
      </c>
      <c r="O21" s="15">
        <v>0.13101123399203782</v>
      </c>
      <c r="P21" s="15">
        <v>1.1277561973370227</v>
      </c>
      <c r="Q21" s="15">
        <v>4.3007814918928104E-3</v>
      </c>
      <c r="R21" s="15">
        <v>8.1426333773952024E-4</v>
      </c>
      <c r="S21" s="15">
        <v>0</v>
      </c>
      <c r="U21" s="257">
        <v>575.04100000000005</v>
      </c>
      <c r="V21" s="257">
        <v>594.78689999999995</v>
      </c>
      <c r="W21" s="257">
        <v>614.53269999999998</v>
      </c>
      <c r="X21" s="46"/>
      <c r="Y21" s="46">
        <v>559.74680000000001</v>
      </c>
      <c r="Z21" s="46"/>
      <c r="AA21" s="46">
        <v>579.49260000000004</v>
      </c>
      <c r="AB21" s="46">
        <v>584.42907500000001</v>
      </c>
      <c r="AC21" s="46">
        <v>599.23850000000004</v>
      </c>
    </row>
    <row r="22" spans="1:29">
      <c r="A22" s="44" t="s">
        <v>26</v>
      </c>
      <c r="B22" s="44" t="s">
        <v>2683</v>
      </c>
      <c r="C22" s="44" t="s">
        <v>2687</v>
      </c>
      <c r="D22" s="44" t="s">
        <v>680</v>
      </c>
      <c r="E22" s="44" t="s">
        <v>680</v>
      </c>
      <c r="F22" s="15">
        <v>2.1829047903076706</v>
      </c>
      <c r="G22" s="15">
        <v>0</v>
      </c>
      <c r="H22" s="15">
        <v>0.58272219439159612</v>
      </c>
      <c r="I22" s="15">
        <v>0.12027237841775679</v>
      </c>
      <c r="J22" s="15">
        <v>0.11936185580303726</v>
      </c>
      <c r="K22" s="15">
        <v>2.6710987502877024</v>
      </c>
      <c r="L22" s="15">
        <v>0.18376675821700444</v>
      </c>
      <c r="M22" s="15">
        <v>1.6662794131822085</v>
      </c>
      <c r="N22" s="15">
        <v>1.1673391493108891</v>
      </c>
      <c r="O22" s="15">
        <v>0.13541134132006316</v>
      </c>
      <c r="P22" s="15">
        <v>1.1104903427714263</v>
      </c>
      <c r="Q22" s="15">
        <v>5.5405553421354024E-3</v>
      </c>
      <c r="R22" s="15">
        <v>1.3246252770567424E-3</v>
      </c>
      <c r="S22" s="15">
        <v>0</v>
      </c>
      <c r="U22" s="257">
        <v>704.78269999999998</v>
      </c>
      <c r="V22" s="257">
        <v>726.38260000000002</v>
      </c>
      <c r="W22" s="257">
        <v>747.98249999999996</v>
      </c>
      <c r="X22" s="46"/>
      <c r="Y22" s="46">
        <v>686.75019999999995</v>
      </c>
      <c r="Z22" s="46"/>
      <c r="AA22" s="33">
        <v>708.35019999999997</v>
      </c>
      <c r="AB22" s="18">
        <v>713.75014999999996</v>
      </c>
      <c r="AC22" s="46">
        <v>729.95</v>
      </c>
    </row>
    <row r="23" spans="1:29">
      <c r="A23" s="44" t="s">
        <v>26</v>
      </c>
      <c r="B23" s="44" t="s">
        <v>2683</v>
      </c>
      <c r="C23" s="44" t="s">
        <v>2687</v>
      </c>
      <c r="D23" s="44" t="s">
        <v>681</v>
      </c>
      <c r="E23" s="44" t="s">
        <v>681</v>
      </c>
      <c r="F23" s="15">
        <v>2.2111869338447394</v>
      </c>
      <c r="G23" s="15">
        <v>0</v>
      </c>
      <c r="H23" s="15">
        <v>0.49479683999892993</v>
      </c>
      <c r="I23" s="15">
        <v>0.14057705224478032</v>
      </c>
      <c r="J23" s="15">
        <v>0.15396356724851745</v>
      </c>
      <c r="K23" s="15">
        <v>2.6850717500639818</v>
      </c>
      <c r="L23" s="15">
        <v>0.17289150308380283</v>
      </c>
      <c r="M23" s="15">
        <v>1.6877263965045919</v>
      </c>
      <c r="N23" s="15">
        <v>1.1397882651492466</v>
      </c>
      <c r="O23" s="15">
        <v>0.13221543875731259</v>
      </c>
      <c r="P23" s="15">
        <v>1.1055067734930095</v>
      </c>
      <c r="Q23" s="15">
        <v>1.3989427020901744E-3</v>
      </c>
      <c r="R23" s="15">
        <v>1.4189529050678087E-3</v>
      </c>
      <c r="S23" s="15">
        <v>0</v>
      </c>
      <c r="U23" s="257">
        <v>638.17870000000005</v>
      </c>
      <c r="V23" s="257">
        <v>658.89229999999998</v>
      </c>
      <c r="W23" s="257">
        <v>679.60599999999999</v>
      </c>
      <c r="X23" s="46"/>
      <c r="Y23" s="46">
        <v>625.29219999999998</v>
      </c>
      <c r="Z23" s="46"/>
      <c r="AA23" s="46">
        <v>646.00580000000002</v>
      </c>
      <c r="AB23" s="46">
        <v>651.18422499999997</v>
      </c>
      <c r="AC23" s="46">
        <v>666.71950000000004</v>
      </c>
    </row>
    <row r="24" spans="1:29">
      <c r="A24" s="44" t="s">
        <v>26</v>
      </c>
      <c r="B24" s="44" t="s">
        <v>2683</v>
      </c>
      <c r="C24" s="44" t="s">
        <v>2687</v>
      </c>
      <c r="D24" s="44" t="s">
        <v>682</v>
      </c>
      <c r="E24" s="44" t="s">
        <v>682</v>
      </c>
      <c r="F24" s="15">
        <v>2.2144287444050605</v>
      </c>
      <c r="G24" s="15">
        <v>0</v>
      </c>
      <c r="H24" s="15">
        <v>0.5325952957538751</v>
      </c>
      <c r="I24" s="15">
        <v>0.12930325701242748</v>
      </c>
      <c r="J24" s="15">
        <v>0.10076713209438759</v>
      </c>
      <c r="K24" s="15">
        <v>2.6537543929168681</v>
      </c>
      <c r="L24" s="15">
        <v>0.13962080918527964</v>
      </c>
      <c r="M24" s="15">
        <v>1.7345542425617755</v>
      </c>
      <c r="N24" s="15">
        <v>1.1432603386467679</v>
      </c>
      <c r="O24" s="15">
        <v>0.1326181992830251</v>
      </c>
      <c r="P24" s="15">
        <v>1.1542567295215505</v>
      </c>
      <c r="Q24" s="15">
        <v>3.2617699271664104E-3</v>
      </c>
      <c r="R24" s="15">
        <v>1.603986288246338E-3</v>
      </c>
      <c r="S24" s="15">
        <v>0</v>
      </c>
      <c r="U24" s="257">
        <v>642.56380000000001</v>
      </c>
      <c r="V24" s="257">
        <v>663.30380000000002</v>
      </c>
      <c r="W24" s="257">
        <v>684.04380000000003</v>
      </c>
      <c r="X24" s="46"/>
      <c r="Y24" s="46">
        <v>636.30960000000005</v>
      </c>
      <c r="Z24" s="46"/>
      <c r="AA24" s="46">
        <v>657.04960000000005</v>
      </c>
      <c r="AB24" s="46">
        <v>662.23457500000006</v>
      </c>
      <c r="AC24" s="46">
        <v>677.78949999999998</v>
      </c>
    </row>
    <row r="25" spans="1:29">
      <c r="A25" s="44" t="s">
        <v>26</v>
      </c>
      <c r="B25" s="44" t="s">
        <v>2683</v>
      </c>
      <c r="C25" s="44" t="s">
        <v>2687</v>
      </c>
      <c r="D25" s="44" t="s">
        <v>683</v>
      </c>
      <c r="E25" s="44" t="s">
        <v>683</v>
      </c>
      <c r="F25" s="15">
        <v>2.2466133443851759</v>
      </c>
      <c r="G25" s="15">
        <v>0</v>
      </c>
      <c r="H25" s="15">
        <v>0.38979338752148429</v>
      </c>
      <c r="I25" s="15">
        <v>0.12847745038624331</v>
      </c>
      <c r="J25" s="15">
        <v>0.20063697004608741</v>
      </c>
      <c r="K25" s="15">
        <v>2.6531293295931166</v>
      </c>
      <c r="L25" s="15">
        <v>0.1728727600866154</v>
      </c>
      <c r="M25" s="15">
        <v>1.7132448344588587</v>
      </c>
      <c r="N25" s="15">
        <v>1.1441877586344562</v>
      </c>
      <c r="O25" s="15">
        <v>0.1327257800015969</v>
      </c>
      <c r="P25" s="15">
        <v>1.1192317081920911</v>
      </c>
      <c r="Q25" s="15">
        <v>5.5160158863687969E-3</v>
      </c>
      <c r="R25" s="15">
        <v>2.706277210966911E-4</v>
      </c>
      <c r="S25" s="15">
        <v>0</v>
      </c>
      <c r="U25" s="257">
        <v>557.28070000000002</v>
      </c>
      <c r="V25" s="257">
        <v>576.9873</v>
      </c>
      <c r="W25" s="257">
        <v>596.69389999999999</v>
      </c>
      <c r="X25" s="46"/>
      <c r="Y25" s="46">
        <v>545.50639999999999</v>
      </c>
      <c r="Z25" s="46"/>
      <c r="AA25" s="46">
        <v>565.21299999999997</v>
      </c>
      <c r="AB25" s="46">
        <v>570.13964999999996</v>
      </c>
      <c r="AC25" s="46">
        <v>584.91959999999995</v>
      </c>
    </row>
    <row r="26" spans="1:29">
      <c r="A26" s="44" t="s">
        <v>26</v>
      </c>
      <c r="B26" s="44" t="s">
        <v>2683</v>
      </c>
      <c r="C26" s="44" t="s">
        <v>2687</v>
      </c>
      <c r="D26" s="44" t="s">
        <v>684</v>
      </c>
      <c r="E26" s="44" t="s">
        <v>684</v>
      </c>
      <c r="F26" s="15">
        <v>2.30849248294271</v>
      </c>
      <c r="G26" s="15">
        <v>2.076134181015199E-2</v>
      </c>
      <c r="H26" s="15">
        <v>0.39487507604063776</v>
      </c>
      <c r="I26" s="15">
        <v>0.13173473431374544</v>
      </c>
      <c r="J26" s="15">
        <v>0.17280947724273976</v>
      </c>
      <c r="K26" s="15">
        <v>2.6625846270846689</v>
      </c>
      <c r="L26" s="15">
        <v>0.15734350245303863</v>
      </c>
      <c r="M26" s="15">
        <v>1.6872585730680161</v>
      </c>
      <c r="N26" s="15">
        <v>1.1713754573298332</v>
      </c>
      <c r="O26" s="15">
        <v>0.13587955305026064</v>
      </c>
      <c r="P26" s="15">
        <v>1.1326237993095576</v>
      </c>
      <c r="Q26" s="15">
        <v>2.7728520364711977E-3</v>
      </c>
      <c r="R26" s="15">
        <v>9.0063962937449583E-4</v>
      </c>
      <c r="S26" s="15">
        <v>0</v>
      </c>
      <c r="U26" s="257">
        <v>548.97550000000001</v>
      </c>
      <c r="V26" s="257">
        <v>568.7568</v>
      </c>
      <c r="W26" s="257">
        <v>588.53809999999999</v>
      </c>
      <c r="X26" s="46"/>
      <c r="Y26" s="46">
        <v>539.03560000000004</v>
      </c>
      <c r="Z26" s="46"/>
      <c r="AA26" s="46">
        <v>558.81690000000003</v>
      </c>
      <c r="AB26" s="46">
        <v>563.76222500000006</v>
      </c>
      <c r="AC26" s="46">
        <v>578.59820000000002</v>
      </c>
    </row>
    <row r="27" spans="1:29">
      <c r="A27" s="44" t="s">
        <v>26</v>
      </c>
      <c r="B27" s="44" t="s">
        <v>2683</v>
      </c>
      <c r="C27" s="44" t="s">
        <v>2687</v>
      </c>
      <c r="D27" s="44" t="s">
        <v>685</v>
      </c>
      <c r="E27" s="44" t="s">
        <v>685</v>
      </c>
      <c r="F27" s="15">
        <v>2.2707651424139521</v>
      </c>
      <c r="G27" s="15">
        <v>1.2211010035751535E-2</v>
      </c>
      <c r="H27" s="15">
        <v>0.4409144769992171</v>
      </c>
      <c r="I27" s="15">
        <v>0.12418351094829794</v>
      </c>
      <c r="J27" s="15">
        <v>0.16518685131587574</v>
      </c>
      <c r="K27" s="15">
        <v>2.6630293406569194</v>
      </c>
      <c r="L27" s="15">
        <v>0.21472254995727533</v>
      </c>
      <c r="M27" s="15">
        <v>1.6648520013025288</v>
      </c>
      <c r="N27" s="15">
        <v>1.1243404535230179</v>
      </c>
      <c r="O27" s="15">
        <v>0.13042349260867009</v>
      </c>
      <c r="P27" s="15">
        <v>1.1063323016961255</v>
      </c>
      <c r="Q27" s="15">
        <v>2.5715370224390576E-3</v>
      </c>
      <c r="R27" s="15">
        <v>9.9472803815112902E-4</v>
      </c>
      <c r="S27" s="15">
        <v>0</v>
      </c>
      <c r="U27" s="257">
        <v>576.75429999999994</v>
      </c>
      <c r="V27" s="257">
        <v>596.81949999999995</v>
      </c>
      <c r="W27" s="257">
        <v>616.88480000000004</v>
      </c>
      <c r="X27" s="46"/>
      <c r="Y27" s="46">
        <v>555.68290000000002</v>
      </c>
      <c r="Z27" s="46"/>
      <c r="AA27" s="46">
        <v>575.74800000000005</v>
      </c>
      <c r="AB27" s="46">
        <v>580.7643250000001</v>
      </c>
      <c r="AC27" s="46">
        <v>595.81330000000003</v>
      </c>
    </row>
    <row r="28" spans="1:29">
      <c r="A28" s="44" t="s">
        <v>26</v>
      </c>
      <c r="B28" s="44" t="s">
        <v>2683</v>
      </c>
      <c r="C28" s="44" t="s">
        <v>2687</v>
      </c>
      <c r="D28" s="44" t="s">
        <v>686</v>
      </c>
      <c r="E28" s="44" t="s">
        <v>686</v>
      </c>
      <c r="F28" s="15">
        <v>2.2882742127882345</v>
      </c>
      <c r="G28" s="15">
        <v>3.3420832572083725E-2</v>
      </c>
      <c r="H28" s="15">
        <v>0.43284577950873737</v>
      </c>
      <c r="I28" s="15">
        <v>0.12732242884146394</v>
      </c>
      <c r="J28" s="15">
        <v>0.15885871131401419</v>
      </c>
      <c r="K28" s="15">
        <v>2.6735514615616136</v>
      </c>
      <c r="L28" s="15">
        <v>0.20291341903884541</v>
      </c>
      <c r="M28" s="15">
        <v>1.6722165647058178</v>
      </c>
      <c r="N28" s="15">
        <v>1.1114622857687255</v>
      </c>
      <c r="O28" s="15">
        <v>0.12892962514917214</v>
      </c>
      <c r="P28" s="15">
        <v>1.1169276378475164</v>
      </c>
      <c r="Q28" s="15">
        <v>4.1066810170704666E-3</v>
      </c>
      <c r="R28" s="15">
        <v>1.292831211736904E-3</v>
      </c>
      <c r="S28" s="15">
        <v>0</v>
      </c>
      <c r="U28" s="257">
        <v>565.46199999999999</v>
      </c>
      <c r="V28" s="257">
        <v>585.32569999999998</v>
      </c>
      <c r="W28" s="257">
        <v>605.18949999999995</v>
      </c>
      <c r="X28" s="46"/>
      <c r="Y28" s="46">
        <v>547.46109999999999</v>
      </c>
      <c r="Z28" s="46"/>
      <c r="AA28" s="46">
        <v>567.32479999999998</v>
      </c>
      <c r="AB28" s="46">
        <v>572.29075</v>
      </c>
      <c r="AC28" s="46">
        <v>587.18859999999995</v>
      </c>
    </row>
    <row r="29" spans="1:29">
      <c r="A29" s="44" t="s">
        <v>26</v>
      </c>
      <c r="B29" s="44" t="s">
        <v>2683</v>
      </c>
      <c r="C29" s="44" t="s">
        <v>2687</v>
      </c>
      <c r="D29" s="44" t="s">
        <v>687</v>
      </c>
      <c r="E29" s="44" t="s">
        <v>687</v>
      </c>
      <c r="F29" s="15">
        <v>2.2923655287282081</v>
      </c>
      <c r="G29" s="15">
        <v>2.1441109210325493E-2</v>
      </c>
      <c r="H29" s="15">
        <v>0.45575729658351444</v>
      </c>
      <c r="I29" s="15">
        <v>9.8603269003858032E-2</v>
      </c>
      <c r="J29" s="15">
        <v>0.14787440268095819</v>
      </c>
      <c r="K29" s="15">
        <v>2.634777699807886</v>
      </c>
      <c r="L29" s="15">
        <v>0.21173816823141633</v>
      </c>
      <c r="M29" s="15">
        <v>1.7979444450630433</v>
      </c>
      <c r="N29" s="15">
        <v>1.0605475782035529</v>
      </c>
      <c r="O29" s="15">
        <v>0.12302351907161214</v>
      </c>
      <c r="P29" s="15">
        <v>1.0441378220199364</v>
      </c>
      <c r="Q29" s="15">
        <v>2.9233679287132817E-3</v>
      </c>
      <c r="R29" s="15">
        <v>1.2421161087939885E-3</v>
      </c>
      <c r="S29" s="15">
        <v>0</v>
      </c>
      <c r="U29" s="257">
        <v>578.93899999999996</v>
      </c>
      <c r="V29" s="257">
        <v>599.16269999999997</v>
      </c>
      <c r="W29" s="257">
        <v>619.38639999999998</v>
      </c>
      <c r="X29" s="46"/>
      <c r="Y29" s="46">
        <v>562.73</v>
      </c>
      <c r="Z29" s="46"/>
      <c r="AA29" s="46">
        <v>582.95370000000003</v>
      </c>
      <c r="AB29" s="46">
        <v>588.00962500000003</v>
      </c>
      <c r="AC29" s="46">
        <v>603.17740000000003</v>
      </c>
    </row>
    <row r="30" spans="1:29">
      <c r="A30" s="44" t="s">
        <v>26</v>
      </c>
      <c r="B30" s="44" t="s">
        <v>2683</v>
      </c>
      <c r="C30" s="44" t="s">
        <v>2687</v>
      </c>
      <c r="D30" s="44" t="s">
        <v>688</v>
      </c>
      <c r="E30" s="44" t="s">
        <v>688</v>
      </c>
      <c r="F30" s="15">
        <v>2.3164090029596931</v>
      </c>
      <c r="G30" s="15">
        <v>6.3260093979309318E-3</v>
      </c>
      <c r="H30" s="15">
        <v>0.38871501017288862</v>
      </c>
      <c r="I30" s="15">
        <v>0.11421318571327425</v>
      </c>
      <c r="J30" s="15">
        <v>0.16363621893166988</v>
      </c>
      <c r="K30" s="15">
        <v>2.658464301037176</v>
      </c>
      <c r="L30" s="15">
        <v>0.16115691473194713</v>
      </c>
      <c r="M30" s="15">
        <v>1.7340037181695518</v>
      </c>
      <c r="N30" s="15">
        <v>1.0986035822747915</v>
      </c>
      <c r="O30" s="15">
        <v>0.12743801554387579</v>
      </c>
      <c r="P30" s="15">
        <v>1.1590466288885839</v>
      </c>
      <c r="Q30" s="15">
        <v>4.6902182402232383E-3</v>
      </c>
      <c r="R30" s="15">
        <v>1.0339123404889494E-3</v>
      </c>
      <c r="S30" s="15">
        <v>0</v>
      </c>
      <c r="U30" s="257">
        <v>513.26279999999997</v>
      </c>
      <c r="V30" s="257">
        <v>532.40359999999998</v>
      </c>
      <c r="W30" s="257">
        <v>551.54430000000002</v>
      </c>
      <c r="X30" s="46"/>
      <c r="Y30" s="46">
        <v>504.87819999999999</v>
      </c>
      <c r="Z30" s="46"/>
      <c r="AA30" s="46">
        <v>524.01890000000003</v>
      </c>
      <c r="AB30" s="46">
        <v>528.80410000000006</v>
      </c>
      <c r="AC30" s="46">
        <v>543.15970000000004</v>
      </c>
    </row>
    <row r="31" spans="1:29">
      <c r="A31" s="44" t="s">
        <v>26</v>
      </c>
      <c r="B31" s="44" t="s">
        <v>2683</v>
      </c>
      <c r="C31" s="44" t="s">
        <v>2687</v>
      </c>
      <c r="D31" s="44" t="s">
        <v>689</v>
      </c>
      <c r="E31" s="44" t="s">
        <v>689</v>
      </c>
      <c r="F31" s="15">
        <v>2.2572352153685609</v>
      </c>
      <c r="G31" s="15">
        <v>0</v>
      </c>
      <c r="H31" s="15">
        <v>0.49884693427089105</v>
      </c>
      <c r="I31" s="15">
        <v>0.11456115731235972</v>
      </c>
      <c r="J31" s="15">
        <v>0.13603100177345237</v>
      </c>
      <c r="K31" s="15">
        <v>2.6603632449857963</v>
      </c>
      <c r="L31" s="15">
        <v>0.18786369647507981</v>
      </c>
      <c r="M31" s="15">
        <v>1.6811966759622496</v>
      </c>
      <c r="N31" s="15">
        <v>1.1566561018085455</v>
      </c>
      <c r="O31" s="15">
        <v>0.13417210780979127</v>
      </c>
      <c r="P31" s="15">
        <v>1.1189644173527751</v>
      </c>
      <c r="Q31" s="15">
        <v>4.3695480806951953E-3</v>
      </c>
      <c r="R31" s="15">
        <v>1.1081864806400284E-3</v>
      </c>
      <c r="S31" s="15">
        <v>0</v>
      </c>
      <c r="U31" s="257">
        <v>628.35730000000001</v>
      </c>
      <c r="V31" s="257">
        <v>649.12950000000001</v>
      </c>
      <c r="W31" s="257">
        <v>669.90170000000001</v>
      </c>
      <c r="X31" s="46"/>
      <c r="Y31" s="46">
        <v>611.39499999999998</v>
      </c>
      <c r="Z31" s="46"/>
      <c r="AA31" s="46">
        <v>632.16719999999998</v>
      </c>
      <c r="AB31" s="46">
        <v>637.360275</v>
      </c>
      <c r="AC31" s="46">
        <v>652.93949999999995</v>
      </c>
    </row>
    <row r="32" spans="1:29">
      <c r="A32" s="44" t="s">
        <v>26</v>
      </c>
      <c r="B32" s="44" t="s">
        <v>2683</v>
      </c>
      <c r="C32" s="44" t="s">
        <v>2687</v>
      </c>
      <c r="D32" s="44" t="s">
        <v>690</v>
      </c>
      <c r="E32" s="44" t="s">
        <v>690</v>
      </c>
      <c r="F32" s="15">
        <v>2.2907940766564696</v>
      </c>
      <c r="G32" s="15">
        <v>1.9925288265646657E-2</v>
      </c>
      <c r="H32" s="15">
        <v>0.43963596886662648</v>
      </c>
      <c r="I32" s="15">
        <v>0.13313096687679477</v>
      </c>
      <c r="J32" s="15">
        <v>0.16590803177547858</v>
      </c>
      <c r="K32" s="15">
        <v>2.6586400794630078</v>
      </c>
      <c r="L32" s="15">
        <v>0.17375853254682003</v>
      </c>
      <c r="M32" s="15">
        <v>1.6936351348633383</v>
      </c>
      <c r="N32" s="15">
        <v>1.1924156948070184</v>
      </c>
      <c r="O32" s="15">
        <v>0.13832022059761412</v>
      </c>
      <c r="P32" s="15">
        <v>1.1211675176994196</v>
      </c>
      <c r="Q32" s="15">
        <v>2.2554237572878586E-3</v>
      </c>
      <c r="R32" s="15">
        <v>1.7654953388535918E-3</v>
      </c>
      <c r="S32" s="15">
        <v>0</v>
      </c>
      <c r="U32" s="257">
        <v>590.89610000000005</v>
      </c>
      <c r="V32" s="257">
        <v>611.28219999999999</v>
      </c>
      <c r="W32" s="257">
        <v>631.66830000000004</v>
      </c>
      <c r="X32" s="46"/>
      <c r="Y32" s="46">
        <v>577.89279999999997</v>
      </c>
      <c r="Z32" s="46"/>
      <c r="AA32" s="46">
        <v>598.27890000000002</v>
      </c>
      <c r="AB32" s="46">
        <v>603.37542499999995</v>
      </c>
      <c r="AC32" s="46">
        <v>618.66499999999996</v>
      </c>
    </row>
    <row r="33" spans="1:29">
      <c r="A33" s="44" t="s">
        <v>26</v>
      </c>
      <c r="B33" s="44" t="s">
        <v>2683</v>
      </c>
      <c r="C33" s="44" t="s">
        <v>2687</v>
      </c>
      <c r="D33" s="44" t="s">
        <v>691</v>
      </c>
      <c r="E33" s="44" t="s">
        <v>691</v>
      </c>
      <c r="F33" s="15">
        <v>2.2934132500411266</v>
      </c>
      <c r="G33" s="15">
        <v>0</v>
      </c>
      <c r="H33" s="15">
        <v>0.39124156218483142</v>
      </c>
      <c r="I33" s="15">
        <v>0.13515650040007701</v>
      </c>
      <c r="J33" s="15">
        <v>0.18584808572500922</v>
      </c>
      <c r="K33" s="15">
        <v>2.6808257815389225</v>
      </c>
      <c r="L33" s="15">
        <v>0.16631801387561548</v>
      </c>
      <c r="M33" s="15">
        <v>1.6589240257654498</v>
      </c>
      <c r="N33" s="15">
        <v>1.2192719019127998</v>
      </c>
      <c r="O33" s="15">
        <v>0.14143554062188476</v>
      </c>
      <c r="P33" s="15">
        <v>1.1292460902709258</v>
      </c>
      <c r="Q33" s="15">
        <v>5.1706361922666949E-3</v>
      </c>
      <c r="R33" s="15">
        <v>1.8532998534683002E-3</v>
      </c>
      <c r="S33" s="15">
        <v>0</v>
      </c>
      <c r="U33" s="257">
        <v>569.57640000000004</v>
      </c>
      <c r="V33" s="257">
        <v>589.68179999999995</v>
      </c>
      <c r="W33" s="257">
        <v>609.78710000000001</v>
      </c>
      <c r="X33" s="46"/>
      <c r="Y33" s="46">
        <v>557.73519999999996</v>
      </c>
      <c r="Z33" s="46"/>
      <c r="AA33" s="46">
        <v>577.84050000000002</v>
      </c>
      <c r="AB33" s="46">
        <v>582.86682500000006</v>
      </c>
      <c r="AC33" s="46">
        <v>597.94579999999996</v>
      </c>
    </row>
    <row r="34" spans="1:29">
      <c r="A34" s="44" t="s">
        <v>26</v>
      </c>
      <c r="B34" s="44" t="s">
        <v>2683</v>
      </c>
      <c r="C34" s="44" t="s">
        <v>2687</v>
      </c>
      <c r="D34" s="44" t="s">
        <v>692</v>
      </c>
      <c r="E34" s="44" t="s">
        <v>692</v>
      </c>
      <c r="F34" s="15">
        <v>2.242564390024846</v>
      </c>
      <c r="G34" s="15">
        <v>6.8603488190461803E-3</v>
      </c>
      <c r="H34" s="15">
        <v>0.48555304652747588</v>
      </c>
      <c r="I34" s="15">
        <v>0.16186719245026748</v>
      </c>
      <c r="J34" s="15">
        <v>0.13098125816674733</v>
      </c>
      <c r="K34" s="15">
        <v>2.6520936062507432</v>
      </c>
      <c r="L34" s="15">
        <v>0.16700972228600044</v>
      </c>
      <c r="M34" s="15">
        <v>1.6579786239125942</v>
      </c>
      <c r="N34" s="15">
        <v>1.2430062072729424</v>
      </c>
      <c r="O34" s="15">
        <v>0.14418872004366132</v>
      </c>
      <c r="P34" s="15">
        <v>1.1554142050169169</v>
      </c>
      <c r="Q34" s="15">
        <v>4.9155984186121824E-3</v>
      </c>
      <c r="R34" s="15">
        <v>1.1357503318192436E-3</v>
      </c>
      <c r="S34" s="15">
        <v>0</v>
      </c>
      <c r="U34" s="257">
        <v>635.72709999999995</v>
      </c>
      <c r="V34" s="257">
        <v>656.65840000000003</v>
      </c>
      <c r="W34" s="257">
        <v>677.58969999999999</v>
      </c>
      <c r="X34" s="46"/>
      <c r="Y34" s="46">
        <v>621.39430000000004</v>
      </c>
      <c r="Z34" s="46"/>
      <c r="AA34" s="46">
        <v>642.32560000000001</v>
      </c>
      <c r="AB34" s="46">
        <v>647.55844999999999</v>
      </c>
      <c r="AC34" s="46">
        <v>663.25699999999995</v>
      </c>
    </row>
    <row r="35" spans="1:29">
      <c r="A35" s="44" t="s">
        <v>26</v>
      </c>
      <c r="B35" s="44" t="s">
        <v>2683</v>
      </c>
      <c r="C35" s="44" t="s">
        <v>2687</v>
      </c>
      <c r="D35" s="44" t="s">
        <v>693</v>
      </c>
      <c r="E35" s="44" t="s">
        <v>693</v>
      </c>
      <c r="F35" s="15">
        <v>2.2818404254798001</v>
      </c>
      <c r="G35" s="15">
        <v>4.1367757655357273E-2</v>
      </c>
      <c r="H35" s="15">
        <v>0.48533479878776031</v>
      </c>
      <c r="I35" s="15">
        <v>0.11768272065383016</v>
      </c>
      <c r="J35" s="15">
        <v>0.14412295530331279</v>
      </c>
      <c r="K35" s="15">
        <v>2.6960773801904536</v>
      </c>
      <c r="L35" s="15">
        <v>0.18317851591276471</v>
      </c>
      <c r="M35" s="15">
        <v>1.64565175381055</v>
      </c>
      <c r="N35" s="15">
        <v>1.1826409487098548</v>
      </c>
      <c r="O35" s="15">
        <v>0.13718635005034316</v>
      </c>
      <c r="P35" s="15">
        <v>1.0651087249859341</v>
      </c>
      <c r="Q35" s="15">
        <v>3.9542133142445911E-3</v>
      </c>
      <c r="R35" s="15">
        <v>1.3893840899136211E-3</v>
      </c>
      <c r="S35" s="15">
        <v>0</v>
      </c>
      <c r="U35" s="257">
        <v>638.75900000000001</v>
      </c>
      <c r="V35" s="257">
        <v>659.96810000000005</v>
      </c>
      <c r="W35" s="257">
        <v>681.17719999999997</v>
      </c>
      <c r="X35" s="46"/>
      <c r="Y35" s="46">
        <v>622.31709999999998</v>
      </c>
      <c r="Z35" s="46"/>
      <c r="AA35" s="46">
        <v>643.52620000000002</v>
      </c>
      <c r="AB35" s="46">
        <v>648.82844999999998</v>
      </c>
      <c r="AC35" s="46">
        <v>664.73519999999996</v>
      </c>
    </row>
    <row r="36" spans="1:29">
      <c r="A36" s="44" t="s">
        <v>26</v>
      </c>
      <c r="B36" s="44" t="s">
        <v>2683</v>
      </c>
      <c r="C36" s="44" t="s">
        <v>2688</v>
      </c>
      <c r="D36" s="44" t="s">
        <v>694</v>
      </c>
      <c r="E36" s="44" t="s">
        <v>2661</v>
      </c>
      <c r="F36" s="15">
        <v>2.2335097325086566</v>
      </c>
      <c r="G36" s="15">
        <v>0</v>
      </c>
      <c r="H36" s="15">
        <v>0.49519308676803692</v>
      </c>
      <c r="I36" s="15">
        <v>0.11480317578022287</v>
      </c>
      <c r="J36" s="15">
        <v>0.13496593802569412</v>
      </c>
      <c r="K36" s="15">
        <v>2.6530224104027726</v>
      </c>
      <c r="L36" s="15">
        <v>0.22845768383808096</v>
      </c>
      <c r="M36" s="15">
        <v>1.6154933416795954</v>
      </c>
      <c r="N36" s="15">
        <v>1.1767740064419057</v>
      </c>
      <c r="O36" s="15">
        <v>0.13650578474726105</v>
      </c>
      <c r="P36" s="15">
        <v>1.0724620711529225</v>
      </c>
      <c r="Q36" s="15">
        <v>3.5388835086733539E-3</v>
      </c>
      <c r="R36" s="15">
        <v>1.5340968762454846E-3</v>
      </c>
      <c r="S36" s="15">
        <v>3.9539825055573955E-4</v>
      </c>
      <c r="U36" s="257">
        <v>652.66409999999996</v>
      </c>
      <c r="V36" s="257">
        <v>673.97239999999999</v>
      </c>
      <c r="W36" s="257">
        <v>695.28070000000002</v>
      </c>
      <c r="X36" s="46"/>
      <c r="Y36" s="46">
        <v>623.66070000000002</v>
      </c>
      <c r="Z36" s="46"/>
      <c r="AA36" s="46">
        <v>644.96900000000005</v>
      </c>
      <c r="AB36" s="46">
        <v>650.29607499999997</v>
      </c>
      <c r="AC36" s="46">
        <v>666.27729999999997</v>
      </c>
    </row>
    <row r="37" spans="1:29">
      <c r="A37" s="44" t="s">
        <v>26</v>
      </c>
      <c r="B37" s="44" t="s">
        <v>2683</v>
      </c>
      <c r="C37" s="44" t="s">
        <v>2688</v>
      </c>
      <c r="D37" s="44" t="s">
        <v>694</v>
      </c>
      <c r="E37" s="44" t="s">
        <v>2661</v>
      </c>
      <c r="F37" s="15">
        <v>2.1939521877232582</v>
      </c>
      <c r="G37" s="15">
        <v>5.4073222019477285E-3</v>
      </c>
      <c r="H37" s="15">
        <v>0.55699282741292089</v>
      </c>
      <c r="I37" s="15">
        <v>0.12047480256221309</v>
      </c>
      <c r="J37" s="15">
        <v>0.11700873446467225</v>
      </c>
      <c r="K37" s="15">
        <v>2.6530224104027726</v>
      </c>
      <c r="L37" s="15">
        <v>0.22845768383808096</v>
      </c>
      <c r="M37" s="15">
        <v>1.6154933416795954</v>
      </c>
      <c r="N37" s="15">
        <v>1.1767740064419057</v>
      </c>
      <c r="O37" s="15">
        <v>0.13650578474726105</v>
      </c>
      <c r="P37" s="15">
        <v>1.0724620711529225</v>
      </c>
      <c r="Q37" s="15">
        <v>3.5388835086733539E-3</v>
      </c>
      <c r="R37" s="15">
        <v>1.5340968762454846E-3</v>
      </c>
      <c r="S37" s="15">
        <v>3.9539825055573955E-4</v>
      </c>
      <c r="U37" s="257">
        <v>692.11760000000004</v>
      </c>
      <c r="V37" s="257">
        <v>713.86630000000002</v>
      </c>
      <c r="W37" s="257">
        <v>735.61509999999998</v>
      </c>
      <c r="X37" s="46"/>
      <c r="Y37" s="46">
        <v>661.64139999999998</v>
      </c>
      <c r="Z37" s="46"/>
      <c r="AA37" s="46">
        <v>683.39009999999996</v>
      </c>
      <c r="AB37" s="46">
        <v>688.82729999999992</v>
      </c>
      <c r="AC37" s="46">
        <v>705.13890000000004</v>
      </c>
    </row>
    <row r="38" spans="1:29">
      <c r="A38" s="44" t="s">
        <v>26</v>
      </c>
      <c r="B38" s="44" t="s">
        <v>2683</v>
      </c>
      <c r="C38" s="44" t="s">
        <v>2688</v>
      </c>
      <c r="D38" s="44" t="s">
        <v>694</v>
      </c>
      <c r="E38" s="44" t="s">
        <v>2661</v>
      </c>
      <c r="F38" s="15">
        <v>2.1579767561249006</v>
      </c>
      <c r="G38" s="15">
        <v>0.13663431120468505</v>
      </c>
      <c r="H38" s="15">
        <v>0.68661556802535639</v>
      </c>
      <c r="I38" s="15">
        <v>0.12259158509930242</v>
      </c>
      <c r="J38" s="15">
        <v>9.983108513315643E-2</v>
      </c>
      <c r="K38" s="15">
        <v>2.6530224104027726</v>
      </c>
      <c r="L38" s="15">
        <v>0.22845768383808096</v>
      </c>
      <c r="M38" s="15">
        <v>1.6154933416795954</v>
      </c>
      <c r="N38" s="15">
        <v>1.1767740064419057</v>
      </c>
      <c r="O38" s="15">
        <v>0.13650578474726105</v>
      </c>
      <c r="P38" s="15">
        <v>1.0724620711529225</v>
      </c>
      <c r="Q38" s="15">
        <v>3.5388835086733539E-3</v>
      </c>
      <c r="R38" s="15">
        <v>1.5340968762454846E-3</v>
      </c>
      <c r="S38" s="15">
        <v>3.9539825055573955E-4</v>
      </c>
      <c r="U38" s="257">
        <v>820.94190000000003</v>
      </c>
      <c r="V38" s="257">
        <v>843.87549999999999</v>
      </c>
      <c r="W38" s="257">
        <v>866.80920000000003</v>
      </c>
      <c r="X38" s="46"/>
      <c r="Y38" s="46">
        <v>785.87689999999998</v>
      </c>
      <c r="Z38" s="46"/>
      <c r="AA38" s="46">
        <v>808.81050000000005</v>
      </c>
      <c r="AB38" s="46">
        <v>814.54392500000006</v>
      </c>
      <c r="AC38" s="46">
        <v>831.74419999999998</v>
      </c>
    </row>
    <row r="39" spans="1:29">
      <c r="A39" s="44" t="s">
        <v>26</v>
      </c>
      <c r="B39" s="44" t="s">
        <v>2683</v>
      </c>
      <c r="C39" s="44" t="s">
        <v>2688</v>
      </c>
      <c r="D39" s="44" t="s">
        <v>694</v>
      </c>
      <c r="E39" s="44" t="s">
        <v>2661</v>
      </c>
      <c r="F39" s="15">
        <v>2.1701402952995168</v>
      </c>
      <c r="G39" s="15">
        <v>4.7090912525525219E-2</v>
      </c>
      <c r="H39" s="15">
        <v>0.64188715159983556</v>
      </c>
      <c r="I39" s="15">
        <v>0.12492240687266998</v>
      </c>
      <c r="J39" s="15">
        <v>8.5808061997374258E-2</v>
      </c>
      <c r="K39" s="15">
        <v>2.6530224104027726</v>
      </c>
      <c r="L39" s="15">
        <v>0.22845768383808096</v>
      </c>
      <c r="M39" s="15">
        <v>1.6154933416795954</v>
      </c>
      <c r="N39" s="15">
        <v>1.1767740064419057</v>
      </c>
      <c r="O39" s="15">
        <v>0.13650578474726105</v>
      </c>
      <c r="P39" s="15">
        <v>1.0724620711529225</v>
      </c>
      <c r="Q39" s="15">
        <v>3.5388835086733539E-3</v>
      </c>
      <c r="R39" s="15">
        <v>1.5340968762454846E-3</v>
      </c>
      <c r="S39" s="15">
        <v>3.9539825055573955E-4</v>
      </c>
      <c r="U39" s="257">
        <v>764.11760000000004</v>
      </c>
      <c r="V39" s="257">
        <v>786.59670000000006</v>
      </c>
      <c r="W39" s="257">
        <v>809.07569999999998</v>
      </c>
      <c r="X39" s="46"/>
      <c r="Y39" s="46">
        <v>730.95759999999996</v>
      </c>
      <c r="Z39" s="46"/>
      <c r="AA39" s="46">
        <v>753.43679999999995</v>
      </c>
      <c r="AB39" s="46">
        <v>759.05655000000002</v>
      </c>
      <c r="AC39" s="46">
        <v>775.91579999999999</v>
      </c>
    </row>
    <row r="40" spans="1:29">
      <c r="A40" s="44" t="s">
        <v>26</v>
      </c>
      <c r="B40" s="44" t="s">
        <v>2683</v>
      </c>
      <c r="C40" s="44" t="s">
        <v>2688</v>
      </c>
      <c r="D40" s="44" t="s">
        <v>694</v>
      </c>
      <c r="E40" s="44" t="s">
        <v>2661</v>
      </c>
      <c r="F40" s="15">
        <v>2.1411217232823248</v>
      </c>
      <c r="G40" s="15">
        <v>1.0629365700737026E-2</v>
      </c>
      <c r="H40" s="15">
        <v>0.64623024500301385</v>
      </c>
      <c r="I40" s="15">
        <v>0.1267055025795954</v>
      </c>
      <c r="J40" s="15">
        <v>8.1145907398240444E-2</v>
      </c>
      <c r="K40" s="15">
        <v>2.6530224104027726</v>
      </c>
      <c r="L40" s="15">
        <v>0.22845768383808096</v>
      </c>
      <c r="M40" s="15">
        <v>1.6154933416795954</v>
      </c>
      <c r="N40" s="15">
        <v>1.1767740064419057</v>
      </c>
      <c r="O40" s="15">
        <v>0.13650578474726105</v>
      </c>
      <c r="P40" s="15">
        <v>1.0724620711529225</v>
      </c>
      <c r="Q40" s="15">
        <v>3.5388835086733539E-3</v>
      </c>
      <c r="R40" s="15">
        <v>1.5340968762454846E-3</v>
      </c>
      <c r="S40" s="15">
        <v>3.9539825055573955E-4</v>
      </c>
      <c r="U40" s="257">
        <v>765.69539999999995</v>
      </c>
      <c r="V40" s="257">
        <v>788.19830000000002</v>
      </c>
      <c r="W40" s="257">
        <v>810.70119999999997</v>
      </c>
      <c r="X40" s="46"/>
      <c r="Y40" s="46">
        <v>732.46230000000003</v>
      </c>
      <c r="Z40" s="46"/>
      <c r="AA40" s="46">
        <v>754.96510000000001</v>
      </c>
      <c r="AB40" s="46">
        <v>760.590825</v>
      </c>
      <c r="AC40" s="46">
        <v>777.46799999999996</v>
      </c>
    </row>
    <row r="41" spans="1:29">
      <c r="A41" s="44" t="s">
        <v>26</v>
      </c>
      <c r="B41" s="44" t="s">
        <v>2683</v>
      </c>
      <c r="C41" s="44" t="s">
        <v>2688</v>
      </c>
      <c r="D41" s="44" t="s">
        <v>694</v>
      </c>
      <c r="E41" s="44" t="s">
        <v>2661</v>
      </c>
      <c r="F41" s="15">
        <v>2.1352994609253111</v>
      </c>
      <c r="G41" s="15">
        <v>2.059512564054522E-2</v>
      </c>
      <c r="H41" s="15">
        <v>0.66060370924878464</v>
      </c>
      <c r="I41" s="15">
        <v>0.13013198561764852</v>
      </c>
      <c r="J41" s="15">
        <v>7.276797679995016E-2</v>
      </c>
      <c r="K41" s="15">
        <v>2.6530224104027726</v>
      </c>
      <c r="L41" s="15">
        <v>0.22845768383808096</v>
      </c>
      <c r="M41" s="15">
        <v>1.6154933416795954</v>
      </c>
      <c r="N41" s="15">
        <v>1.1767740064419057</v>
      </c>
      <c r="O41" s="15">
        <v>0.13650578474726105</v>
      </c>
      <c r="P41" s="15">
        <v>1.0724620711529225</v>
      </c>
      <c r="Q41" s="15">
        <v>3.5388835086733539E-3</v>
      </c>
      <c r="R41" s="15">
        <v>1.5340968762454846E-3</v>
      </c>
      <c r="S41" s="15">
        <v>3.9539825055573955E-4</v>
      </c>
      <c r="U41" s="257">
        <v>779.86879999999996</v>
      </c>
      <c r="V41" s="257">
        <v>802.50800000000004</v>
      </c>
      <c r="W41" s="257">
        <v>825.1472</v>
      </c>
      <c r="X41" s="46"/>
      <c r="Y41" s="46">
        <v>746.11950000000002</v>
      </c>
      <c r="Z41" s="46"/>
      <c r="AA41" s="46">
        <v>768.75879999999995</v>
      </c>
      <c r="AB41" s="46">
        <v>774.41859999999997</v>
      </c>
      <c r="AC41" s="46">
        <v>791.39800000000002</v>
      </c>
    </row>
    <row r="42" spans="1:29">
      <c r="A42" s="44" t="s">
        <v>26</v>
      </c>
      <c r="B42" s="44" t="s">
        <v>2683</v>
      </c>
      <c r="C42" s="44" t="s">
        <v>2688</v>
      </c>
      <c r="D42" s="44" t="s">
        <v>694</v>
      </c>
      <c r="E42" s="44" t="s">
        <v>2661</v>
      </c>
      <c r="F42" s="15">
        <v>2.136868153005774</v>
      </c>
      <c r="G42" s="15">
        <v>4.4453572968381039E-2</v>
      </c>
      <c r="H42" s="15">
        <v>0.65969793008584365</v>
      </c>
      <c r="I42" s="15">
        <v>0.13104406632452043</v>
      </c>
      <c r="J42" s="15">
        <v>8.0267995166565326E-2</v>
      </c>
      <c r="K42" s="15">
        <v>2.6530224104027726</v>
      </c>
      <c r="L42" s="15">
        <v>0.22845768383808096</v>
      </c>
      <c r="M42" s="15">
        <v>1.6154933416795954</v>
      </c>
      <c r="N42" s="15">
        <v>1.1767740064419057</v>
      </c>
      <c r="O42" s="15">
        <v>0.13650578474726105</v>
      </c>
      <c r="P42" s="15">
        <v>1.0724620711529225</v>
      </c>
      <c r="Q42" s="15">
        <v>3.5388835086733539E-3</v>
      </c>
      <c r="R42" s="15">
        <v>1.5340968762454846E-3</v>
      </c>
      <c r="S42" s="15">
        <v>3.9539825055573955E-4</v>
      </c>
      <c r="U42" s="257">
        <v>785.03449999999998</v>
      </c>
      <c r="V42" s="257">
        <v>807.69309999999996</v>
      </c>
      <c r="W42" s="257">
        <v>830.35170000000005</v>
      </c>
      <c r="X42" s="46"/>
      <c r="Y42" s="46">
        <v>751.17600000000004</v>
      </c>
      <c r="Z42" s="46"/>
      <c r="AA42" s="46">
        <v>773.83460000000002</v>
      </c>
      <c r="AB42" s="46">
        <v>779.49925000000007</v>
      </c>
      <c r="AC42" s="46">
        <v>796.4932</v>
      </c>
    </row>
    <row r="43" spans="1:29">
      <c r="A43" s="44" t="s">
        <v>26</v>
      </c>
      <c r="B43" s="44" t="s">
        <v>2683</v>
      </c>
      <c r="C43" s="44" t="s">
        <v>2688</v>
      </c>
      <c r="D43" s="44" t="s">
        <v>694</v>
      </c>
      <c r="E43" s="44" t="s">
        <v>2661</v>
      </c>
      <c r="F43" s="15">
        <v>2.1244187101749863</v>
      </c>
      <c r="G43" s="15">
        <v>6.2251106318409022E-2</v>
      </c>
      <c r="H43" s="15">
        <v>0.69084972936442079</v>
      </c>
      <c r="I43" s="15">
        <v>0.12906318156564578</v>
      </c>
      <c r="J43" s="15">
        <v>7.507386382686089E-2</v>
      </c>
      <c r="K43" s="15">
        <v>2.6530224104027726</v>
      </c>
      <c r="L43" s="15">
        <v>0.22845768383808096</v>
      </c>
      <c r="M43" s="15">
        <v>1.6154933416795954</v>
      </c>
      <c r="N43" s="15">
        <v>1.1767740064419057</v>
      </c>
      <c r="O43" s="15">
        <v>0.13650578474726105</v>
      </c>
      <c r="P43" s="15">
        <v>1.0724620711529225</v>
      </c>
      <c r="Q43" s="15">
        <v>3.5388835086733539E-3</v>
      </c>
      <c r="R43" s="15">
        <v>1.5340968762454846E-3</v>
      </c>
      <c r="S43" s="15">
        <v>3.9539825055573955E-4</v>
      </c>
      <c r="U43" s="257">
        <v>814.0652</v>
      </c>
      <c r="V43" s="257">
        <v>836.99260000000004</v>
      </c>
      <c r="W43" s="257">
        <v>859.92</v>
      </c>
      <c r="X43" s="46"/>
      <c r="Y43" s="46">
        <v>779.12120000000004</v>
      </c>
      <c r="Z43" s="46"/>
      <c r="AA43" s="46">
        <v>802.04859999999996</v>
      </c>
      <c r="AB43" s="46">
        <v>807.78044999999997</v>
      </c>
      <c r="AC43" s="46">
        <v>824.976</v>
      </c>
    </row>
    <row r="44" spans="1:29">
      <c r="A44" s="44" t="s">
        <v>26</v>
      </c>
      <c r="B44" s="44" t="s">
        <v>2683</v>
      </c>
      <c r="C44" s="44" t="s">
        <v>2688</v>
      </c>
      <c r="D44" s="44" t="s">
        <v>694</v>
      </c>
      <c r="E44" s="44" t="s">
        <v>2661</v>
      </c>
      <c r="F44" s="15">
        <v>2.1144279706752229</v>
      </c>
      <c r="G44" s="15">
        <v>2.9650662713610387E-2</v>
      </c>
      <c r="H44" s="15">
        <v>0.68992445953008374</v>
      </c>
      <c r="I44" s="15">
        <v>0.12981867847474202</v>
      </c>
      <c r="J44" s="15">
        <v>7.2175431175146756E-2</v>
      </c>
      <c r="K44" s="15">
        <v>2.6530224104027726</v>
      </c>
      <c r="L44" s="15">
        <v>0.22845768383808096</v>
      </c>
      <c r="M44" s="15">
        <v>1.6154933416795954</v>
      </c>
      <c r="N44" s="15">
        <v>1.1767740064419057</v>
      </c>
      <c r="O44" s="15">
        <v>0.13650578474726105</v>
      </c>
      <c r="P44" s="15">
        <v>1.0724620711529225</v>
      </c>
      <c r="Q44" s="15">
        <v>3.5388835086733539E-3</v>
      </c>
      <c r="R44" s="15">
        <v>1.5340968762454846E-3</v>
      </c>
      <c r="S44" s="15">
        <v>3.9539825055573955E-4</v>
      </c>
      <c r="U44" s="257">
        <v>807.72910000000002</v>
      </c>
      <c r="V44" s="257">
        <v>830.61099999999999</v>
      </c>
      <c r="W44" s="257">
        <v>853.49300000000005</v>
      </c>
      <c r="X44" s="46"/>
      <c r="Y44" s="46">
        <v>772.98410000000001</v>
      </c>
      <c r="Z44" s="46"/>
      <c r="AA44" s="46">
        <v>795.86599999999999</v>
      </c>
      <c r="AB44" s="46">
        <v>801.5865</v>
      </c>
      <c r="AC44" s="46">
        <v>818.74800000000005</v>
      </c>
    </row>
    <row r="45" spans="1:29">
      <c r="A45" s="44" t="s">
        <v>26</v>
      </c>
      <c r="B45" s="44" t="s">
        <v>2683</v>
      </c>
      <c r="C45" s="44" t="s">
        <v>2688</v>
      </c>
      <c r="D45" s="44" t="s">
        <v>694</v>
      </c>
      <c r="E45" s="44" t="s">
        <v>2661</v>
      </c>
      <c r="F45" s="15">
        <v>2.1358425241225873</v>
      </c>
      <c r="G45" s="15">
        <v>7.9595298656439439E-2</v>
      </c>
      <c r="H45" s="15">
        <v>0.69554109400863262</v>
      </c>
      <c r="I45" s="15">
        <v>0.12862516530973761</v>
      </c>
      <c r="J45" s="15">
        <v>7.1665847386541054E-2</v>
      </c>
      <c r="K45" s="15">
        <v>2.6530224104027726</v>
      </c>
      <c r="L45" s="15">
        <v>0.22845768383808096</v>
      </c>
      <c r="M45" s="15">
        <v>1.6154933416795954</v>
      </c>
      <c r="N45" s="15">
        <v>1.1767740064419057</v>
      </c>
      <c r="O45" s="15">
        <v>0.13650578474726105</v>
      </c>
      <c r="P45" s="15">
        <v>1.0724620711529225</v>
      </c>
      <c r="Q45" s="15">
        <v>3.5388835086733539E-3</v>
      </c>
      <c r="R45" s="15">
        <v>1.5340968762454846E-3</v>
      </c>
      <c r="S45" s="15">
        <v>3.9539825055573955E-4</v>
      </c>
      <c r="U45" s="257">
        <v>818.7346</v>
      </c>
      <c r="V45" s="257">
        <v>841.71109999999999</v>
      </c>
      <c r="W45" s="257">
        <v>864.68769999999995</v>
      </c>
      <c r="X45" s="46"/>
      <c r="Y45" s="46">
        <v>783.59770000000003</v>
      </c>
      <c r="Z45" s="46"/>
      <c r="AA45" s="46">
        <v>806.57429999999999</v>
      </c>
      <c r="AB45" s="46">
        <v>812.31842499999993</v>
      </c>
      <c r="AC45" s="46">
        <v>829.55079999999998</v>
      </c>
    </row>
    <row r="46" spans="1:29">
      <c r="A46" s="44" t="s">
        <v>26</v>
      </c>
      <c r="B46" s="44" t="s">
        <v>2683</v>
      </c>
      <c r="C46" s="44" t="s">
        <v>2688</v>
      </c>
      <c r="D46" s="44" t="s">
        <v>694</v>
      </c>
      <c r="E46" s="44" t="s">
        <v>2661</v>
      </c>
      <c r="F46" s="15">
        <v>2.1245974193749002</v>
      </c>
      <c r="G46" s="15">
        <v>5.3588768834036848E-2</v>
      </c>
      <c r="H46" s="15">
        <v>0.69204545959985719</v>
      </c>
      <c r="I46" s="15">
        <v>0.12572866914968817</v>
      </c>
      <c r="J46" s="15">
        <v>7.3197707006975504E-2</v>
      </c>
      <c r="K46" s="15">
        <v>2.6530224104027726</v>
      </c>
      <c r="L46" s="15">
        <v>0.22845768383808096</v>
      </c>
      <c r="M46" s="15">
        <v>1.6154933416795954</v>
      </c>
      <c r="N46" s="15">
        <v>1.1767740064419057</v>
      </c>
      <c r="O46" s="15">
        <v>0.13650578474726105</v>
      </c>
      <c r="P46" s="15">
        <v>1.0724620711529225</v>
      </c>
      <c r="Q46" s="15">
        <v>3.5388835086733539E-3</v>
      </c>
      <c r="R46" s="15">
        <v>1.5340968762454846E-3</v>
      </c>
      <c r="S46" s="15">
        <v>3.9539825055573955E-4</v>
      </c>
      <c r="U46" s="257">
        <v>811.73940000000005</v>
      </c>
      <c r="V46" s="257">
        <v>834.66089999999997</v>
      </c>
      <c r="W46" s="257">
        <v>857.58240000000001</v>
      </c>
      <c r="X46" s="46"/>
      <c r="Y46" s="46">
        <v>776.8193</v>
      </c>
      <c r="Z46" s="46"/>
      <c r="AA46" s="46">
        <v>799.74080000000004</v>
      </c>
      <c r="AB46" s="46">
        <v>805.47117500000002</v>
      </c>
      <c r="AC46" s="46">
        <v>822.66229999999996</v>
      </c>
    </row>
    <row r="47" spans="1:29">
      <c r="A47" s="44" t="s">
        <v>26</v>
      </c>
      <c r="B47" s="44" t="s">
        <v>2683</v>
      </c>
      <c r="C47" s="44" t="s">
        <v>2688</v>
      </c>
      <c r="D47" s="44" t="s">
        <v>694</v>
      </c>
      <c r="E47" s="44" t="s">
        <v>2661</v>
      </c>
      <c r="F47" s="15">
        <v>2.1176202901988077</v>
      </c>
      <c r="G47" s="15">
        <v>5.0035017916950864E-2</v>
      </c>
      <c r="H47" s="15">
        <v>0.70329729391918916</v>
      </c>
      <c r="I47" s="15">
        <v>0.13132461979493426</v>
      </c>
      <c r="J47" s="15">
        <v>7.1511189461973088E-2</v>
      </c>
      <c r="K47" s="15">
        <v>2.6530224104027726</v>
      </c>
      <c r="L47" s="15">
        <v>0.22845768383808096</v>
      </c>
      <c r="M47" s="15">
        <v>1.6154933416795954</v>
      </c>
      <c r="N47" s="15">
        <v>1.1767740064419057</v>
      </c>
      <c r="O47" s="15">
        <v>0.13650578474726105</v>
      </c>
      <c r="P47" s="15">
        <v>1.0724620711529225</v>
      </c>
      <c r="Q47" s="15">
        <v>3.5388835086733539E-3</v>
      </c>
      <c r="R47" s="15">
        <v>1.5340968762454846E-3</v>
      </c>
      <c r="S47" s="15">
        <v>3.9539825055573955E-4</v>
      </c>
      <c r="U47" s="257">
        <v>822.02719999999999</v>
      </c>
      <c r="V47" s="257">
        <v>845.02940000000001</v>
      </c>
      <c r="W47" s="257">
        <v>868.03160000000003</v>
      </c>
      <c r="X47" s="46"/>
      <c r="Y47" s="46">
        <v>786.79020000000003</v>
      </c>
      <c r="Z47" s="46"/>
      <c r="AA47" s="46">
        <v>809.79240000000004</v>
      </c>
      <c r="AB47" s="46">
        <v>815.54295000000002</v>
      </c>
      <c r="AC47" s="46">
        <v>832.79459999999995</v>
      </c>
    </row>
    <row r="48" spans="1:29">
      <c r="A48" s="44" t="s">
        <v>26</v>
      </c>
      <c r="B48" s="44" t="s">
        <v>2683</v>
      </c>
      <c r="C48" s="44" t="s">
        <v>2688</v>
      </c>
      <c r="D48" s="44" t="s">
        <v>694</v>
      </c>
      <c r="E48" s="44" t="s">
        <v>2661</v>
      </c>
      <c r="F48" s="15">
        <v>2.1330511864341153</v>
      </c>
      <c r="G48" s="15">
        <v>7.9791191829437835E-2</v>
      </c>
      <c r="H48" s="15">
        <v>0.70068914716017217</v>
      </c>
      <c r="I48" s="15">
        <v>0.13084173229738016</v>
      </c>
      <c r="J48" s="15">
        <v>6.9259833878153335E-2</v>
      </c>
      <c r="K48" s="15">
        <v>2.6530224104027726</v>
      </c>
      <c r="L48" s="15">
        <v>0.22845768383808096</v>
      </c>
      <c r="M48" s="15">
        <v>1.6154933416795954</v>
      </c>
      <c r="N48" s="15">
        <v>1.1767740064419057</v>
      </c>
      <c r="O48" s="15">
        <v>0.13650578474726105</v>
      </c>
      <c r="P48" s="15">
        <v>1.0724620711529225</v>
      </c>
      <c r="Q48" s="15">
        <v>3.5388835086733539E-3</v>
      </c>
      <c r="R48" s="15">
        <v>1.5340968762454846E-3</v>
      </c>
      <c r="S48" s="15">
        <v>3.9539825055573955E-4</v>
      </c>
      <c r="U48" s="257">
        <v>823.70619999999997</v>
      </c>
      <c r="V48" s="257">
        <v>846.72640000000001</v>
      </c>
      <c r="W48" s="257">
        <v>869.74659999999994</v>
      </c>
      <c r="X48" s="46"/>
      <c r="Y48" s="46">
        <v>788.40120000000002</v>
      </c>
      <c r="Z48" s="46"/>
      <c r="AA48" s="46">
        <v>811.42139999999995</v>
      </c>
      <c r="AB48" s="46">
        <v>817.17644999999993</v>
      </c>
      <c r="AC48" s="46">
        <v>834.44159999999999</v>
      </c>
    </row>
    <row r="49" spans="1:30">
      <c r="A49" s="44" t="s">
        <v>26</v>
      </c>
      <c r="B49" s="44" t="s">
        <v>2683</v>
      </c>
      <c r="C49" s="44" t="s">
        <v>2688</v>
      </c>
      <c r="D49" s="44" t="s">
        <v>694</v>
      </c>
      <c r="E49" s="44" t="s">
        <v>2661</v>
      </c>
      <c r="F49" s="15">
        <v>2.0887558709067973</v>
      </c>
      <c r="G49" s="15">
        <v>2.1660647388790366E-2</v>
      </c>
      <c r="H49" s="15">
        <v>0.70017201114489924</v>
      </c>
      <c r="I49" s="15">
        <v>0.13678722384829345</v>
      </c>
      <c r="J49" s="15">
        <v>7.2683353307850473E-2</v>
      </c>
      <c r="K49" s="15">
        <v>2.6530224104027726</v>
      </c>
      <c r="L49" s="15">
        <v>0.22845768383808096</v>
      </c>
      <c r="M49" s="15">
        <v>1.6154933416795954</v>
      </c>
      <c r="N49" s="15">
        <v>1.1767740064419057</v>
      </c>
      <c r="O49" s="15">
        <v>0.13650578474726105</v>
      </c>
      <c r="P49" s="15">
        <v>1.0724620711529225</v>
      </c>
      <c r="Q49" s="15">
        <v>3.5388835086733539E-3</v>
      </c>
      <c r="R49" s="15">
        <v>1.5340968762454846E-3</v>
      </c>
      <c r="S49" s="15">
        <v>3.9539825055573955E-4</v>
      </c>
      <c r="U49" s="257">
        <v>821.33389999999997</v>
      </c>
      <c r="V49" s="257">
        <v>844.31420000000003</v>
      </c>
      <c r="W49" s="257">
        <v>867.29449999999997</v>
      </c>
      <c r="X49" s="46"/>
      <c r="Y49" s="46">
        <v>786.19569999999999</v>
      </c>
      <c r="Z49" s="46"/>
      <c r="AA49" s="46">
        <v>809.17600000000004</v>
      </c>
      <c r="AB49" s="46">
        <v>814.92110000000002</v>
      </c>
      <c r="AC49" s="46">
        <v>832.15639999999996</v>
      </c>
    </row>
    <row r="50" spans="1:30">
      <c r="A50" s="44" t="s">
        <v>26</v>
      </c>
      <c r="B50" s="44" t="s">
        <v>2683</v>
      </c>
      <c r="C50" s="44" t="s">
        <v>2688</v>
      </c>
      <c r="D50" s="44" t="s">
        <v>694</v>
      </c>
      <c r="E50" s="44" t="s">
        <v>2661</v>
      </c>
      <c r="F50" s="15">
        <v>2.1046522525468059</v>
      </c>
      <c r="G50" s="15">
        <v>4.2851371095754764E-2</v>
      </c>
      <c r="H50" s="15">
        <v>0.70485497794069318</v>
      </c>
      <c r="I50" s="15">
        <v>0.13513294423874717</v>
      </c>
      <c r="J50" s="15">
        <v>6.9407245491779596E-2</v>
      </c>
      <c r="K50" s="15">
        <v>2.6530224104027726</v>
      </c>
      <c r="L50" s="15">
        <v>0.22845768383808096</v>
      </c>
      <c r="M50" s="15">
        <v>1.6154933416795954</v>
      </c>
      <c r="N50" s="15">
        <v>1.1767740064419057</v>
      </c>
      <c r="O50" s="15">
        <v>0.13650578474726105</v>
      </c>
      <c r="P50" s="15">
        <v>1.0724620711529225</v>
      </c>
      <c r="Q50" s="15">
        <v>3.5388835086733539E-3</v>
      </c>
      <c r="R50" s="15">
        <v>1.5340968762454846E-3</v>
      </c>
      <c r="S50" s="15">
        <v>3.9539825055573955E-4</v>
      </c>
      <c r="U50" s="257">
        <v>825.55179999999996</v>
      </c>
      <c r="V50" s="257">
        <v>848.57979999999998</v>
      </c>
      <c r="W50" s="257">
        <v>871.60770000000002</v>
      </c>
      <c r="X50" s="46"/>
      <c r="Y50" s="46">
        <v>790.22360000000003</v>
      </c>
      <c r="Z50" s="46"/>
      <c r="AA50" s="46">
        <v>813.25160000000005</v>
      </c>
      <c r="AB50" s="46">
        <v>819.00857500000006</v>
      </c>
      <c r="AC50" s="46">
        <v>836.27949999999998</v>
      </c>
    </row>
    <row r="52" spans="1:30">
      <c r="A52" s="44" t="s">
        <v>8</v>
      </c>
      <c r="B52" s="44" t="s">
        <v>2683</v>
      </c>
      <c r="C52" s="44" t="s">
        <v>2671</v>
      </c>
      <c r="D52" s="44" t="s">
        <v>1434</v>
      </c>
      <c r="E52" s="44" t="s">
        <v>2661</v>
      </c>
      <c r="F52" s="15">
        <v>2.1082496555270764</v>
      </c>
      <c r="G52" s="15">
        <v>4.0444182424677066E-2</v>
      </c>
      <c r="H52" s="15">
        <v>0.43662869873276422</v>
      </c>
      <c r="I52" s="15">
        <v>8.7665346546639794E-2</v>
      </c>
      <c r="J52" s="15">
        <v>0.37232557531692334</v>
      </c>
      <c r="K52" s="15">
        <v>2.6347849874598714</v>
      </c>
      <c r="L52" s="15">
        <v>0.13580479811494378</v>
      </c>
      <c r="M52" s="15">
        <v>1.7909567529246024</v>
      </c>
      <c r="N52" s="15">
        <v>1.1569195491079818</v>
      </c>
      <c r="O52" s="15">
        <v>0.13420266769652586</v>
      </c>
      <c r="P52" s="15">
        <v>1.0230687366868503</v>
      </c>
      <c r="Q52" s="15">
        <v>1.4181915632281406E-2</v>
      </c>
      <c r="R52" s="15">
        <v>3.8389428745015282E-3</v>
      </c>
      <c r="S52" s="15">
        <v>1.8179931965804222E-3</v>
      </c>
      <c r="U52" s="257">
        <v>643.19529999999997</v>
      </c>
      <c r="V52" s="257">
        <v>663.81899999999996</v>
      </c>
      <c r="W52" s="257">
        <v>684.44269999999995</v>
      </c>
      <c r="X52" s="46"/>
      <c r="Y52" s="46">
        <v>639.51430000000005</v>
      </c>
      <c r="Z52" s="46"/>
      <c r="AA52" s="33">
        <v>660.13810000000001</v>
      </c>
      <c r="AB52" s="18">
        <v>665.29402500000003</v>
      </c>
      <c r="AC52" s="46">
        <v>680.76179999999999</v>
      </c>
      <c r="AD52" s="18">
        <v>37.081099999999992</v>
      </c>
    </row>
    <row r="53" spans="1:30">
      <c r="A53" s="44" t="s">
        <v>8</v>
      </c>
      <c r="B53" s="44" t="s">
        <v>2683</v>
      </c>
      <c r="C53" s="44" t="s">
        <v>2671</v>
      </c>
      <c r="D53" s="44" t="s">
        <v>1434</v>
      </c>
      <c r="E53" s="44" t="s">
        <v>2662</v>
      </c>
      <c r="F53" s="15">
        <v>2.1082496555270764</v>
      </c>
      <c r="G53" s="15">
        <v>4.0444182424677066E-2</v>
      </c>
      <c r="H53" s="15">
        <v>0.43662869873276422</v>
      </c>
      <c r="I53" s="15">
        <v>8.7665346546639794E-2</v>
      </c>
      <c r="J53" s="15">
        <v>0.37232557531692334</v>
      </c>
      <c r="K53" s="15">
        <v>2.637324976490397</v>
      </c>
      <c r="L53" s="15">
        <v>0.15934469078105951</v>
      </c>
      <c r="M53" s="15">
        <v>1.7982162818311946</v>
      </c>
      <c r="N53" s="15">
        <v>1.1248965596779468</v>
      </c>
      <c r="O53" s="15">
        <v>0.13048800092264184</v>
      </c>
      <c r="P53" s="15">
        <v>0.9866748966733071</v>
      </c>
      <c r="Q53" s="15">
        <v>1.3434900475565186E-2</v>
      </c>
      <c r="R53" s="15">
        <v>5.0698188074808923E-3</v>
      </c>
      <c r="S53" s="15">
        <v>1.637870727841657E-3</v>
      </c>
      <c r="U53" s="257">
        <v>646.2319</v>
      </c>
      <c r="V53" s="257">
        <v>666.92399999999998</v>
      </c>
      <c r="W53" s="257">
        <v>687.61599999999999</v>
      </c>
      <c r="X53" s="46"/>
      <c r="Y53" s="46">
        <v>638.74440000000004</v>
      </c>
      <c r="Z53" s="46"/>
      <c r="AA53" s="46">
        <v>659.43650000000002</v>
      </c>
      <c r="AB53" s="46">
        <v>664.60950000000003</v>
      </c>
      <c r="AC53" s="46">
        <v>680.12850000000003</v>
      </c>
    </row>
    <row r="54" spans="1:30">
      <c r="A54" s="44" t="s">
        <v>8</v>
      </c>
      <c r="B54" s="44" t="s">
        <v>2683</v>
      </c>
      <c r="C54" s="44" t="s">
        <v>2671</v>
      </c>
      <c r="D54" s="44" t="s">
        <v>1434</v>
      </c>
      <c r="E54" s="44" t="s">
        <v>2663</v>
      </c>
      <c r="F54" s="15">
        <v>2.1082496555270764</v>
      </c>
      <c r="G54" s="15">
        <v>4.0444182424677066E-2</v>
      </c>
      <c r="H54" s="15">
        <v>0.43662869873276422</v>
      </c>
      <c r="I54" s="15">
        <v>8.7665346546639794E-2</v>
      </c>
      <c r="J54" s="15">
        <v>0.37232557531692334</v>
      </c>
      <c r="K54" s="15">
        <v>2.5937644334057528</v>
      </c>
      <c r="L54" s="15">
        <v>0.10274047581062135</v>
      </c>
      <c r="M54" s="15">
        <v>1.8754798768533731</v>
      </c>
      <c r="N54" s="15">
        <v>1.1868375439660959</v>
      </c>
      <c r="O54" s="15">
        <v>0.13767315510006711</v>
      </c>
      <c r="P54" s="15">
        <v>1.0122790944164308</v>
      </c>
      <c r="Q54" s="15">
        <v>1.4005288030901567E-2</v>
      </c>
      <c r="R54" s="15">
        <v>2.6595781920435669E-3</v>
      </c>
      <c r="S54" s="15">
        <v>1.97476056617585E-3</v>
      </c>
      <c r="U54" s="257">
        <v>656.81110000000001</v>
      </c>
      <c r="V54" s="257">
        <v>677.74130000000002</v>
      </c>
      <c r="W54" s="257">
        <v>698.67139999999995</v>
      </c>
      <c r="X54" s="46"/>
      <c r="Y54" s="46">
        <v>661.05849999999998</v>
      </c>
      <c r="Z54" s="46"/>
      <c r="AA54" s="46">
        <v>681.98860000000002</v>
      </c>
      <c r="AB54" s="46">
        <v>687.22115000000008</v>
      </c>
      <c r="AC54" s="46">
        <v>702.91880000000003</v>
      </c>
    </row>
    <row r="55" spans="1:30">
      <c r="A55" s="44" t="s">
        <v>8</v>
      </c>
      <c r="B55" s="44" t="s">
        <v>2683</v>
      </c>
      <c r="C55" s="44" t="s">
        <v>2671</v>
      </c>
      <c r="D55" s="44" t="s">
        <v>1435</v>
      </c>
      <c r="E55" s="44" t="s">
        <v>2661</v>
      </c>
      <c r="F55" s="15">
        <v>2.0715365020653662</v>
      </c>
      <c r="G55" s="15">
        <v>2.1611856181921851E-2</v>
      </c>
      <c r="H55" s="15">
        <v>0.4188167377310219</v>
      </c>
      <c r="I55" s="15">
        <v>8.8691010329660674E-2</v>
      </c>
      <c r="J55" s="15">
        <v>0.4204248056226596</v>
      </c>
      <c r="K55" s="15">
        <v>2.6347849874598714</v>
      </c>
      <c r="L55" s="15">
        <v>0.13580479811494378</v>
      </c>
      <c r="M55" s="15">
        <v>1.7909567529246024</v>
      </c>
      <c r="N55" s="15">
        <v>1.1569195491079818</v>
      </c>
      <c r="O55" s="15">
        <v>0.13420266769652586</v>
      </c>
      <c r="P55" s="15">
        <v>1.0230687366868503</v>
      </c>
      <c r="Q55" s="15">
        <v>1.4181915632281406E-2</v>
      </c>
      <c r="R55" s="15">
        <v>3.8389428745015282E-3</v>
      </c>
      <c r="S55" s="15">
        <v>1.8179931965804222E-3</v>
      </c>
      <c r="U55" s="257">
        <v>634.70010000000002</v>
      </c>
      <c r="V55" s="257">
        <v>655.05470000000003</v>
      </c>
      <c r="W55" s="257">
        <v>675.40940000000001</v>
      </c>
      <c r="X55" s="46"/>
      <c r="Y55" s="46">
        <v>631.08860000000004</v>
      </c>
      <c r="Z55" s="46"/>
      <c r="AA55" s="46">
        <v>651.44320000000005</v>
      </c>
      <c r="AB55" s="46">
        <v>656.53187500000001</v>
      </c>
      <c r="AC55" s="46">
        <v>671.79790000000003</v>
      </c>
    </row>
    <row r="56" spans="1:30">
      <c r="A56" s="44" t="s">
        <v>8</v>
      </c>
      <c r="B56" s="44" t="s">
        <v>2683</v>
      </c>
      <c r="C56" s="44" t="s">
        <v>2671</v>
      </c>
      <c r="D56" s="44" t="s">
        <v>1436</v>
      </c>
      <c r="E56" s="44" t="s">
        <v>2661</v>
      </c>
      <c r="F56" s="15">
        <v>2.1462495628388951</v>
      </c>
      <c r="G56" s="15">
        <v>5.9367160208583236E-2</v>
      </c>
      <c r="H56" s="15">
        <v>0.47092945511396955</v>
      </c>
      <c r="I56" s="15">
        <v>8.9227192196231403E-2</v>
      </c>
      <c r="J56" s="15">
        <v>0.32377662113948563</v>
      </c>
      <c r="K56" s="15">
        <v>2.6347849874598714</v>
      </c>
      <c r="L56" s="15">
        <v>0.13580479811494378</v>
      </c>
      <c r="M56" s="15">
        <v>1.7909567529246024</v>
      </c>
      <c r="N56" s="15">
        <v>1.1569195491079818</v>
      </c>
      <c r="O56" s="15">
        <v>0.13420266769652586</v>
      </c>
      <c r="P56" s="15">
        <v>1.0230687366868503</v>
      </c>
      <c r="Q56" s="15">
        <v>1.4181915632281406E-2</v>
      </c>
      <c r="R56" s="15">
        <v>3.8389428745015282E-3</v>
      </c>
      <c r="S56" s="15">
        <v>1.8179931965804222E-3</v>
      </c>
      <c r="U56" s="257">
        <v>664.02200000000005</v>
      </c>
      <c r="V56" s="257">
        <v>685.04660000000001</v>
      </c>
      <c r="W56" s="257">
        <v>706.07119999999998</v>
      </c>
      <c r="X56" s="46"/>
      <c r="Y56" s="46">
        <v>660.21529999999996</v>
      </c>
      <c r="Z56" s="46"/>
      <c r="AA56" s="46">
        <v>681.23990000000003</v>
      </c>
      <c r="AB56" s="46">
        <v>686.49604999999997</v>
      </c>
      <c r="AC56" s="46">
        <v>702.2645</v>
      </c>
    </row>
    <row r="57" spans="1:30">
      <c r="A57" s="44" t="s">
        <v>8</v>
      </c>
      <c r="B57" s="44" t="s">
        <v>2683</v>
      </c>
      <c r="C57" s="44" t="s">
        <v>2671</v>
      </c>
      <c r="D57" s="44" t="s">
        <v>1435</v>
      </c>
      <c r="E57" s="44" t="s">
        <v>2663</v>
      </c>
      <c r="F57" s="15">
        <v>2.0715365020653662</v>
      </c>
      <c r="G57" s="15">
        <v>2.1611856181921851E-2</v>
      </c>
      <c r="H57" s="15">
        <v>0.4188167377310219</v>
      </c>
      <c r="I57" s="15">
        <v>8.8691010329660674E-2</v>
      </c>
      <c r="J57" s="15">
        <v>0.4204248056226596</v>
      </c>
      <c r="K57" s="15">
        <v>2.5937644334057528</v>
      </c>
      <c r="L57" s="15">
        <v>0.10274047581062135</v>
      </c>
      <c r="M57" s="15">
        <v>1.8754798768533731</v>
      </c>
      <c r="N57" s="15">
        <v>1.1868375439660959</v>
      </c>
      <c r="O57" s="15">
        <v>0.13767315510006711</v>
      </c>
      <c r="P57" s="15">
        <v>1.0122790944164308</v>
      </c>
      <c r="Q57" s="15">
        <v>1.4005288030901567E-2</v>
      </c>
      <c r="R57" s="15">
        <v>2.6595781920435669E-3</v>
      </c>
      <c r="S57" s="15">
        <v>1.97476056617585E-3</v>
      </c>
      <c r="U57" s="257">
        <v>647.9316</v>
      </c>
      <c r="V57" s="257">
        <v>668.58280000000002</v>
      </c>
      <c r="W57" s="257">
        <v>689.23410000000001</v>
      </c>
      <c r="X57" s="46"/>
      <c r="Y57" s="46">
        <v>652.09770000000003</v>
      </c>
      <c r="Z57" s="46"/>
      <c r="AA57" s="46">
        <v>672.74900000000002</v>
      </c>
      <c r="AB57" s="46">
        <v>677.91182500000002</v>
      </c>
      <c r="AC57" s="46">
        <v>693.40030000000002</v>
      </c>
    </row>
    <row r="58" spans="1:30">
      <c r="A58" s="44" t="s">
        <v>8</v>
      </c>
      <c r="B58" s="44" t="s">
        <v>2683</v>
      </c>
      <c r="C58" s="44" t="s">
        <v>2671</v>
      </c>
      <c r="D58" s="44" t="s">
        <v>1436</v>
      </c>
      <c r="E58" s="44" t="s">
        <v>2662</v>
      </c>
      <c r="F58" s="15">
        <v>2.1462495628388951</v>
      </c>
      <c r="G58" s="15">
        <v>5.9367160208583236E-2</v>
      </c>
      <c r="H58" s="15">
        <v>0.47092945511396955</v>
      </c>
      <c r="I58" s="15">
        <v>8.9227192196231403E-2</v>
      </c>
      <c r="J58" s="15">
        <v>0.32377662113948563</v>
      </c>
      <c r="K58" s="15">
        <v>2.637324976490397</v>
      </c>
      <c r="L58" s="15">
        <v>0.15934469078105951</v>
      </c>
      <c r="M58" s="15">
        <v>1.7982162818311946</v>
      </c>
      <c r="N58" s="15">
        <v>1.1248965596779468</v>
      </c>
      <c r="O58" s="15">
        <v>0.13048800092264184</v>
      </c>
      <c r="P58" s="15">
        <v>0.9866748966733071</v>
      </c>
      <c r="Q58" s="15">
        <v>1.3434900475565186E-2</v>
      </c>
      <c r="R58" s="15">
        <v>5.0698188074808923E-3</v>
      </c>
      <c r="S58" s="15">
        <v>1.637870727841657E-3</v>
      </c>
      <c r="U58" s="257">
        <v>667.23410000000001</v>
      </c>
      <c r="V58" s="257">
        <v>688.33079999999995</v>
      </c>
      <c r="W58" s="257">
        <v>709.42750000000001</v>
      </c>
      <c r="X58" s="46"/>
      <c r="Y58" s="46">
        <v>659.49</v>
      </c>
      <c r="Z58" s="46"/>
      <c r="AA58" s="46">
        <v>680.58659999999998</v>
      </c>
      <c r="AB58" s="46">
        <v>685.86077499999999</v>
      </c>
      <c r="AC58" s="46">
        <v>701.68330000000003</v>
      </c>
    </row>
    <row r="59" spans="1:30">
      <c r="A59" s="44" t="s">
        <v>8</v>
      </c>
      <c r="B59" s="44" t="s">
        <v>2683</v>
      </c>
      <c r="C59" s="44" t="s">
        <v>2687</v>
      </c>
      <c r="D59" s="44" t="s">
        <v>846</v>
      </c>
      <c r="E59" s="44" t="s">
        <v>1075</v>
      </c>
      <c r="F59" s="15">
        <v>2.048631362582356</v>
      </c>
      <c r="G59" s="15">
        <v>9.5667778527888103E-3</v>
      </c>
      <c r="H59" s="15">
        <v>0.33052610974381091</v>
      </c>
      <c r="I59" s="15">
        <v>8.3089075319747269E-2</v>
      </c>
      <c r="J59" s="15">
        <v>0.54543977204282112</v>
      </c>
      <c r="K59" s="15">
        <v>2.5718299168096586</v>
      </c>
      <c r="L59" s="15">
        <v>8.6743833500980069E-2</v>
      </c>
      <c r="M59" s="15">
        <v>1.9053101679558195</v>
      </c>
      <c r="N59" s="15">
        <v>1.1929669663591875</v>
      </c>
      <c r="O59" s="15">
        <v>0.13838416809766574</v>
      </c>
      <c r="P59" s="15">
        <v>1.0675267361840661</v>
      </c>
      <c r="Q59" s="15">
        <v>1.7369953980493864E-2</v>
      </c>
      <c r="R59" s="15">
        <v>1.8386448282537826E-3</v>
      </c>
      <c r="S59" s="15">
        <v>0</v>
      </c>
      <c r="U59" s="257">
        <v>565.82740000000001</v>
      </c>
      <c r="V59" s="257">
        <v>584.86680000000001</v>
      </c>
      <c r="W59" s="257">
        <v>603.90620000000001</v>
      </c>
      <c r="X59" s="46"/>
      <c r="Y59" s="46">
        <v>572.19600000000003</v>
      </c>
      <c r="Z59" s="46"/>
      <c r="AA59" s="46">
        <v>591.23540000000003</v>
      </c>
      <c r="AB59" s="46">
        <v>595.99525000000006</v>
      </c>
      <c r="AC59" s="46">
        <v>610.27480000000003</v>
      </c>
    </row>
    <row r="60" spans="1:30">
      <c r="A60" s="44" t="s">
        <v>8</v>
      </c>
      <c r="B60" s="44" t="s">
        <v>2683</v>
      </c>
      <c r="C60" s="44" t="s">
        <v>2687</v>
      </c>
      <c r="D60" s="44" t="s">
        <v>847</v>
      </c>
      <c r="E60" s="44" t="s">
        <v>1076</v>
      </c>
      <c r="F60" s="15">
        <v>2.0136873839884979</v>
      </c>
      <c r="G60" s="15">
        <v>0</v>
      </c>
      <c r="H60" s="15">
        <v>0.31432535368548092</v>
      </c>
      <c r="I60" s="15">
        <v>8.7742031718875735E-2</v>
      </c>
      <c r="J60" s="15">
        <v>0.56604521753444548</v>
      </c>
      <c r="K60" s="15">
        <v>2.6418520520833204</v>
      </c>
      <c r="L60" s="15">
        <v>9.6799047784162748E-2</v>
      </c>
      <c r="M60" s="15">
        <v>1.8102837266836647</v>
      </c>
      <c r="N60" s="15">
        <v>1.1849765179523994</v>
      </c>
      <c r="O60" s="15">
        <v>0.13745727608247832</v>
      </c>
      <c r="P60" s="15">
        <v>1.0765381266488354</v>
      </c>
      <c r="Q60" s="15">
        <v>1.8169709647595306E-2</v>
      </c>
      <c r="R60" s="15">
        <v>2.0897744174582181E-3</v>
      </c>
      <c r="S60" s="15">
        <v>0</v>
      </c>
      <c r="U60" s="257">
        <v>562.27959999999996</v>
      </c>
      <c r="V60" s="257">
        <v>581.06500000000005</v>
      </c>
      <c r="W60" s="257">
        <v>599.85029999999995</v>
      </c>
      <c r="X60" s="46"/>
      <c r="Y60" s="46">
        <v>566.07550000000003</v>
      </c>
      <c r="Z60" s="46"/>
      <c r="AA60" s="46">
        <v>584.86080000000004</v>
      </c>
      <c r="AB60" s="46">
        <v>589.55715000000009</v>
      </c>
      <c r="AC60" s="46">
        <v>603.64620000000002</v>
      </c>
    </row>
    <row r="61" spans="1:30">
      <c r="A61" s="44" t="s">
        <v>8</v>
      </c>
      <c r="B61" s="44" t="s">
        <v>2683</v>
      </c>
      <c r="C61" s="44" t="s">
        <v>2687</v>
      </c>
      <c r="D61" s="44" t="s">
        <v>848</v>
      </c>
      <c r="E61" s="44" t="s">
        <v>1077</v>
      </c>
      <c r="F61" s="15">
        <v>2.0857294216388897</v>
      </c>
      <c r="G61" s="15">
        <v>1.0303771734786693E-2</v>
      </c>
      <c r="H61" s="15">
        <v>0.38341919574689398</v>
      </c>
      <c r="I61" s="15">
        <v>8.7818954325540488E-2</v>
      </c>
      <c r="J61" s="15">
        <v>0.45036239057214156</v>
      </c>
      <c r="K61" s="15">
        <v>2.6194818571638194</v>
      </c>
      <c r="L61" s="15">
        <v>4.9044179529051588E-2</v>
      </c>
      <c r="M61" s="15">
        <v>1.9092702247749425</v>
      </c>
      <c r="N61" s="15">
        <v>1.1297502261994372</v>
      </c>
      <c r="O61" s="15">
        <v>0.13105102623913473</v>
      </c>
      <c r="P61" s="15">
        <v>1.1145213185441418</v>
      </c>
      <c r="Q61" s="15">
        <v>1.8902770419402262E-2</v>
      </c>
      <c r="R61" s="15">
        <v>1.5981959787987217E-3</v>
      </c>
      <c r="S61" s="15">
        <v>0</v>
      </c>
      <c r="U61" s="257">
        <v>568.6508</v>
      </c>
      <c r="V61" s="257">
        <v>587.75019999999995</v>
      </c>
      <c r="W61" s="257">
        <v>606.84969999999998</v>
      </c>
      <c r="X61" s="46"/>
      <c r="Y61" s="46">
        <v>583.15840000000003</v>
      </c>
      <c r="Z61" s="46"/>
      <c r="AA61" s="46">
        <v>602.25789999999995</v>
      </c>
      <c r="AB61" s="46">
        <v>607.0327749999999</v>
      </c>
      <c r="AC61" s="46">
        <v>621.35739999999998</v>
      </c>
    </row>
    <row r="62" spans="1:30">
      <c r="A62" s="44" t="s">
        <v>8</v>
      </c>
      <c r="B62" s="44" t="s">
        <v>2683</v>
      </c>
      <c r="C62" s="44" t="s">
        <v>2687</v>
      </c>
      <c r="D62" s="44" t="s">
        <v>849</v>
      </c>
      <c r="E62" s="44" t="s">
        <v>1078</v>
      </c>
      <c r="F62" s="15">
        <v>2.0132449658646485</v>
      </c>
      <c r="G62" s="15">
        <v>0</v>
      </c>
      <c r="H62" s="15">
        <v>0.33607808874390493</v>
      </c>
      <c r="I62" s="15">
        <v>8.8556995813608611E-2</v>
      </c>
      <c r="J62" s="15">
        <v>0.55785105868521179</v>
      </c>
      <c r="K62" s="15">
        <v>2.6541520875634146</v>
      </c>
      <c r="L62" s="15">
        <v>0.11176256759177992</v>
      </c>
      <c r="M62" s="15">
        <v>1.7861143505457751</v>
      </c>
      <c r="N62" s="15">
        <v>1.1888929660500127</v>
      </c>
      <c r="O62" s="15">
        <v>0.13791158406180148</v>
      </c>
      <c r="P62" s="15">
        <v>1.058604008180468</v>
      </c>
      <c r="Q62" s="15">
        <v>1.7649465109788914E-2</v>
      </c>
      <c r="R62" s="15">
        <v>4.3499197707998873E-3</v>
      </c>
      <c r="S62" s="15">
        <v>0</v>
      </c>
      <c r="U62" s="257">
        <v>586.85419999999999</v>
      </c>
      <c r="V62" s="257">
        <v>606.05269999999996</v>
      </c>
      <c r="W62" s="257">
        <v>625.25130000000001</v>
      </c>
      <c r="X62" s="46"/>
      <c r="Y62" s="46">
        <v>587.96079999999995</v>
      </c>
      <c r="Z62" s="46"/>
      <c r="AA62" s="46">
        <v>607.15920000000006</v>
      </c>
      <c r="AB62" s="46">
        <v>611.95884999999998</v>
      </c>
      <c r="AC62" s="46">
        <v>626.3578</v>
      </c>
    </row>
    <row r="63" spans="1:30">
      <c r="A63" s="44" t="s">
        <v>8</v>
      </c>
      <c r="B63" s="44" t="s">
        <v>2683</v>
      </c>
      <c r="C63" s="44" t="s">
        <v>2687</v>
      </c>
      <c r="D63" s="44" t="s">
        <v>850</v>
      </c>
      <c r="E63" s="44" t="s">
        <v>1079</v>
      </c>
      <c r="F63" s="15">
        <v>2.0356342972357799</v>
      </c>
      <c r="G63" s="15">
        <v>1.6817787883081081E-3</v>
      </c>
      <c r="H63" s="15">
        <v>0.34621483873914688</v>
      </c>
      <c r="I63" s="15">
        <v>9.027347571252263E-2</v>
      </c>
      <c r="J63" s="15">
        <v>0.53859903025303402</v>
      </c>
      <c r="K63" s="15">
        <v>2.6410073245088905</v>
      </c>
      <c r="L63" s="15">
        <v>0.10292490553351942</v>
      </c>
      <c r="M63" s="15">
        <v>1.793085462780472</v>
      </c>
      <c r="N63" s="15">
        <v>1.2034407154281772</v>
      </c>
      <c r="O63" s="15">
        <v>0.13959912298966856</v>
      </c>
      <c r="P63" s="15">
        <v>1.0711633118003683</v>
      </c>
      <c r="Q63" s="15">
        <v>1.9497473691831319E-2</v>
      </c>
      <c r="R63" s="15">
        <v>2.7548591969561846E-3</v>
      </c>
      <c r="S63" s="15">
        <v>0</v>
      </c>
      <c r="U63" s="257">
        <v>582.02689999999996</v>
      </c>
      <c r="V63" s="257">
        <v>601.29600000000005</v>
      </c>
      <c r="W63" s="257">
        <v>620.56510000000003</v>
      </c>
      <c r="X63" s="46"/>
      <c r="Y63" s="46">
        <v>584.23940000000005</v>
      </c>
      <c r="Z63" s="46"/>
      <c r="AA63" s="46">
        <v>603.5086</v>
      </c>
      <c r="AB63" s="46">
        <v>608.32590000000005</v>
      </c>
      <c r="AC63" s="46">
        <v>622.77779999999996</v>
      </c>
    </row>
    <row r="64" spans="1:30">
      <c r="A64" s="44" t="s">
        <v>8</v>
      </c>
      <c r="B64" s="44" t="s">
        <v>2683</v>
      </c>
      <c r="C64" s="44" t="s">
        <v>2687</v>
      </c>
      <c r="D64" s="44" t="s">
        <v>851</v>
      </c>
      <c r="E64" s="44" t="s">
        <v>1080</v>
      </c>
      <c r="F64" s="15">
        <v>2.0166313973801913</v>
      </c>
      <c r="G64" s="15">
        <v>7.4462627475568866E-4</v>
      </c>
      <c r="H64" s="15">
        <v>0.3393383098188531</v>
      </c>
      <c r="I64" s="15">
        <v>8.7913258189124682E-2</v>
      </c>
      <c r="J64" s="15">
        <v>0.55537122140424655</v>
      </c>
      <c r="K64" s="15">
        <v>2.6585488717161732</v>
      </c>
      <c r="L64" s="15">
        <v>0.13422395362446751</v>
      </c>
      <c r="M64" s="15">
        <v>1.7930909268094397</v>
      </c>
      <c r="N64" s="15">
        <v>1.1280296389273894</v>
      </c>
      <c r="O64" s="15">
        <v>0.13085143811557717</v>
      </c>
      <c r="P64" s="15">
        <v>1.0585275802702925</v>
      </c>
      <c r="Q64" s="15">
        <v>1.6074188462983998E-2</v>
      </c>
      <c r="R64" s="15">
        <v>4.1650190203509317E-3</v>
      </c>
      <c r="S64" s="15">
        <v>0</v>
      </c>
      <c r="U64" s="257">
        <v>563.37819999999999</v>
      </c>
      <c r="V64" s="257">
        <v>582.18920000000003</v>
      </c>
      <c r="W64" s="257">
        <v>601.00019999999995</v>
      </c>
      <c r="X64" s="46"/>
      <c r="Y64" s="46">
        <v>561.49490000000003</v>
      </c>
      <c r="Z64" s="46"/>
      <c r="AA64" s="46">
        <v>580.30600000000004</v>
      </c>
      <c r="AB64" s="46">
        <v>585.00874999999996</v>
      </c>
      <c r="AC64" s="46">
        <v>599.11699999999996</v>
      </c>
    </row>
    <row r="65" spans="1:29">
      <c r="A65" s="44" t="s">
        <v>8</v>
      </c>
      <c r="B65" s="44" t="s">
        <v>2683</v>
      </c>
      <c r="C65" s="44" t="s">
        <v>2687</v>
      </c>
      <c r="D65" s="44" t="s">
        <v>852</v>
      </c>
      <c r="E65" s="44" t="s">
        <v>1081</v>
      </c>
      <c r="F65" s="15">
        <v>2.0259003981886652</v>
      </c>
      <c r="G65" s="15">
        <v>0</v>
      </c>
      <c r="H65" s="15">
        <v>0.3370042880809006</v>
      </c>
      <c r="I65" s="15">
        <v>8.838142054106958E-2</v>
      </c>
      <c r="J65" s="15">
        <v>0.5460676492958374</v>
      </c>
      <c r="K65" s="15">
        <v>2.6135825629930043</v>
      </c>
      <c r="L65" s="15">
        <v>0.12451534575462322</v>
      </c>
      <c r="M65" s="15">
        <v>1.858083505897963</v>
      </c>
      <c r="N65" s="15">
        <v>1.1410486027730771</v>
      </c>
      <c r="O65" s="15">
        <v>0.13236163792167693</v>
      </c>
      <c r="P65" s="15">
        <v>1.0397784929481133</v>
      </c>
      <c r="Q65" s="15">
        <v>1.906255600725312E-2</v>
      </c>
      <c r="R65" s="15">
        <v>3.6898148063930171E-3</v>
      </c>
      <c r="S65" s="15">
        <v>0</v>
      </c>
      <c r="U65" s="257">
        <v>577.98850000000004</v>
      </c>
      <c r="V65" s="257">
        <v>597.05330000000004</v>
      </c>
      <c r="W65" s="257">
        <v>616.11800000000005</v>
      </c>
      <c r="X65" s="46"/>
      <c r="Y65" s="46">
        <v>578.42939999999999</v>
      </c>
      <c r="Z65" s="46"/>
      <c r="AA65" s="46">
        <v>597.49419999999998</v>
      </c>
      <c r="AB65" s="46">
        <v>602.26037499999995</v>
      </c>
      <c r="AC65" s="46">
        <v>616.55889999999999</v>
      </c>
    </row>
    <row r="66" spans="1:29">
      <c r="A66" s="44" t="s">
        <v>8</v>
      </c>
      <c r="B66" s="44" t="s">
        <v>2683</v>
      </c>
      <c r="C66" s="44" t="s">
        <v>2687</v>
      </c>
      <c r="D66" s="44" t="s">
        <v>853</v>
      </c>
      <c r="E66" s="44" t="s">
        <v>1082</v>
      </c>
      <c r="F66" s="15">
        <v>2.0458598776314596</v>
      </c>
      <c r="G66" s="15">
        <v>1.6215748444795786E-2</v>
      </c>
      <c r="H66" s="15">
        <v>0.36450852467408357</v>
      </c>
      <c r="I66" s="15">
        <v>9.3058989074345677E-2</v>
      </c>
      <c r="J66" s="15">
        <v>0.5094524747999607</v>
      </c>
      <c r="K66" s="15">
        <v>2.5996193038569135</v>
      </c>
      <c r="L66" s="15">
        <v>9.0306903204099412E-2</v>
      </c>
      <c r="M66" s="15">
        <v>1.8662225304722557</v>
      </c>
      <c r="N66" s="15">
        <v>1.2186738114387654</v>
      </c>
      <c r="O66" s="15">
        <v>0.14136616212689679</v>
      </c>
      <c r="P66" s="15">
        <v>1.0520092930527585</v>
      </c>
      <c r="Q66" s="15">
        <v>2.0625448972084546E-2</v>
      </c>
      <c r="R66" s="15">
        <v>2.8843027966011731E-3</v>
      </c>
      <c r="S66" s="15">
        <v>0</v>
      </c>
      <c r="U66" s="257">
        <v>607.05020000000002</v>
      </c>
      <c r="V66" s="257">
        <v>626.82259999999997</v>
      </c>
      <c r="W66" s="257">
        <v>646.5951</v>
      </c>
      <c r="X66" s="46"/>
      <c r="Y66" s="46">
        <v>612.70420000000001</v>
      </c>
      <c r="Z66" s="46"/>
      <c r="AA66" s="46">
        <v>632.47659999999996</v>
      </c>
      <c r="AB66" s="46">
        <v>637.41972499999997</v>
      </c>
      <c r="AC66" s="46">
        <v>652.2491</v>
      </c>
    </row>
    <row r="67" spans="1:29">
      <c r="A67" s="44" t="s">
        <v>8</v>
      </c>
      <c r="B67" s="44" t="s">
        <v>2683</v>
      </c>
      <c r="C67" s="44" t="s">
        <v>2687</v>
      </c>
      <c r="D67" s="44" t="s">
        <v>854</v>
      </c>
      <c r="E67" s="44" t="s">
        <v>1083</v>
      </c>
      <c r="F67" s="15">
        <v>2.0256251710573148</v>
      </c>
      <c r="G67" s="15">
        <v>4.606027022736825E-3</v>
      </c>
      <c r="H67" s="15">
        <v>0.34202025270446534</v>
      </c>
      <c r="I67" s="15">
        <v>8.2203786872114742E-2</v>
      </c>
      <c r="J67" s="15">
        <v>0.5424030029454403</v>
      </c>
      <c r="K67" s="15">
        <v>2.6236923647121007</v>
      </c>
      <c r="L67" s="15">
        <v>0.12683825081349887</v>
      </c>
      <c r="M67" s="15">
        <v>1.8665326082022557</v>
      </c>
      <c r="N67" s="15">
        <v>1.1615482355369362</v>
      </c>
      <c r="O67" s="15">
        <v>0.13473959532228461</v>
      </c>
      <c r="P67" s="15">
        <v>0.99523819012095505</v>
      </c>
      <c r="Q67" s="15">
        <v>1.6210241896566169E-2</v>
      </c>
      <c r="R67" s="15">
        <v>4.0028902487958861E-3</v>
      </c>
      <c r="S67" s="15">
        <v>0</v>
      </c>
      <c r="U67" s="257">
        <v>591.45270000000005</v>
      </c>
      <c r="V67" s="257">
        <v>610.95870000000002</v>
      </c>
      <c r="W67" s="257">
        <v>630.46479999999997</v>
      </c>
      <c r="X67" s="46"/>
      <c r="Y67" s="46">
        <v>592.33050000000003</v>
      </c>
      <c r="Z67" s="46"/>
      <c r="AA67" s="46">
        <v>611.83659999999998</v>
      </c>
      <c r="AB67" s="46">
        <v>616.71312499999999</v>
      </c>
      <c r="AC67" s="46">
        <v>631.34270000000004</v>
      </c>
    </row>
    <row r="68" spans="1:29">
      <c r="A68" s="44" t="s">
        <v>8</v>
      </c>
      <c r="B68" s="44" t="s">
        <v>2683</v>
      </c>
      <c r="C68" s="44" t="s">
        <v>2687</v>
      </c>
      <c r="D68" s="44" t="s">
        <v>855</v>
      </c>
      <c r="E68" s="44" t="s">
        <v>1084</v>
      </c>
      <c r="F68" s="15">
        <v>1.9678670713495121</v>
      </c>
      <c r="G68" s="15">
        <v>5.757359356541869E-3</v>
      </c>
      <c r="H68" s="15">
        <v>0.30160592831431132</v>
      </c>
      <c r="I68" s="15">
        <v>8.5124766038585764E-2</v>
      </c>
      <c r="J68" s="15">
        <v>0.63411729359189395</v>
      </c>
      <c r="K68" s="15">
        <v>2.6466800190984983</v>
      </c>
      <c r="L68" s="15">
        <v>0.17854998198593858</v>
      </c>
      <c r="M68" s="15">
        <v>1.78445684833651</v>
      </c>
      <c r="N68" s="15">
        <v>1.165910644778583</v>
      </c>
      <c r="O68" s="15">
        <v>0.13524563479431564</v>
      </c>
      <c r="P68" s="15">
        <v>0.95424312309574366</v>
      </c>
      <c r="Q68" s="15">
        <v>1.5770081894171804E-2</v>
      </c>
      <c r="R68" s="15">
        <v>6.3524211487305032E-3</v>
      </c>
      <c r="S68" s="15">
        <v>0</v>
      </c>
      <c r="U68" s="257">
        <v>582.92690000000005</v>
      </c>
      <c r="V68" s="257">
        <v>602.06679999999994</v>
      </c>
      <c r="W68" s="257">
        <v>621.20659999999998</v>
      </c>
      <c r="X68" s="46"/>
      <c r="Y68" s="46">
        <v>573.18370000000004</v>
      </c>
      <c r="Z68" s="46"/>
      <c r="AA68" s="46">
        <v>592.32349999999997</v>
      </c>
      <c r="AB68" s="46">
        <v>597.108475</v>
      </c>
      <c r="AC68" s="46">
        <v>611.46339999999998</v>
      </c>
    </row>
    <row r="69" spans="1:29">
      <c r="A69" s="44" t="s">
        <v>8</v>
      </c>
      <c r="B69" s="44" t="s">
        <v>2683</v>
      </c>
      <c r="C69" s="44" t="s">
        <v>2687</v>
      </c>
      <c r="D69" s="44" t="s">
        <v>856</v>
      </c>
      <c r="E69" s="44" t="s">
        <v>1085</v>
      </c>
      <c r="F69" s="15">
        <v>1.9728173611731956</v>
      </c>
      <c r="G69" s="15">
        <v>0</v>
      </c>
      <c r="H69" s="15">
        <v>0.29896678343285477</v>
      </c>
      <c r="I69" s="15">
        <v>8.7979236855803764E-2</v>
      </c>
      <c r="J69" s="15">
        <v>0.62906365099419503</v>
      </c>
      <c r="K69" s="15">
        <v>2.6459776182209929</v>
      </c>
      <c r="L69" s="15">
        <v>0.100490479063448</v>
      </c>
      <c r="M69" s="15">
        <v>1.8098295052372579</v>
      </c>
      <c r="N69" s="15">
        <v>1.1918052132781096</v>
      </c>
      <c r="O69" s="15">
        <v>0.13824940474026073</v>
      </c>
      <c r="P69" s="15">
        <v>1.0537465710892115</v>
      </c>
      <c r="Q69" s="15">
        <v>1.9367747215301948E-2</v>
      </c>
      <c r="R69" s="15">
        <v>2.2332103528508061E-3</v>
      </c>
      <c r="S69" s="15">
        <v>0</v>
      </c>
      <c r="U69" s="257">
        <v>565.31299999999999</v>
      </c>
      <c r="V69" s="257">
        <v>583.96640000000002</v>
      </c>
      <c r="W69" s="257">
        <v>602.61969999999997</v>
      </c>
      <c r="X69" s="46"/>
      <c r="Y69" s="46">
        <v>568.68619999999999</v>
      </c>
      <c r="Z69" s="46"/>
      <c r="AA69" s="46">
        <v>587.33950000000004</v>
      </c>
      <c r="AB69" s="46">
        <v>592.00285000000008</v>
      </c>
      <c r="AC69" s="46">
        <v>605.99289999999996</v>
      </c>
    </row>
    <row r="70" spans="1:29">
      <c r="A70" s="44" t="s">
        <v>8</v>
      </c>
      <c r="B70" s="44" t="s">
        <v>2683</v>
      </c>
      <c r="C70" s="44" t="s">
        <v>2687</v>
      </c>
      <c r="D70" s="44" t="s">
        <v>857</v>
      </c>
      <c r="E70" s="44" t="s">
        <v>1086</v>
      </c>
      <c r="F70" s="15">
        <v>1.9892117654591479</v>
      </c>
      <c r="G70" s="15">
        <v>1.3661332994309827E-2</v>
      </c>
      <c r="H70" s="15">
        <v>0.31177402127582343</v>
      </c>
      <c r="I70" s="15">
        <v>8.4587031152652467E-2</v>
      </c>
      <c r="J70" s="15">
        <v>0.6170990561082984</v>
      </c>
      <c r="K70" s="15">
        <v>2.6329316041388604</v>
      </c>
      <c r="L70" s="15">
        <v>0.11465103089129876</v>
      </c>
      <c r="M70" s="15">
        <v>1.8442826495931686</v>
      </c>
      <c r="N70" s="15">
        <v>1.1671106381056433</v>
      </c>
      <c r="O70" s="15">
        <v>0.13538483402025467</v>
      </c>
      <c r="P70" s="15">
        <v>1.0207702185879053</v>
      </c>
      <c r="Q70" s="15">
        <v>1.9028475625508731E-2</v>
      </c>
      <c r="R70" s="15">
        <v>3.1944391017777116E-3</v>
      </c>
      <c r="S70" s="15">
        <v>0</v>
      </c>
      <c r="U70" s="257">
        <v>569.24159999999995</v>
      </c>
      <c r="V70" s="257">
        <v>588.09450000000004</v>
      </c>
      <c r="W70" s="257">
        <v>606.94740000000002</v>
      </c>
      <c r="X70" s="46"/>
      <c r="Y70" s="46">
        <v>571.40120000000002</v>
      </c>
      <c r="Z70" s="46"/>
      <c r="AA70" s="46">
        <v>590.25409999999999</v>
      </c>
      <c r="AB70" s="46">
        <v>594.96732499999996</v>
      </c>
      <c r="AC70" s="46">
        <v>609.10699999999997</v>
      </c>
    </row>
    <row r="71" spans="1:29">
      <c r="A71" s="44" t="s">
        <v>8</v>
      </c>
      <c r="B71" s="44" t="s">
        <v>2683</v>
      </c>
      <c r="C71" s="44" t="s">
        <v>2687</v>
      </c>
      <c r="D71" s="44" t="s">
        <v>858</v>
      </c>
      <c r="E71" s="44" t="s">
        <v>1087</v>
      </c>
      <c r="F71" s="15">
        <v>2.10085312349565</v>
      </c>
      <c r="G71" s="15">
        <v>0</v>
      </c>
      <c r="H71" s="15">
        <v>0.38180501456735738</v>
      </c>
      <c r="I71" s="15">
        <v>8.9908182992040314E-2</v>
      </c>
      <c r="J71" s="15">
        <v>0.4302000258606829</v>
      </c>
      <c r="K71" s="15">
        <v>2.5983258961158784</v>
      </c>
      <c r="L71" s="15">
        <v>5.2581760338112168E-2</v>
      </c>
      <c r="M71" s="15">
        <v>1.9461085405724627</v>
      </c>
      <c r="N71" s="15">
        <v>1.1566572109674367</v>
      </c>
      <c r="O71" s="15">
        <v>0.13417223647222265</v>
      </c>
      <c r="P71" s="15">
        <v>1.0761001581311163</v>
      </c>
      <c r="Q71" s="15">
        <v>1.8242132447956128E-2</v>
      </c>
      <c r="R71" s="15">
        <v>6.8503838388811087E-4</v>
      </c>
      <c r="S71" s="15">
        <v>0</v>
      </c>
      <c r="U71" s="257">
        <v>591.34839999999997</v>
      </c>
      <c r="V71" s="257">
        <v>610.94579999999996</v>
      </c>
      <c r="W71" s="257">
        <v>630.54319999999996</v>
      </c>
      <c r="X71" s="46"/>
      <c r="Y71" s="46">
        <v>606.34770000000003</v>
      </c>
      <c r="Z71" s="46"/>
      <c r="AA71" s="46">
        <v>625.94510000000002</v>
      </c>
      <c r="AB71" s="46">
        <v>630.844425</v>
      </c>
      <c r="AC71" s="46">
        <v>645.54240000000004</v>
      </c>
    </row>
    <row r="72" spans="1:29">
      <c r="A72" s="44" t="s">
        <v>8</v>
      </c>
      <c r="B72" s="44" t="s">
        <v>2683</v>
      </c>
      <c r="C72" s="44" t="s">
        <v>2687</v>
      </c>
      <c r="D72" s="44" t="s">
        <v>859</v>
      </c>
      <c r="E72" s="44" t="s">
        <v>1089</v>
      </c>
      <c r="F72" s="15">
        <v>1.9659164107176621</v>
      </c>
      <c r="G72" s="15">
        <v>0</v>
      </c>
      <c r="H72" s="15">
        <v>0.31076160640664646</v>
      </c>
      <c r="I72" s="15">
        <v>8.6058287074777112E-2</v>
      </c>
      <c r="J72" s="15">
        <v>0.61246948859286243</v>
      </c>
      <c r="K72" s="15">
        <v>2.647329695468521</v>
      </c>
      <c r="L72" s="15">
        <v>7.3324047015413035E-2</v>
      </c>
      <c r="M72" s="15">
        <v>1.9073809212932111</v>
      </c>
      <c r="N72" s="15">
        <v>1.1015760209136964</v>
      </c>
      <c r="O72" s="15">
        <v>0.12778281842598879</v>
      </c>
      <c r="P72" s="15">
        <v>1.0543095122815911</v>
      </c>
      <c r="Q72" s="15">
        <v>1.8839954532489652E-2</v>
      </c>
      <c r="R72" s="15">
        <v>1.2016775343275581E-3</v>
      </c>
      <c r="S72" s="15">
        <v>0</v>
      </c>
      <c r="U72" s="257">
        <v>552.74329999999998</v>
      </c>
      <c r="V72" s="257">
        <v>571.08079999999995</v>
      </c>
      <c r="W72" s="257">
        <v>589.41830000000004</v>
      </c>
      <c r="X72" s="46"/>
      <c r="Y72" s="46">
        <v>564.11479999999995</v>
      </c>
      <c r="Z72" s="46"/>
      <c r="AA72" s="46">
        <v>582.45230000000004</v>
      </c>
      <c r="AB72" s="46">
        <v>587.03667500000006</v>
      </c>
      <c r="AC72" s="46">
        <v>600.78980000000001</v>
      </c>
    </row>
    <row r="73" spans="1:29">
      <c r="A73" s="44" t="s">
        <v>8</v>
      </c>
      <c r="B73" s="44" t="s">
        <v>2683</v>
      </c>
      <c r="C73" s="44" t="s">
        <v>2687</v>
      </c>
      <c r="D73" s="44" t="s">
        <v>860</v>
      </c>
      <c r="E73" s="44" t="s">
        <v>1090</v>
      </c>
      <c r="F73" s="15">
        <v>2.0142641993961559</v>
      </c>
      <c r="G73" s="15">
        <v>8.7011017011304759E-3</v>
      </c>
      <c r="H73" s="15">
        <v>0.32112565785799058</v>
      </c>
      <c r="I73" s="15">
        <v>8.4855512272961425E-2</v>
      </c>
      <c r="J73" s="15">
        <v>0.58310114375576161</v>
      </c>
      <c r="K73" s="15">
        <v>2.6395771832900143</v>
      </c>
      <c r="L73" s="15">
        <v>0.12196245437346896</v>
      </c>
      <c r="M73" s="15">
        <v>1.8298154670322149</v>
      </c>
      <c r="N73" s="15">
        <v>1.1320741765471323</v>
      </c>
      <c r="O73" s="15">
        <v>0.13132060447946736</v>
      </c>
      <c r="P73" s="15">
        <v>1.0588785253329176</v>
      </c>
      <c r="Q73" s="15">
        <v>1.7993644296358923E-2</v>
      </c>
      <c r="R73" s="15">
        <v>3.7028239609975043E-3</v>
      </c>
      <c r="S73" s="15">
        <v>0</v>
      </c>
      <c r="U73" s="257">
        <v>551.73800000000006</v>
      </c>
      <c r="V73" s="257">
        <v>570.31410000000005</v>
      </c>
      <c r="W73" s="257">
        <v>588.89030000000002</v>
      </c>
      <c r="X73" s="46"/>
      <c r="Y73" s="46">
        <v>552.45299999999997</v>
      </c>
      <c r="Z73" s="46"/>
      <c r="AA73" s="46">
        <v>571.02919999999995</v>
      </c>
      <c r="AB73" s="46">
        <v>575.673225</v>
      </c>
      <c r="AC73" s="46">
        <v>589.60530000000006</v>
      </c>
    </row>
    <row r="74" spans="1:29">
      <c r="A74" s="44" t="s">
        <v>8</v>
      </c>
      <c r="B74" s="44" t="s">
        <v>2683</v>
      </c>
      <c r="C74" s="44" t="s">
        <v>2687</v>
      </c>
      <c r="D74" s="44" t="s">
        <v>860</v>
      </c>
      <c r="E74" s="44" t="s">
        <v>1091</v>
      </c>
      <c r="F74" s="15">
        <v>1.9591033284039849</v>
      </c>
      <c r="G74" s="15">
        <v>0</v>
      </c>
      <c r="H74" s="15">
        <v>0.26510742576887558</v>
      </c>
      <c r="I74" s="15">
        <v>8.5815838728542704E-2</v>
      </c>
      <c r="J74" s="15">
        <v>0.658211150488623</v>
      </c>
      <c r="K74" s="15">
        <v>2.6298641846133952</v>
      </c>
      <c r="L74" s="15">
        <v>0.10790690855405906</v>
      </c>
      <c r="M74" s="15">
        <v>1.8062619358684657</v>
      </c>
      <c r="N74" s="15">
        <v>1.2146032732135823</v>
      </c>
      <c r="O74" s="15">
        <v>0.14089397969277559</v>
      </c>
      <c r="P74" s="15">
        <v>1.0426836463248923</v>
      </c>
      <c r="Q74" s="15">
        <v>1.9486981382627829E-2</v>
      </c>
      <c r="R74" s="15">
        <v>2.0863264822456378E-3</v>
      </c>
      <c r="S74" s="15">
        <v>0</v>
      </c>
      <c r="U74" s="257">
        <v>544.96759999999995</v>
      </c>
      <c r="V74" s="257">
        <v>563.28719999999998</v>
      </c>
      <c r="W74" s="257">
        <v>581.60680000000002</v>
      </c>
      <c r="X74" s="46"/>
      <c r="Y74" s="46">
        <v>546.39210000000003</v>
      </c>
      <c r="Z74" s="46"/>
      <c r="AA74" s="46">
        <v>564.71169999999995</v>
      </c>
      <c r="AB74" s="46">
        <v>569.29160000000002</v>
      </c>
      <c r="AC74" s="46">
        <v>583.03129999999999</v>
      </c>
    </row>
    <row r="75" spans="1:29">
      <c r="A75" s="44" t="s">
        <v>8</v>
      </c>
      <c r="B75" s="44" t="s">
        <v>2683</v>
      </c>
      <c r="C75" s="44" t="s">
        <v>2687</v>
      </c>
      <c r="D75" s="44" t="s">
        <v>861</v>
      </c>
      <c r="E75" s="44" t="s">
        <v>1092</v>
      </c>
      <c r="F75" s="15">
        <v>2.0202134206786386</v>
      </c>
      <c r="G75" s="15">
        <v>2.3632899772422888E-2</v>
      </c>
      <c r="H75" s="15">
        <v>0.3266803642153675</v>
      </c>
      <c r="I75" s="15">
        <v>8.5904107466997018E-2</v>
      </c>
      <c r="J75" s="15">
        <v>0.56722285736880296</v>
      </c>
      <c r="K75" s="15">
        <v>2.6124267748034775</v>
      </c>
      <c r="L75" s="15">
        <v>0.10075635851011631</v>
      </c>
      <c r="M75" s="15">
        <v>1.8846000330159436</v>
      </c>
      <c r="N75" s="15">
        <v>1.1398231752240184</v>
      </c>
      <c r="O75" s="15">
        <v>0.13221948832598615</v>
      </c>
      <c r="P75" s="15">
        <v>1.0535151943868752</v>
      </c>
      <c r="Q75" s="15">
        <v>1.8842431403851601E-2</v>
      </c>
      <c r="R75" s="15">
        <v>2.0331746782154088E-3</v>
      </c>
      <c r="S75" s="15">
        <v>0</v>
      </c>
      <c r="U75" s="257">
        <v>560.67539999999997</v>
      </c>
      <c r="V75" s="257">
        <v>579.44090000000006</v>
      </c>
      <c r="W75" s="257">
        <v>598.20640000000003</v>
      </c>
      <c r="X75" s="46"/>
      <c r="Y75" s="46">
        <v>565.73569999999995</v>
      </c>
      <c r="Z75" s="46"/>
      <c r="AA75" s="46">
        <v>584.50120000000004</v>
      </c>
      <c r="AB75" s="46">
        <v>589.19260000000008</v>
      </c>
      <c r="AC75" s="46">
        <v>603.26679999999999</v>
      </c>
    </row>
    <row r="76" spans="1:29">
      <c r="A76" s="44" t="s">
        <v>8</v>
      </c>
      <c r="B76" s="44" t="s">
        <v>2683</v>
      </c>
      <c r="C76" s="44" t="s">
        <v>2687</v>
      </c>
      <c r="D76" s="44" t="s">
        <v>862</v>
      </c>
      <c r="E76" s="44" t="s">
        <v>1093</v>
      </c>
      <c r="F76" s="15">
        <v>2.0143701131444969</v>
      </c>
      <c r="G76" s="15">
        <v>2.2060135336696263E-2</v>
      </c>
      <c r="H76" s="15">
        <v>0.3384407144720909</v>
      </c>
      <c r="I76" s="15">
        <v>8.8210003125074238E-2</v>
      </c>
      <c r="J76" s="15">
        <v>0.56659485052703384</v>
      </c>
      <c r="K76" s="15">
        <v>2.6330591532683072</v>
      </c>
      <c r="L76" s="15">
        <v>0.11934384653311464</v>
      </c>
      <c r="M76" s="15">
        <v>1.8457374096983152</v>
      </c>
      <c r="N76" s="15">
        <v>1.1862327059852282</v>
      </c>
      <c r="O76" s="15">
        <v>0.13760299389428651</v>
      </c>
      <c r="P76" s="15">
        <v>0.98897043356645575</v>
      </c>
      <c r="Q76" s="15">
        <v>2.3448383937498145E-2</v>
      </c>
      <c r="R76" s="15">
        <v>2.6581566945625338E-3</v>
      </c>
      <c r="S76" s="15">
        <v>0</v>
      </c>
      <c r="U76" s="257">
        <v>603.7002</v>
      </c>
      <c r="V76" s="257">
        <v>623.32629999999995</v>
      </c>
      <c r="W76" s="257">
        <v>642.95249999999999</v>
      </c>
      <c r="X76" s="46"/>
      <c r="Y76" s="46">
        <v>605.28899999999999</v>
      </c>
      <c r="Z76" s="46"/>
      <c r="AA76" s="46">
        <v>624.91520000000003</v>
      </c>
      <c r="AB76" s="46">
        <v>629.82172500000001</v>
      </c>
      <c r="AC76" s="46">
        <v>644.54129999999998</v>
      </c>
    </row>
    <row r="77" spans="1:29">
      <c r="A77" s="44" t="s">
        <v>8</v>
      </c>
      <c r="B77" s="44" t="s">
        <v>2683</v>
      </c>
      <c r="C77" s="44" t="s">
        <v>2687</v>
      </c>
      <c r="D77" s="44" t="s">
        <v>863</v>
      </c>
      <c r="E77" s="44" t="s">
        <v>1094</v>
      </c>
      <c r="F77" s="15">
        <v>2.0846517778737703</v>
      </c>
      <c r="G77" s="15">
        <v>2.9213469430109384E-3</v>
      </c>
      <c r="H77" s="15">
        <v>0.38749626584106139</v>
      </c>
      <c r="I77" s="15">
        <v>9.0841819934670665E-2</v>
      </c>
      <c r="J77" s="15">
        <v>0.4368317342489379</v>
      </c>
      <c r="K77" s="15">
        <v>2.5883728211495218</v>
      </c>
      <c r="L77" s="15">
        <v>9.5244937673590893E-2</v>
      </c>
      <c r="M77" s="15">
        <v>1.9257252608900048</v>
      </c>
      <c r="N77" s="15">
        <v>1.1703348079394336</v>
      </c>
      <c r="O77" s="15">
        <v>0.1357588377209743</v>
      </c>
      <c r="P77" s="15">
        <v>1.0056945052995694</v>
      </c>
      <c r="Q77" s="15">
        <v>2.5081259173059183E-2</v>
      </c>
      <c r="R77" s="15">
        <v>2.0891348209596777E-3</v>
      </c>
      <c r="S77" s="15">
        <v>0</v>
      </c>
      <c r="U77" s="257">
        <v>615.6694</v>
      </c>
      <c r="V77" s="257">
        <v>635.85239999999999</v>
      </c>
      <c r="W77" s="257">
        <v>656.03539999999998</v>
      </c>
      <c r="X77" s="46"/>
      <c r="Y77" s="46">
        <v>622.87840000000006</v>
      </c>
      <c r="Z77" s="46"/>
      <c r="AA77" s="33">
        <v>643.06129999999996</v>
      </c>
      <c r="AB77" s="18">
        <v>648.10704999999996</v>
      </c>
      <c r="AC77" s="46">
        <v>663.24429999999995</v>
      </c>
    </row>
    <row r="78" spans="1:29">
      <c r="A78" s="44" t="s">
        <v>8</v>
      </c>
      <c r="B78" s="44" t="s">
        <v>2683</v>
      </c>
      <c r="C78" s="44" t="s">
        <v>2687</v>
      </c>
      <c r="D78" s="44" t="s">
        <v>864</v>
      </c>
      <c r="E78" s="44" t="s">
        <v>1095</v>
      </c>
      <c r="F78" s="15">
        <v>1.9933478475377699</v>
      </c>
      <c r="G78" s="15">
        <v>0</v>
      </c>
      <c r="H78" s="15">
        <v>0.29194476354541454</v>
      </c>
      <c r="I78" s="15">
        <v>9.071634838346708E-2</v>
      </c>
      <c r="J78" s="15">
        <v>0.61691961995352484</v>
      </c>
      <c r="K78" s="15">
        <v>2.6127981567087297</v>
      </c>
      <c r="L78" s="15">
        <v>3.2022489110184682E-2</v>
      </c>
      <c r="M78" s="15">
        <v>1.9078136409817932</v>
      </c>
      <c r="N78" s="15">
        <v>1.1437824690622511</v>
      </c>
      <c r="O78" s="15">
        <v>0.13267876641122112</v>
      </c>
      <c r="P78" s="15">
        <v>1.1501985145499676</v>
      </c>
      <c r="Q78" s="15">
        <v>2.0990488558609799E-2</v>
      </c>
      <c r="R78" s="15">
        <v>1.4693844117846305E-3</v>
      </c>
      <c r="S78" s="15">
        <v>0</v>
      </c>
      <c r="U78" s="257">
        <v>520.40250000000003</v>
      </c>
      <c r="V78" s="257">
        <v>538.17809999999997</v>
      </c>
      <c r="W78" s="257">
        <v>555.95370000000003</v>
      </c>
      <c r="X78" s="46"/>
      <c r="Y78" s="46">
        <v>535.51729999999998</v>
      </c>
      <c r="Z78" s="46"/>
      <c r="AA78" s="46">
        <v>553.29280000000006</v>
      </c>
      <c r="AB78" s="46">
        <v>557.73672499999998</v>
      </c>
      <c r="AC78" s="46">
        <v>571.06849999999997</v>
      </c>
    </row>
    <row r="79" spans="1:29">
      <c r="A79" s="44" t="s">
        <v>8</v>
      </c>
      <c r="B79" s="44" t="s">
        <v>2683</v>
      </c>
      <c r="C79" s="44" t="s">
        <v>2687</v>
      </c>
      <c r="D79" s="44" t="s">
        <v>865</v>
      </c>
      <c r="E79" s="44" t="s">
        <v>1096</v>
      </c>
      <c r="F79" s="15">
        <v>2.0412275847819985</v>
      </c>
      <c r="G79" s="15">
        <v>0</v>
      </c>
      <c r="H79" s="15">
        <v>0.34144106891267106</v>
      </c>
      <c r="I79" s="15">
        <v>8.7935816058873587E-2</v>
      </c>
      <c r="J79" s="15">
        <v>0.522293989840526</v>
      </c>
      <c r="K79" s="15">
        <v>2.6123256850934546</v>
      </c>
      <c r="L79" s="15">
        <v>5.7925485189305508E-2</v>
      </c>
      <c r="M79" s="15">
        <v>1.8914060901764873</v>
      </c>
      <c r="N79" s="15">
        <v>1.1467069269858534</v>
      </c>
      <c r="O79" s="15">
        <v>0.133018003530359</v>
      </c>
      <c r="P79" s="15">
        <v>1.1279570917267476</v>
      </c>
      <c r="Q79" s="15">
        <v>1.6901323865181405E-2</v>
      </c>
      <c r="R79" s="15">
        <v>1.9338447845155477E-3</v>
      </c>
      <c r="S79" s="15">
        <v>0</v>
      </c>
      <c r="U79" s="257">
        <v>555.28859999999997</v>
      </c>
      <c r="V79" s="257">
        <v>573.92960000000005</v>
      </c>
      <c r="W79" s="257">
        <v>592.57060000000001</v>
      </c>
      <c r="X79" s="46"/>
      <c r="Y79" s="46">
        <v>566.93050000000005</v>
      </c>
      <c r="Z79" s="46"/>
      <c r="AA79" s="46">
        <v>585.57140000000004</v>
      </c>
      <c r="AB79" s="46">
        <v>590.23162500000001</v>
      </c>
      <c r="AC79" s="46">
        <v>604.21230000000003</v>
      </c>
    </row>
    <row r="80" spans="1:29">
      <c r="A80" s="44" t="s">
        <v>8</v>
      </c>
      <c r="B80" s="44" t="s">
        <v>2683</v>
      </c>
      <c r="C80" s="44" t="s">
        <v>2687</v>
      </c>
      <c r="D80" s="44" t="s">
        <v>866</v>
      </c>
      <c r="E80" s="44" t="s">
        <v>1097</v>
      </c>
      <c r="F80" s="15">
        <v>2.0448012471590165</v>
      </c>
      <c r="G80" s="15">
        <v>7.3765138252532836E-3</v>
      </c>
      <c r="H80" s="15">
        <v>0.32089881273420867</v>
      </c>
      <c r="I80" s="15">
        <v>8.9996849670168952E-2</v>
      </c>
      <c r="J80" s="15">
        <v>0.54862029154197489</v>
      </c>
      <c r="K80" s="15">
        <v>2.6323173225266436</v>
      </c>
      <c r="L80" s="15">
        <v>5.1484133456430048E-2</v>
      </c>
      <c r="M80" s="15">
        <v>1.9153645963067261</v>
      </c>
      <c r="N80" s="15">
        <v>1.0984871466956394</v>
      </c>
      <c r="O80" s="15">
        <v>0.12742450901669419</v>
      </c>
      <c r="P80" s="15">
        <v>1.1284739229816052</v>
      </c>
      <c r="Q80" s="15">
        <v>1.7984410266522068E-2</v>
      </c>
      <c r="R80" s="15">
        <v>2.0188125553770205E-3</v>
      </c>
      <c r="S80" s="15">
        <v>0</v>
      </c>
      <c r="U80" s="257">
        <v>520.4819</v>
      </c>
      <c r="V80" s="257">
        <v>538.51549999999997</v>
      </c>
      <c r="W80" s="257">
        <v>556.54909999999995</v>
      </c>
      <c r="X80" s="46"/>
      <c r="Y80" s="46">
        <v>534.22479999999996</v>
      </c>
      <c r="Z80" s="46"/>
      <c r="AA80" s="46">
        <v>552.25840000000005</v>
      </c>
      <c r="AB80" s="46">
        <v>556.76682500000004</v>
      </c>
      <c r="AC80" s="46">
        <v>570.2921</v>
      </c>
    </row>
    <row r="81" spans="1:30">
      <c r="X81" s="46"/>
    </row>
    <row r="82" spans="1:30">
      <c r="A82" s="44" t="s">
        <v>12</v>
      </c>
      <c r="B82" s="44" t="s">
        <v>2683</v>
      </c>
      <c r="C82" s="44" t="s">
        <v>2671</v>
      </c>
      <c r="D82" s="44" t="s">
        <v>1434</v>
      </c>
      <c r="E82" s="44" t="s">
        <v>2661</v>
      </c>
      <c r="F82" s="15">
        <v>2.236200322919724</v>
      </c>
      <c r="G82" s="15">
        <v>8.6015095610342845E-2</v>
      </c>
      <c r="H82" s="15">
        <v>0.49717790868201828</v>
      </c>
      <c r="I82" s="15">
        <v>8.9313094139970212E-2</v>
      </c>
      <c r="J82" s="15">
        <v>0.20924178565283319</v>
      </c>
      <c r="K82" s="15">
        <v>2.6426875418200928</v>
      </c>
      <c r="L82" s="15">
        <v>0.19521237361549074</v>
      </c>
      <c r="M82" s="15">
        <v>1.6654500526906546</v>
      </c>
      <c r="N82" s="15">
        <v>1.2054160075629283</v>
      </c>
      <c r="O82" s="15">
        <v>0.13982825687729972</v>
      </c>
      <c r="P82" s="15">
        <v>1.0532906632560464</v>
      </c>
      <c r="Q82" s="15">
        <v>5.1031931448103909E-3</v>
      </c>
      <c r="R82" s="15">
        <v>4.4191877857271888E-3</v>
      </c>
      <c r="S82" s="15">
        <v>1.6513301724700978E-3</v>
      </c>
      <c r="U82" s="257">
        <v>671.79909999999995</v>
      </c>
      <c r="V82" s="257">
        <v>693.35749999999996</v>
      </c>
      <c r="W82" s="257">
        <v>714.91600000000005</v>
      </c>
      <c r="X82" s="46"/>
      <c r="Y82" s="46">
        <v>650.81380000000001</v>
      </c>
      <c r="Z82" s="46"/>
      <c r="AA82" s="33">
        <v>672.3723</v>
      </c>
      <c r="AB82" s="18">
        <v>677.76189999999997</v>
      </c>
      <c r="AC82" s="46">
        <v>693.9307</v>
      </c>
      <c r="AD82" s="18">
        <v>44.690899999999999</v>
      </c>
    </row>
    <row r="83" spans="1:30">
      <c r="A83" s="44" t="s">
        <v>12</v>
      </c>
      <c r="B83" s="44" t="s">
        <v>2683</v>
      </c>
      <c r="C83" s="44" t="s">
        <v>2671</v>
      </c>
      <c r="D83" s="44" t="s">
        <v>1434</v>
      </c>
      <c r="E83" s="44" t="s">
        <v>2662</v>
      </c>
      <c r="F83" s="15">
        <v>2.236200322919724</v>
      </c>
      <c r="G83" s="15">
        <v>8.6015095610342845E-2</v>
      </c>
      <c r="H83" s="15">
        <v>0.49717790868201828</v>
      </c>
      <c r="I83" s="15">
        <v>8.9313094139970212E-2</v>
      </c>
      <c r="J83" s="15">
        <v>0.20924178565283319</v>
      </c>
      <c r="K83" s="15">
        <v>2.6470849710121263</v>
      </c>
      <c r="L83" s="15">
        <v>0.18523328458505345</v>
      </c>
      <c r="M83" s="15">
        <v>1.6834592408949858</v>
      </c>
      <c r="N83" s="15">
        <v>1.1766084140925863</v>
      </c>
      <c r="O83" s="15">
        <v>0.13648657603474001</v>
      </c>
      <c r="P83" s="15">
        <v>1.0729750499008486</v>
      </c>
      <c r="Q83" s="15">
        <v>6.8367511112463709E-3</v>
      </c>
      <c r="R83" s="15">
        <v>4.5178686965910292E-3</v>
      </c>
      <c r="S83" s="15">
        <v>1.8911351816614413E-3</v>
      </c>
      <c r="U83" s="257">
        <v>654.6848</v>
      </c>
      <c r="V83" s="257">
        <v>675.8528</v>
      </c>
      <c r="W83" s="257">
        <v>697.02080000000001</v>
      </c>
      <c r="X83" s="46"/>
      <c r="Y83" s="46">
        <v>637.06230000000005</v>
      </c>
      <c r="Z83" s="46"/>
      <c r="AA83" s="46">
        <v>658.23030000000006</v>
      </c>
      <c r="AB83" s="46">
        <v>663.52230000000009</v>
      </c>
      <c r="AC83" s="46">
        <v>679.39829999999995</v>
      </c>
    </row>
    <row r="84" spans="1:30">
      <c r="A84" s="44" t="s">
        <v>12</v>
      </c>
      <c r="B84" s="44" t="s">
        <v>2683</v>
      </c>
      <c r="C84" s="44" t="s">
        <v>2671</v>
      </c>
      <c r="D84" s="44" t="s">
        <v>1434</v>
      </c>
      <c r="E84" s="44" t="s">
        <v>2663</v>
      </c>
      <c r="F84" s="15">
        <v>2.236200322919724</v>
      </c>
      <c r="G84" s="15">
        <v>8.6015095610342845E-2</v>
      </c>
      <c r="H84" s="15">
        <v>0.49717790868201828</v>
      </c>
      <c r="I84" s="15">
        <v>8.9313094139970212E-2</v>
      </c>
      <c r="J84" s="15">
        <v>0.20924178565283319</v>
      </c>
      <c r="K84" s="15">
        <v>2.6424527192711942</v>
      </c>
      <c r="L84" s="15">
        <v>0.20334751151770303</v>
      </c>
      <c r="M84" s="15">
        <v>1.622108597840737</v>
      </c>
      <c r="N84" s="15">
        <v>1.2418689317338722</v>
      </c>
      <c r="O84" s="15">
        <v>0.14405679608112917</v>
      </c>
      <c r="P84" s="15">
        <v>1.0623186440151895</v>
      </c>
      <c r="Q84" s="15">
        <v>3.0344027393716861E-3</v>
      </c>
      <c r="R84" s="15">
        <v>5.2839070962757461E-3</v>
      </c>
      <c r="S84" s="15">
        <v>1.4056531746796592E-3</v>
      </c>
      <c r="U84" s="257">
        <v>680.55589999999995</v>
      </c>
      <c r="V84" s="257">
        <v>702.31410000000005</v>
      </c>
      <c r="W84" s="257">
        <v>724.07230000000004</v>
      </c>
      <c r="X84" s="46"/>
      <c r="Y84" s="46">
        <v>655.69039999999995</v>
      </c>
      <c r="Z84" s="46"/>
      <c r="AA84" s="46">
        <v>677.44860000000006</v>
      </c>
      <c r="AB84" s="46">
        <v>682.88815</v>
      </c>
      <c r="AC84" s="46">
        <v>699.20680000000004</v>
      </c>
    </row>
    <row r="85" spans="1:30">
      <c r="A85" s="44" t="s">
        <v>12</v>
      </c>
      <c r="B85" s="44" t="s">
        <v>2683</v>
      </c>
      <c r="C85" s="44" t="s">
        <v>2671</v>
      </c>
      <c r="D85" s="44" t="s">
        <v>1435</v>
      </c>
      <c r="E85" s="44" t="s">
        <v>2661</v>
      </c>
      <c r="F85" s="15">
        <v>2.2195808876419441</v>
      </c>
      <c r="G85" s="15">
        <v>7.396875140399306E-2</v>
      </c>
      <c r="H85" s="15">
        <v>0.52687202173502001</v>
      </c>
      <c r="I85" s="15">
        <v>9.12018637065386E-2</v>
      </c>
      <c r="J85" s="15">
        <v>0.18670626468667711</v>
      </c>
      <c r="K85" s="15">
        <v>2.6426875418200928</v>
      </c>
      <c r="L85" s="15">
        <v>0.19521237361549074</v>
      </c>
      <c r="M85" s="15">
        <v>1.6654500526906546</v>
      </c>
      <c r="N85" s="15">
        <v>1.2054160075629283</v>
      </c>
      <c r="O85" s="15">
        <v>0.13982825687729972</v>
      </c>
      <c r="P85" s="15">
        <v>1.0532906632560464</v>
      </c>
      <c r="Q85" s="15">
        <v>5.1031931448103909E-3</v>
      </c>
      <c r="R85" s="15">
        <v>4.4191877857271888E-3</v>
      </c>
      <c r="S85" s="15">
        <v>1.6513301724700978E-3</v>
      </c>
      <c r="U85" s="257">
        <v>693.75400000000002</v>
      </c>
      <c r="V85" s="257">
        <v>715.60829999999999</v>
      </c>
      <c r="W85" s="257">
        <v>737.46259999999995</v>
      </c>
      <c r="X85" s="46"/>
      <c r="Y85" s="46">
        <v>672.14340000000004</v>
      </c>
      <c r="Z85" s="46"/>
      <c r="AA85" s="46">
        <v>693.99770000000001</v>
      </c>
      <c r="AB85" s="46">
        <v>699.46129999999994</v>
      </c>
      <c r="AC85" s="46">
        <v>715.85209999999995</v>
      </c>
    </row>
    <row r="86" spans="1:30">
      <c r="A86" s="44" t="s">
        <v>12</v>
      </c>
      <c r="B86" s="44" t="s">
        <v>2683</v>
      </c>
      <c r="C86" s="44" t="s">
        <v>2671</v>
      </c>
      <c r="D86" s="44" t="s">
        <v>1436</v>
      </c>
      <c r="E86" s="44" t="s">
        <v>2661</v>
      </c>
      <c r="F86" s="15">
        <v>2.2612283902699781</v>
      </c>
      <c r="G86" s="15">
        <v>9.7475915991624973E-2</v>
      </c>
      <c r="H86" s="15">
        <v>0.46877682402032078</v>
      </c>
      <c r="I86" s="15">
        <v>9.0091275971635451E-2</v>
      </c>
      <c r="J86" s="15">
        <v>0.21881850558262134</v>
      </c>
      <c r="K86" s="15">
        <v>2.6426875418200928</v>
      </c>
      <c r="L86" s="15">
        <v>0.19521237361549074</v>
      </c>
      <c r="M86" s="15">
        <v>1.6654500526906546</v>
      </c>
      <c r="N86" s="15">
        <v>1.2054160075629283</v>
      </c>
      <c r="O86" s="15">
        <v>0.13982825687729972</v>
      </c>
      <c r="P86" s="15">
        <v>1.0532906632560464</v>
      </c>
      <c r="Q86" s="15">
        <v>5.1031931448103909E-3</v>
      </c>
      <c r="R86" s="15">
        <v>4.4191877857271888E-3</v>
      </c>
      <c r="S86" s="15">
        <v>1.6513301724700978E-3</v>
      </c>
      <c r="U86" s="257">
        <v>649.10059999999999</v>
      </c>
      <c r="V86" s="257">
        <v>670.38260000000002</v>
      </c>
      <c r="W86" s="257">
        <v>691.6644</v>
      </c>
      <c r="X86" s="46"/>
      <c r="Y86" s="46">
        <v>628.71730000000002</v>
      </c>
      <c r="Z86" s="46"/>
      <c r="AA86" s="46">
        <v>649.99919999999997</v>
      </c>
      <c r="AB86" s="46">
        <v>655.31967499999996</v>
      </c>
      <c r="AC86" s="46">
        <v>671.28110000000004</v>
      </c>
    </row>
    <row r="87" spans="1:30">
      <c r="A87" s="44" t="s">
        <v>12</v>
      </c>
      <c r="B87" s="44" t="s">
        <v>2683</v>
      </c>
      <c r="C87" s="44" t="s">
        <v>2671</v>
      </c>
      <c r="D87" s="44" t="s">
        <v>1435</v>
      </c>
      <c r="E87" s="44" t="s">
        <v>2663</v>
      </c>
      <c r="F87" s="15">
        <v>2.2195808876419441</v>
      </c>
      <c r="G87" s="15">
        <v>7.396875140399306E-2</v>
      </c>
      <c r="H87" s="15">
        <v>0.52687202173502001</v>
      </c>
      <c r="I87" s="15">
        <v>9.12018637065386E-2</v>
      </c>
      <c r="J87" s="15">
        <v>0.18670626468667711</v>
      </c>
      <c r="K87" s="15">
        <v>2.6424527192711942</v>
      </c>
      <c r="L87" s="15">
        <v>0.20334751151770303</v>
      </c>
      <c r="M87" s="15">
        <v>1.622108597840737</v>
      </c>
      <c r="N87" s="15">
        <v>1.2418689317338722</v>
      </c>
      <c r="O87" s="15">
        <v>0.14405679608112917</v>
      </c>
      <c r="P87" s="15">
        <v>1.0623186440151895</v>
      </c>
      <c r="Q87" s="15">
        <v>3.0344027393716861E-3</v>
      </c>
      <c r="R87" s="15">
        <v>5.2839070962757461E-3</v>
      </c>
      <c r="S87" s="15">
        <v>1.4056531746796592E-3</v>
      </c>
      <c r="U87" s="257">
        <v>702.98379999999997</v>
      </c>
      <c r="V87" s="257">
        <v>725.04679999999996</v>
      </c>
      <c r="W87" s="257">
        <v>747.10969999999998</v>
      </c>
      <c r="X87" s="46"/>
      <c r="Y87" s="46">
        <v>677.37030000000004</v>
      </c>
      <c r="Z87" s="46"/>
      <c r="AA87" s="46">
        <v>699.43330000000003</v>
      </c>
      <c r="AB87" s="46">
        <v>704.94902500000001</v>
      </c>
      <c r="AC87" s="46">
        <v>721.49620000000004</v>
      </c>
    </row>
    <row r="88" spans="1:30">
      <c r="A88" s="44" t="s">
        <v>12</v>
      </c>
      <c r="B88" s="44" t="s">
        <v>2683</v>
      </c>
      <c r="C88" s="44" t="s">
        <v>2671</v>
      </c>
      <c r="D88" s="44" t="s">
        <v>1436</v>
      </c>
      <c r="E88" s="44" t="s">
        <v>2662</v>
      </c>
      <c r="F88" s="15">
        <v>2.2612283902699781</v>
      </c>
      <c r="G88" s="15">
        <v>9.7475915991624973E-2</v>
      </c>
      <c r="H88" s="15">
        <v>0.46877682402032078</v>
      </c>
      <c r="I88" s="15">
        <v>9.0091275971635451E-2</v>
      </c>
      <c r="J88" s="15">
        <v>0.21881850558262134</v>
      </c>
      <c r="K88" s="15">
        <v>2.6470849710121263</v>
      </c>
      <c r="L88" s="15">
        <v>0.18523328458505345</v>
      </c>
      <c r="M88" s="15">
        <v>1.6834592408949858</v>
      </c>
      <c r="N88" s="15">
        <v>1.1766084140925863</v>
      </c>
      <c r="O88" s="15">
        <v>0.13648657603474001</v>
      </c>
      <c r="P88" s="15">
        <v>1.0729750499008486</v>
      </c>
      <c r="Q88" s="15">
        <v>6.8367511112463709E-3</v>
      </c>
      <c r="R88" s="15">
        <v>4.5178686965910292E-3</v>
      </c>
      <c r="S88" s="15">
        <v>1.8911351816614413E-3</v>
      </c>
      <c r="U88" s="257">
        <v>632.8682</v>
      </c>
      <c r="V88" s="257">
        <v>653.77549999999997</v>
      </c>
      <c r="W88" s="257">
        <v>674.68280000000004</v>
      </c>
      <c r="X88" s="46"/>
      <c r="Y88" s="46">
        <v>615.74220000000003</v>
      </c>
      <c r="Z88" s="46"/>
      <c r="AA88" s="46">
        <v>636.64949999999999</v>
      </c>
      <c r="AB88" s="46">
        <v>641.87635</v>
      </c>
      <c r="AC88" s="46">
        <v>657.55690000000004</v>
      </c>
    </row>
    <row r="89" spans="1:30">
      <c r="A89" s="44" t="s">
        <v>12</v>
      </c>
      <c r="B89" s="44" t="s">
        <v>2683</v>
      </c>
      <c r="C89" s="44" t="s">
        <v>2687</v>
      </c>
      <c r="D89" s="44" t="s">
        <v>2665</v>
      </c>
      <c r="E89" s="44" t="s">
        <v>1138</v>
      </c>
      <c r="F89" s="15">
        <v>2.2680093843441358</v>
      </c>
      <c r="G89" s="15">
        <v>9.0802032537610877E-2</v>
      </c>
      <c r="H89" s="15">
        <v>0.38295154879687721</v>
      </c>
      <c r="I89" s="15">
        <v>8.8659746520366317E-2</v>
      </c>
      <c r="J89" s="15">
        <v>0.28350607230941893</v>
      </c>
      <c r="K89" s="15">
        <v>2.6440566328144834</v>
      </c>
      <c r="L89" s="15">
        <v>0.17072200941209145</v>
      </c>
      <c r="M89" s="15">
        <v>1.6926284175398898</v>
      </c>
      <c r="N89" s="15">
        <v>1.1926585088151311</v>
      </c>
      <c r="O89" s="15">
        <v>0.1383483870225552</v>
      </c>
      <c r="P89" s="15">
        <v>1.0838657663467357</v>
      </c>
      <c r="Q89" s="15">
        <v>4.585107998742944E-3</v>
      </c>
      <c r="R89" s="15">
        <v>5.2744346351298E-3</v>
      </c>
      <c r="S89" s="15">
        <v>1.477145112318052E-3</v>
      </c>
      <c r="U89" s="257">
        <v>572.21159999999998</v>
      </c>
      <c r="V89" s="257">
        <v>592.22590000000002</v>
      </c>
      <c r="W89" s="257">
        <v>612.24019999999996</v>
      </c>
      <c r="X89" s="46"/>
      <c r="Y89" s="46">
        <v>559.25850000000003</v>
      </c>
      <c r="Z89" s="46"/>
      <c r="AA89" s="33">
        <v>579.27279999999996</v>
      </c>
      <c r="AB89" s="18">
        <v>584.27637499999992</v>
      </c>
      <c r="AC89" s="46">
        <v>599.28710000000001</v>
      </c>
    </row>
    <row r="90" spans="1:30">
      <c r="A90" s="44" t="s">
        <v>12</v>
      </c>
      <c r="B90" s="44" t="s">
        <v>2683</v>
      </c>
      <c r="C90" s="44" t="s">
        <v>2687</v>
      </c>
      <c r="D90" s="44" t="s">
        <v>2666</v>
      </c>
      <c r="E90" s="44" t="s">
        <v>1140</v>
      </c>
      <c r="F90" s="15">
        <v>2.3458579691317607</v>
      </c>
      <c r="G90" s="15">
        <v>8.8586526468929172E-2</v>
      </c>
      <c r="H90" s="15">
        <v>0.27423409606699573</v>
      </c>
      <c r="I90" s="15">
        <v>8.5626993009576005E-2</v>
      </c>
      <c r="J90" s="15">
        <v>0.3158997836567502</v>
      </c>
      <c r="K90" s="15">
        <v>2.6535287073647389</v>
      </c>
      <c r="L90" s="15">
        <v>0.13319635411498076</v>
      </c>
      <c r="M90" s="15">
        <v>1.7142035855747437</v>
      </c>
      <c r="N90" s="15">
        <v>1.1795142145643147</v>
      </c>
      <c r="O90" s="15">
        <v>0.1368236488894605</v>
      </c>
      <c r="P90" s="15">
        <v>1.1140678757657143</v>
      </c>
      <c r="Q90" s="15">
        <v>6.8090142157420609E-3</v>
      </c>
      <c r="R90" s="15">
        <v>3.8593341057238124E-3</v>
      </c>
      <c r="S90" s="15">
        <v>1.3345614890090767E-3</v>
      </c>
      <c r="U90" s="257">
        <v>468.80829999999997</v>
      </c>
      <c r="V90" s="257">
        <v>487.2516</v>
      </c>
      <c r="W90" s="257">
        <v>505.69479999999999</v>
      </c>
      <c r="X90" s="46"/>
      <c r="Y90" s="46">
        <v>464.07429999999999</v>
      </c>
      <c r="Z90" s="46"/>
      <c r="AA90" s="46">
        <v>482.51749999999998</v>
      </c>
      <c r="AB90" s="46">
        <v>487.12829999999997</v>
      </c>
      <c r="AC90" s="46">
        <v>500.96069999999997</v>
      </c>
    </row>
    <row r="91" spans="1:30">
      <c r="A91" s="44" t="s">
        <v>12</v>
      </c>
      <c r="B91" s="44" t="s">
        <v>2683</v>
      </c>
      <c r="C91" s="44" t="s">
        <v>2687</v>
      </c>
      <c r="D91" s="44" t="s">
        <v>2667</v>
      </c>
      <c r="E91" s="44" t="s">
        <v>1143</v>
      </c>
      <c r="F91" s="15">
        <v>2.2898524604944854</v>
      </c>
      <c r="G91" s="15">
        <v>6.7738054250372493E-2</v>
      </c>
      <c r="H91" s="15">
        <v>0.3170491932779812</v>
      </c>
      <c r="I91" s="15">
        <v>8.9631211608951558E-2</v>
      </c>
      <c r="J91" s="15">
        <v>0.32589310738305449</v>
      </c>
      <c r="K91" s="15">
        <v>2.6605431920745919</v>
      </c>
      <c r="L91" s="15">
        <v>0.17726254511938219</v>
      </c>
      <c r="M91" s="15">
        <v>1.6522223226899135</v>
      </c>
      <c r="N91" s="15">
        <v>1.2005387707193076</v>
      </c>
      <c r="O91" s="15">
        <v>0.13926249740343968</v>
      </c>
      <c r="P91" s="15">
        <v>1.0820348633222621</v>
      </c>
      <c r="Q91" s="15">
        <v>4.605371900878924E-3</v>
      </c>
      <c r="R91" s="15">
        <v>4.2767894091516176E-3</v>
      </c>
      <c r="S91" s="15">
        <v>1.777925412902605E-3</v>
      </c>
      <c r="U91" s="257">
        <v>520.08219999999994</v>
      </c>
      <c r="V91" s="257">
        <v>539.31479999999999</v>
      </c>
      <c r="W91" s="257">
        <v>558.54750000000001</v>
      </c>
      <c r="X91" s="46"/>
      <c r="Y91" s="46">
        <v>506.08240000000001</v>
      </c>
      <c r="Z91" s="46"/>
      <c r="AA91" s="46">
        <v>525.31500000000005</v>
      </c>
      <c r="AB91" s="46">
        <v>530.12317500000006</v>
      </c>
      <c r="AC91" s="46">
        <v>544.54769999999996</v>
      </c>
    </row>
    <row r="92" spans="1:30">
      <c r="A92" s="44" t="s">
        <v>12</v>
      </c>
      <c r="B92" s="44" t="s">
        <v>2683</v>
      </c>
      <c r="C92" s="44" t="s">
        <v>2687</v>
      </c>
      <c r="D92" s="44" t="s">
        <v>2668</v>
      </c>
      <c r="E92" s="44" t="s">
        <v>1145</v>
      </c>
      <c r="F92" s="15">
        <v>2.2829636749099871</v>
      </c>
      <c r="G92" s="15">
        <v>7.3970326757125449E-2</v>
      </c>
      <c r="H92" s="15">
        <v>0.34830909144376732</v>
      </c>
      <c r="I92" s="15">
        <v>8.8775304446623376E-2</v>
      </c>
      <c r="J92" s="15">
        <v>0.29664203850679444</v>
      </c>
      <c r="K92" s="15">
        <v>2.637782780277683</v>
      </c>
      <c r="L92" s="15">
        <v>0.16260728867305838</v>
      </c>
      <c r="M92" s="15">
        <v>1.6812111676687871</v>
      </c>
      <c r="N92" s="15">
        <v>1.1702836518111259</v>
      </c>
      <c r="O92" s="15">
        <v>0.13575290361009063</v>
      </c>
      <c r="P92" s="15">
        <v>1.13363852642966</v>
      </c>
      <c r="Q92" s="15">
        <v>7.092736701705845E-3</v>
      </c>
      <c r="R92" s="15">
        <v>4.2172141305050126E-3</v>
      </c>
      <c r="S92" s="15">
        <v>1.6203295016788352E-3</v>
      </c>
      <c r="U92" s="257">
        <v>523.86580000000004</v>
      </c>
      <c r="V92" s="257">
        <v>543.02790000000005</v>
      </c>
      <c r="W92" s="257">
        <v>562.19000000000005</v>
      </c>
      <c r="X92" s="46"/>
      <c r="Y92" s="46">
        <v>512.24400000000003</v>
      </c>
      <c r="Z92" s="46"/>
      <c r="AA92" s="46">
        <v>531.40610000000004</v>
      </c>
      <c r="AB92" s="46">
        <v>536.19662500000004</v>
      </c>
      <c r="AC92" s="46">
        <v>550.56820000000005</v>
      </c>
    </row>
    <row r="93" spans="1:30">
      <c r="A93" s="44" t="s">
        <v>12</v>
      </c>
      <c r="B93" s="44" t="s">
        <v>2683</v>
      </c>
      <c r="C93" s="44" t="s">
        <v>2687</v>
      </c>
      <c r="D93" s="44" t="s">
        <v>2669</v>
      </c>
      <c r="E93" s="44" t="s">
        <v>1145</v>
      </c>
      <c r="F93" s="15">
        <v>2.293301162417352</v>
      </c>
      <c r="G93" s="15">
        <v>9.2481239106540158E-2</v>
      </c>
      <c r="H93" s="15">
        <v>0.36281254653145173</v>
      </c>
      <c r="I93" s="15">
        <v>8.8007033552942371E-2</v>
      </c>
      <c r="J93" s="15">
        <v>0.29048329138297801</v>
      </c>
      <c r="K93" s="15">
        <v>2.637782780277683</v>
      </c>
      <c r="L93" s="15">
        <v>0.16260728867305838</v>
      </c>
      <c r="M93" s="15">
        <v>1.6812111676687871</v>
      </c>
      <c r="N93" s="15">
        <v>1.1702836518111259</v>
      </c>
      <c r="O93" s="15">
        <v>0.13575290361009063</v>
      </c>
      <c r="P93" s="15">
        <v>1.13363852642966</v>
      </c>
      <c r="Q93" s="15">
        <v>7.092736701705845E-3</v>
      </c>
      <c r="R93" s="15">
        <v>4.2172141305050126E-3</v>
      </c>
      <c r="S93" s="15">
        <v>1.6203295016788352E-3</v>
      </c>
      <c r="U93" s="257">
        <v>534.98789999999997</v>
      </c>
      <c r="V93" s="257">
        <v>554.30989999999997</v>
      </c>
      <c r="W93" s="257">
        <v>573.63210000000004</v>
      </c>
      <c r="X93" s="46"/>
      <c r="Y93" s="46">
        <v>523.17160000000001</v>
      </c>
      <c r="Z93" s="46"/>
      <c r="AA93" s="46">
        <v>542.49369999999999</v>
      </c>
      <c r="AB93" s="46">
        <v>547.32422499999996</v>
      </c>
      <c r="AC93" s="46">
        <v>561.81579999999997</v>
      </c>
    </row>
    <row r="94" spans="1:30">
      <c r="A94" s="44" t="s">
        <v>12</v>
      </c>
      <c r="B94" s="44" t="s">
        <v>2683</v>
      </c>
      <c r="C94" s="44" t="s">
        <v>2687</v>
      </c>
      <c r="D94" s="44" t="s">
        <v>2670</v>
      </c>
      <c r="E94" s="44" t="s">
        <v>1146</v>
      </c>
      <c r="F94" s="15">
        <v>2.2971312299104865</v>
      </c>
      <c r="G94" s="15">
        <v>4.1297757204057817E-2</v>
      </c>
      <c r="H94" s="15">
        <v>0.31639127589144456</v>
      </c>
      <c r="I94" s="15">
        <v>8.8957678044141439E-2</v>
      </c>
      <c r="J94" s="15">
        <v>0.30430841343450887</v>
      </c>
      <c r="K94" s="15">
        <v>2.6456477522232515</v>
      </c>
      <c r="L94" s="15">
        <v>0.13516297696856389</v>
      </c>
      <c r="M94" s="15">
        <v>1.6790360663036215</v>
      </c>
      <c r="N94" s="15">
        <v>1.2015591186482515</v>
      </c>
      <c r="O94" s="15">
        <v>0.1393808577631972</v>
      </c>
      <c r="P94" s="15">
        <v>1.1580111892228833</v>
      </c>
      <c r="Q94" s="15">
        <v>6.6238811491417726E-3</v>
      </c>
      <c r="R94" s="15">
        <v>3.4853070119761796E-3</v>
      </c>
      <c r="S94" s="15">
        <v>1.3217309699743711E-3</v>
      </c>
      <c r="U94" s="257">
        <v>496.43799999999999</v>
      </c>
      <c r="V94" s="257">
        <v>515.25120000000004</v>
      </c>
      <c r="W94" s="257">
        <v>534.0643</v>
      </c>
      <c r="X94" s="46"/>
      <c r="Y94" s="46">
        <v>489.57810000000001</v>
      </c>
      <c r="Z94" s="46"/>
      <c r="AA94" s="46">
        <v>508.3913</v>
      </c>
      <c r="AB94" s="46">
        <v>513.09460000000001</v>
      </c>
      <c r="AC94" s="46">
        <v>527.20450000000005</v>
      </c>
    </row>
    <row r="95" spans="1:30">
      <c r="A95" s="44" t="s">
        <v>12</v>
      </c>
      <c r="B95" s="44" t="s">
        <v>2683</v>
      </c>
      <c r="C95" s="44" t="s">
        <v>2687</v>
      </c>
      <c r="D95" s="44" t="s">
        <v>989</v>
      </c>
      <c r="E95" s="44" t="s">
        <v>1121</v>
      </c>
      <c r="F95" s="15">
        <v>2.2678606752731332</v>
      </c>
      <c r="G95" s="15">
        <v>0</v>
      </c>
      <c r="H95" s="15">
        <v>0.32628895146515396</v>
      </c>
      <c r="I95" s="15">
        <v>8.9109051355033372E-2</v>
      </c>
      <c r="J95" s="15">
        <v>0.29680979696816095</v>
      </c>
      <c r="K95" s="15">
        <v>2.7012434422298588</v>
      </c>
      <c r="L95" s="15">
        <v>0.1730980838348907</v>
      </c>
      <c r="M95" s="15">
        <v>1.6577900591951025</v>
      </c>
      <c r="N95" s="15">
        <v>1.1382880286938233</v>
      </c>
      <c r="O95" s="15">
        <v>0.13204141132848352</v>
      </c>
      <c r="P95" s="15">
        <v>1.0916540246388786</v>
      </c>
      <c r="Q95" s="15">
        <v>4.4541447796299276E-3</v>
      </c>
      <c r="R95" s="15">
        <v>4.9156392382690758E-3</v>
      </c>
      <c r="S95" s="15">
        <v>0</v>
      </c>
      <c r="U95" s="257">
        <v>511.59129999999999</v>
      </c>
      <c r="V95" s="257">
        <v>530.6155</v>
      </c>
      <c r="W95" s="257">
        <v>549.63969999999995</v>
      </c>
      <c r="X95" s="46"/>
      <c r="Y95" s="46">
        <v>500.11779999999999</v>
      </c>
      <c r="Z95" s="46"/>
      <c r="AA95" s="46">
        <v>519.14200000000005</v>
      </c>
      <c r="AB95" s="46">
        <v>523.89805000000001</v>
      </c>
      <c r="AC95" s="46">
        <v>538.1662</v>
      </c>
    </row>
    <row r="96" spans="1:30">
      <c r="A96" s="44" t="s">
        <v>12</v>
      </c>
      <c r="B96" s="44" t="s">
        <v>2683</v>
      </c>
      <c r="C96" s="44" t="s">
        <v>2687</v>
      </c>
      <c r="D96" s="44" t="s">
        <v>990</v>
      </c>
      <c r="E96" s="44" t="s">
        <v>1122</v>
      </c>
      <c r="F96" s="15">
        <v>2.3192532947673312</v>
      </c>
      <c r="G96" s="15">
        <v>0</v>
      </c>
      <c r="H96" s="15">
        <v>0.25698748947891287</v>
      </c>
      <c r="I96" s="15">
        <v>8.6571698237353154E-2</v>
      </c>
      <c r="J96" s="15">
        <v>0.32435983878372004</v>
      </c>
      <c r="K96" s="15">
        <v>2.6827592313081494</v>
      </c>
      <c r="L96" s="15">
        <v>0.15741789515172677</v>
      </c>
      <c r="M96" s="15">
        <v>1.6998436662098071</v>
      </c>
      <c r="N96" s="15">
        <v>1.1939666209287343</v>
      </c>
      <c r="O96" s="15">
        <v>0.1385001280277332</v>
      </c>
      <c r="P96" s="15">
        <v>1.0563999698911353</v>
      </c>
      <c r="Q96" s="15">
        <v>6.8891352016051642E-3</v>
      </c>
      <c r="R96" s="15">
        <v>3.5494897594958758E-3</v>
      </c>
      <c r="S96" s="15">
        <v>0</v>
      </c>
      <c r="U96" s="257">
        <v>471.6506</v>
      </c>
      <c r="V96" s="257">
        <v>490.25139999999999</v>
      </c>
      <c r="W96" s="257">
        <v>508.85230000000001</v>
      </c>
      <c r="X96" s="46"/>
      <c r="Y96" s="46">
        <v>464.07940000000002</v>
      </c>
      <c r="Z96" s="46"/>
      <c r="AA96" s="46">
        <v>482.68020000000001</v>
      </c>
      <c r="AB96" s="46">
        <v>487.3304</v>
      </c>
      <c r="AC96" s="46">
        <v>501.28100000000001</v>
      </c>
    </row>
    <row r="97" spans="1:29">
      <c r="A97" s="44" t="s">
        <v>12</v>
      </c>
      <c r="B97" s="44" t="s">
        <v>2683</v>
      </c>
      <c r="C97" s="44" t="s">
        <v>2687</v>
      </c>
      <c r="D97" s="44" t="s">
        <v>991</v>
      </c>
      <c r="E97" s="44" t="s">
        <v>1123</v>
      </c>
      <c r="F97" s="15">
        <v>2.368822234855767</v>
      </c>
      <c r="G97" s="15">
        <v>0</v>
      </c>
      <c r="H97" s="15">
        <v>0.22150691761271449</v>
      </c>
      <c r="I97" s="15">
        <v>8.9238126122775444E-2</v>
      </c>
      <c r="J97" s="15">
        <v>0.31104607287867064</v>
      </c>
      <c r="K97" s="15">
        <v>2.7019720530550733</v>
      </c>
      <c r="L97" s="15">
        <v>0.12120967530799988</v>
      </c>
      <c r="M97" s="15">
        <v>1.7544912118510552</v>
      </c>
      <c r="N97" s="15">
        <v>1.0765801984876484</v>
      </c>
      <c r="O97" s="15">
        <v>0.12488330302456721</v>
      </c>
      <c r="P97" s="15">
        <v>1.1281637443995081</v>
      </c>
      <c r="Q97" s="15">
        <v>5.0129781897099764E-3</v>
      </c>
      <c r="R97" s="15">
        <v>2.8823156990793737E-3</v>
      </c>
      <c r="S97" s="15">
        <v>0</v>
      </c>
      <c r="U97" s="257">
        <v>399.94</v>
      </c>
      <c r="V97" s="257">
        <v>417.12360000000001</v>
      </c>
      <c r="W97" s="257">
        <v>434.30720000000002</v>
      </c>
      <c r="X97" s="46"/>
      <c r="Y97" s="46">
        <v>400.1977</v>
      </c>
      <c r="Z97" s="46"/>
      <c r="AA97" s="46">
        <v>417.38130000000001</v>
      </c>
      <c r="AB97" s="46">
        <v>421.67720000000003</v>
      </c>
      <c r="AC97" s="46">
        <v>434.56490000000002</v>
      </c>
    </row>
    <row r="98" spans="1:29">
      <c r="A98" s="44" t="s">
        <v>12</v>
      </c>
      <c r="B98" s="44" t="s">
        <v>2683</v>
      </c>
      <c r="C98" s="44" t="s">
        <v>2687</v>
      </c>
      <c r="D98" s="44" t="s">
        <v>992</v>
      </c>
      <c r="E98" s="44" t="s">
        <v>1124</v>
      </c>
      <c r="F98" s="15">
        <v>2.3459378983570405</v>
      </c>
      <c r="G98" s="15">
        <v>1.2950198971264371E-3</v>
      </c>
      <c r="H98" s="15">
        <v>0.25742244463858838</v>
      </c>
      <c r="I98" s="15">
        <v>9.2314825188798508E-2</v>
      </c>
      <c r="J98" s="15">
        <v>0.31156168859996253</v>
      </c>
      <c r="K98" s="15">
        <v>2.6748687699008515</v>
      </c>
      <c r="L98" s="15">
        <v>0.14010404328171519</v>
      </c>
      <c r="M98" s="15">
        <v>1.7348758079647244</v>
      </c>
      <c r="N98" s="15">
        <v>1.1813970095222799</v>
      </c>
      <c r="O98" s="15">
        <v>0.13704205310458445</v>
      </c>
      <c r="P98" s="15">
        <v>1.0570303967146171</v>
      </c>
      <c r="Q98" s="15">
        <v>4.4976081051557983E-3</v>
      </c>
      <c r="R98" s="15">
        <v>4.9520537690566722E-3</v>
      </c>
      <c r="S98" s="15">
        <v>0</v>
      </c>
      <c r="U98" s="257">
        <v>459.56079999999997</v>
      </c>
      <c r="V98" s="257">
        <v>478.03250000000003</v>
      </c>
      <c r="W98" s="257">
        <v>496.5043</v>
      </c>
      <c r="X98" s="46"/>
      <c r="Y98" s="46">
        <v>455.49149999999997</v>
      </c>
      <c r="Z98" s="46"/>
      <c r="AA98" s="46">
        <v>473.9633</v>
      </c>
      <c r="AB98" s="46">
        <v>478.58122500000002</v>
      </c>
      <c r="AC98" s="46">
        <v>492.435</v>
      </c>
    </row>
    <row r="99" spans="1:29">
      <c r="A99" s="44" t="s">
        <v>12</v>
      </c>
      <c r="B99" s="44" t="s">
        <v>2683</v>
      </c>
      <c r="C99" s="44" t="s">
        <v>2687</v>
      </c>
      <c r="D99" s="44" t="s">
        <v>993</v>
      </c>
      <c r="E99" s="44" t="s">
        <v>1125</v>
      </c>
      <c r="F99" s="15">
        <v>2.378026387070995</v>
      </c>
      <c r="G99" s="15">
        <v>6.0726560042052569E-3</v>
      </c>
      <c r="H99" s="15">
        <v>0.2507472602120871</v>
      </c>
      <c r="I99" s="15">
        <v>9.1821783406863366E-2</v>
      </c>
      <c r="J99" s="15">
        <v>0.27816420442387002</v>
      </c>
      <c r="K99" s="15">
        <v>2.6960973525253835</v>
      </c>
      <c r="L99" s="15">
        <v>0.12140708328078968</v>
      </c>
      <c r="M99" s="15">
        <v>1.7067286901069711</v>
      </c>
      <c r="N99" s="15">
        <v>1.2106317316633339</v>
      </c>
      <c r="O99" s="15">
        <v>0.14043328087294676</v>
      </c>
      <c r="P99" s="15">
        <v>1.0745715142991026</v>
      </c>
      <c r="Q99" s="15">
        <v>4.6979081601845286E-3</v>
      </c>
      <c r="R99" s="15">
        <v>3.3485451632779772E-3</v>
      </c>
      <c r="S99" s="15">
        <v>0</v>
      </c>
      <c r="U99" s="257">
        <v>451.61759999999998</v>
      </c>
      <c r="V99" s="257">
        <v>470.11959999999999</v>
      </c>
      <c r="W99" s="257">
        <v>488.6216</v>
      </c>
      <c r="X99" s="46"/>
      <c r="Y99" s="46">
        <v>449.89519999999999</v>
      </c>
      <c r="Z99" s="46"/>
      <c r="AA99" s="46">
        <v>468.3972</v>
      </c>
      <c r="AB99" s="46">
        <v>473.02267499999999</v>
      </c>
      <c r="AC99" s="46">
        <v>486.89909999999998</v>
      </c>
    </row>
    <row r="100" spans="1:29">
      <c r="A100" s="44" t="s">
        <v>12</v>
      </c>
      <c r="B100" s="44" t="s">
        <v>2683</v>
      </c>
      <c r="C100" s="44" t="s">
        <v>2687</v>
      </c>
      <c r="D100" s="44" t="s">
        <v>994</v>
      </c>
      <c r="E100" s="44" t="s">
        <v>1126</v>
      </c>
      <c r="F100" s="15">
        <v>2.3077035440959937</v>
      </c>
      <c r="G100" s="15">
        <v>2.1710711076177169E-2</v>
      </c>
      <c r="H100" s="15">
        <v>0.29761045341939513</v>
      </c>
      <c r="I100" s="15">
        <v>9.1185645284663122E-2</v>
      </c>
      <c r="J100" s="15">
        <v>0.30376497157359517</v>
      </c>
      <c r="K100" s="15">
        <v>2.6594273682098031</v>
      </c>
      <c r="L100" s="15">
        <v>0.13601818537066554</v>
      </c>
      <c r="M100" s="15">
        <v>1.7530270161187826</v>
      </c>
      <c r="N100" s="15">
        <v>1.1476067555891563</v>
      </c>
      <c r="O100" s="15">
        <v>0.13312238364834214</v>
      </c>
      <c r="P100" s="15">
        <v>1.1072820464950748</v>
      </c>
      <c r="Q100" s="15">
        <v>8.985572938946149E-3</v>
      </c>
      <c r="R100" s="15">
        <v>4.3796526429899481E-3</v>
      </c>
      <c r="S100" s="15">
        <v>0</v>
      </c>
      <c r="U100" s="257">
        <v>478.94209999999998</v>
      </c>
      <c r="V100" s="257">
        <v>497.51889999999997</v>
      </c>
      <c r="W100" s="257">
        <v>516.09580000000005</v>
      </c>
      <c r="X100" s="46"/>
      <c r="Y100" s="46">
        <v>475.45280000000002</v>
      </c>
      <c r="Z100" s="46"/>
      <c r="AA100" s="46">
        <v>494.02960000000002</v>
      </c>
      <c r="AB100" s="46">
        <v>498.67380000000003</v>
      </c>
      <c r="AC100" s="46">
        <v>512.60640000000001</v>
      </c>
    </row>
    <row r="101" spans="1:29">
      <c r="A101" s="44" t="s">
        <v>12</v>
      </c>
      <c r="B101" s="44" t="s">
        <v>2683</v>
      </c>
      <c r="C101" s="44" t="s">
        <v>2687</v>
      </c>
      <c r="D101" s="44" t="s">
        <v>995</v>
      </c>
      <c r="E101" s="44" t="s">
        <v>1127</v>
      </c>
      <c r="F101" s="15">
        <v>2.2895973490428729</v>
      </c>
      <c r="G101" s="15">
        <v>5.3926091121896391E-3</v>
      </c>
      <c r="H101" s="15">
        <v>0.29844474486076977</v>
      </c>
      <c r="I101" s="15">
        <v>8.8178775235032258E-2</v>
      </c>
      <c r="J101" s="15">
        <v>0.3168178679067864</v>
      </c>
      <c r="K101" s="15">
        <v>2.6545394968924518</v>
      </c>
      <c r="L101" s="15">
        <v>0.16354112851837102</v>
      </c>
      <c r="M101" s="15">
        <v>1.7701937488634747</v>
      </c>
      <c r="N101" s="15">
        <v>1.1120005132834574</v>
      </c>
      <c r="O101" s="15">
        <v>0.12899205954088108</v>
      </c>
      <c r="P101" s="15">
        <v>1.0732126527321821</v>
      </c>
      <c r="Q101" s="15">
        <v>5.9719952312843284E-3</v>
      </c>
      <c r="R101" s="15">
        <v>3.5392100265325831E-3</v>
      </c>
      <c r="S101" s="15">
        <v>0</v>
      </c>
      <c r="U101" s="257">
        <v>479.80119999999999</v>
      </c>
      <c r="V101" s="257">
        <v>498.35500000000002</v>
      </c>
      <c r="W101" s="257">
        <v>516.90880000000004</v>
      </c>
      <c r="X101" s="46"/>
      <c r="Y101" s="46">
        <v>472.80180000000001</v>
      </c>
      <c r="Z101" s="46"/>
      <c r="AA101" s="46">
        <v>491.35570000000001</v>
      </c>
      <c r="AB101" s="46">
        <v>495.99414999999999</v>
      </c>
      <c r="AC101" s="46">
        <v>509.90949999999998</v>
      </c>
    </row>
    <row r="102" spans="1:29">
      <c r="A102" s="44" t="s">
        <v>12</v>
      </c>
      <c r="B102" s="44" t="s">
        <v>2683</v>
      </c>
      <c r="C102" s="44" t="s">
        <v>2687</v>
      </c>
      <c r="D102" s="44" t="s">
        <v>996</v>
      </c>
      <c r="E102" s="44" t="s">
        <v>1128</v>
      </c>
      <c r="F102" s="15">
        <v>2.2747960303141941</v>
      </c>
      <c r="G102" s="15">
        <v>3.0909166852957526E-2</v>
      </c>
      <c r="H102" s="15">
        <v>0.33835398645472775</v>
      </c>
      <c r="I102" s="15">
        <v>8.9828512550198483E-2</v>
      </c>
      <c r="J102" s="15">
        <v>0.30252807298070705</v>
      </c>
      <c r="K102" s="15">
        <v>2.6515951821964521</v>
      </c>
      <c r="L102" s="15">
        <v>0.17192355376697091</v>
      </c>
      <c r="M102" s="15">
        <v>1.7419220844771701</v>
      </c>
      <c r="N102" s="15">
        <v>1.1692122600557637</v>
      </c>
      <c r="O102" s="15">
        <v>0.13562862216646859</v>
      </c>
      <c r="P102" s="15">
        <v>1.0377223795285602</v>
      </c>
      <c r="Q102" s="15">
        <v>7.0431777323199203E-3</v>
      </c>
      <c r="R102" s="15">
        <v>3.5765548067735907E-3</v>
      </c>
      <c r="S102" s="15">
        <v>0</v>
      </c>
      <c r="U102" s="257">
        <v>537.39419999999996</v>
      </c>
      <c r="V102" s="257">
        <v>557.00490000000002</v>
      </c>
      <c r="W102" s="257">
        <v>576.61569999999995</v>
      </c>
      <c r="X102" s="46"/>
      <c r="Y102" s="46">
        <v>527.20770000000005</v>
      </c>
      <c r="Z102" s="46"/>
      <c r="AA102" s="46">
        <v>546.81849999999997</v>
      </c>
      <c r="AB102" s="46">
        <v>551.72119999999995</v>
      </c>
      <c r="AC102" s="46">
        <v>566.42930000000001</v>
      </c>
    </row>
    <row r="103" spans="1:29">
      <c r="A103" s="44" t="s">
        <v>12</v>
      </c>
      <c r="B103" s="44" t="s">
        <v>2683</v>
      </c>
      <c r="C103" s="44" t="s">
        <v>2687</v>
      </c>
      <c r="D103" s="44" t="s">
        <v>997</v>
      </c>
      <c r="E103" s="44" t="s">
        <v>1129</v>
      </c>
      <c r="F103" s="15">
        <v>2.3157536096777207</v>
      </c>
      <c r="G103" s="15">
        <v>1.5819943616250498E-2</v>
      </c>
      <c r="H103" s="15">
        <v>0.3281695121680735</v>
      </c>
      <c r="I103" s="15">
        <v>9.0196585733417461E-2</v>
      </c>
      <c r="J103" s="15">
        <v>0.26141046220525677</v>
      </c>
      <c r="K103" s="15">
        <v>2.675591136629984</v>
      </c>
      <c r="L103" s="15">
        <v>0.12278541781679961</v>
      </c>
      <c r="M103" s="15">
        <v>1.7818087380379419</v>
      </c>
      <c r="N103" s="15">
        <v>1.1438280134293102</v>
      </c>
      <c r="O103" s="15">
        <v>0.1326840495578</v>
      </c>
      <c r="P103" s="15">
        <v>1.0577617772814634</v>
      </c>
      <c r="Q103" s="15">
        <v>5.7434202760987142E-3</v>
      </c>
      <c r="R103" s="15">
        <v>3.9935926023495234E-3</v>
      </c>
      <c r="S103" s="15">
        <v>0</v>
      </c>
      <c r="U103" s="257">
        <v>509.4246</v>
      </c>
      <c r="V103" s="257">
        <v>528.70280000000002</v>
      </c>
      <c r="W103" s="257">
        <v>547.98099999999999</v>
      </c>
      <c r="X103" s="46"/>
      <c r="Y103" s="46">
        <v>509.53160000000003</v>
      </c>
      <c r="Z103" s="46"/>
      <c r="AA103" s="46">
        <v>528.8098</v>
      </c>
      <c r="AB103" s="46">
        <v>533.62934999999993</v>
      </c>
      <c r="AC103" s="46">
        <v>548.08799999999997</v>
      </c>
    </row>
    <row r="104" spans="1:29">
      <c r="A104" s="44" t="s">
        <v>12</v>
      </c>
      <c r="B104" s="44" t="s">
        <v>2683</v>
      </c>
      <c r="C104" s="44" t="s">
        <v>2687</v>
      </c>
      <c r="D104" s="44" t="s">
        <v>998</v>
      </c>
      <c r="E104" s="44" t="s">
        <v>1130</v>
      </c>
      <c r="F104" s="15">
        <v>2.3029364372260215</v>
      </c>
      <c r="G104" s="15">
        <v>5.1252998791646576E-3</v>
      </c>
      <c r="H104" s="15">
        <v>0.27504538477560381</v>
      </c>
      <c r="I104" s="15">
        <v>9.4576806915328299E-2</v>
      </c>
      <c r="J104" s="15">
        <v>0.31845837505289182</v>
      </c>
      <c r="K104" s="15">
        <v>2.6628112851607284</v>
      </c>
      <c r="L104" s="15">
        <v>0.13950384801015928</v>
      </c>
      <c r="M104" s="15">
        <v>1.812768144063702</v>
      </c>
      <c r="N104" s="15">
        <v>1.0835627682301086</v>
      </c>
      <c r="O104" s="15">
        <v>0.12569328111469258</v>
      </c>
      <c r="P104" s="15">
        <v>1.0664705528104768</v>
      </c>
      <c r="Q104" s="15">
        <v>4.786122171855642E-3</v>
      </c>
      <c r="R104" s="15">
        <v>5.7287719081185072E-3</v>
      </c>
      <c r="S104" s="15">
        <v>0</v>
      </c>
      <c r="U104" s="257">
        <v>456.78730000000002</v>
      </c>
      <c r="V104" s="257">
        <v>474.93759999999997</v>
      </c>
      <c r="W104" s="257">
        <v>493.08789999999999</v>
      </c>
      <c r="X104" s="46"/>
      <c r="Y104" s="46">
        <v>455.24889999999999</v>
      </c>
      <c r="Z104" s="46"/>
      <c r="AA104" s="46">
        <v>473.39920000000001</v>
      </c>
      <c r="AB104" s="46">
        <v>477.93677500000001</v>
      </c>
      <c r="AC104" s="46">
        <v>491.54950000000002</v>
      </c>
    </row>
    <row r="105" spans="1:29">
      <c r="A105" s="44" t="s">
        <v>12</v>
      </c>
      <c r="B105" s="44" t="s">
        <v>2683</v>
      </c>
      <c r="C105" s="44" t="s">
        <v>2687</v>
      </c>
      <c r="D105" s="44" t="s">
        <v>999</v>
      </c>
      <c r="E105" s="44" t="s">
        <v>1131</v>
      </c>
      <c r="F105" s="15">
        <v>2.307024163053232</v>
      </c>
      <c r="G105" s="15">
        <v>2.0791797814956325E-3</v>
      </c>
      <c r="H105" s="15">
        <v>0.2751323832292713</v>
      </c>
      <c r="I105" s="15">
        <v>8.7205233392210826E-2</v>
      </c>
      <c r="J105" s="15">
        <v>0.3111980884667877</v>
      </c>
      <c r="K105" s="15">
        <v>2.6857945197342641</v>
      </c>
      <c r="L105" s="15">
        <v>0.10738874250473308</v>
      </c>
      <c r="M105" s="15">
        <v>1.7422367650449462</v>
      </c>
      <c r="N105" s="15">
        <v>1.1314929464698942</v>
      </c>
      <c r="O105" s="15">
        <v>0.13125318179050774</v>
      </c>
      <c r="P105" s="15">
        <v>1.138407150472067</v>
      </c>
      <c r="Q105" s="15">
        <v>4.4526620325021343E-3</v>
      </c>
      <c r="R105" s="15">
        <v>1.7873149760354646E-3</v>
      </c>
      <c r="S105" s="15">
        <v>0</v>
      </c>
      <c r="U105" s="257">
        <v>449.64400000000001</v>
      </c>
      <c r="V105" s="257">
        <v>467.69260000000003</v>
      </c>
      <c r="W105" s="257">
        <v>485.74130000000002</v>
      </c>
      <c r="X105" s="46"/>
      <c r="Y105" s="46">
        <v>450.75569999999999</v>
      </c>
      <c r="Z105" s="46"/>
      <c r="AA105" s="46">
        <v>468.80439999999999</v>
      </c>
      <c r="AB105" s="46">
        <v>473.316575</v>
      </c>
      <c r="AC105" s="46">
        <v>486.85309999999998</v>
      </c>
    </row>
    <row r="106" spans="1:29">
      <c r="A106" s="44" t="s">
        <v>12</v>
      </c>
      <c r="B106" s="44" t="s">
        <v>2683</v>
      </c>
      <c r="C106" s="44" t="s">
        <v>2687</v>
      </c>
      <c r="D106" s="44" t="s">
        <v>1000</v>
      </c>
      <c r="E106" s="44" t="s">
        <v>1132</v>
      </c>
      <c r="F106" s="15">
        <v>2.2913773906865615</v>
      </c>
      <c r="G106" s="15">
        <v>3.0123504922566546E-2</v>
      </c>
      <c r="H106" s="15">
        <v>0.37046639413959748</v>
      </c>
      <c r="I106" s="15">
        <v>8.7669968681680921E-2</v>
      </c>
      <c r="J106" s="15">
        <v>0.25131760142447512</v>
      </c>
      <c r="K106" s="15">
        <v>2.6542443359989631</v>
      </c>
      <c r="L106" s="15">
        <v>0.10483989096132956</v>
      </c>
      <c r="M106" s="15">
        <v>1.7500503427752578</v>
      </c>
      <c r="N106" s="15">
        <v>1.1827790089418326</v>
      </c>
      <c r="O106" s="15">
        <v>0.13720236503725258</v>
      </c>
      <c r="P106" s="15">
        <v>1.1527532258264854</v>
      </c>
      <c r="Q106" s="15">
        <v>4.0242829615273791E-3</v>
      </c>
      <c r="R106" s="15">
        <v>2.7750243608217861E-3</v>
      </c>
      <c r="S106" s="15">
        <v>0</v>
      </c>
      <c r="U106" s="257">
        <v>529.0566</v>
      </c>
      <c r="V106" s="257">
        <v>548.44640000000004</v>
      </c>
      <c r="W106" s="257">
        <v>567.83630000000005</v>
      </c>
      <c r="X106" s="46"/>
      <c r="Y106" s="46">
        <v>529.71180000000004</v>
      </c>
      <c r="Z106" s="46"/>
      <c r="AA106" s="46">
        <v>549.10159999999996</v>
      </c>
      <c r="AB106" s="46">
        <v>553.94907499999999</v>
      </c>
      <c r="AC106" s="46">
        <v>568.49149999999997</v>
      </c>
    </row>
    <row r="107" spans="1:29">
      <c r="A107" s="44" t="s">
        <v>12</v>
      </c>
      <c r="B107" s="44" t="s">
        <v>2683</v>
      </c>
      <c r="C107" s="44" t="s">
        <v>2687</v>
      </c>
      <c r="D107" s="44" t="s">
        <v>1001</v>
      </c>
      <c r="E107" s="44" t="s">
        <v>1133</v>
      </c>
      <c r="F107" s="15">
        <v>2.3541574336541689</v>
      </c>
      <c r="G107" s="15">
        <v>0</v>
      </c>
      <c r="H107" s="15">
        <v>0.27781588733926665</v>
      </c>
      <c r="I107" s="15">
        <v>9.1079199097817323E-2</v>
      </c>
      <c r="J107" s="15">
        <v>0.26387545285078284</v>
      </c>
      <c r="K107" s="15">
        <v>2.6963959873426906</v>
      </c>
      <c r="L107" s="15">
        <v>0.10317031481668479</v>
      </c>
      <c r="M107" s="15">
        <v>1.704905255130267</v>
      </c>
      <c r="N107" s="15">
        <v>1.1413810325431257</v>
      </c>
      <c r="O107" s="15">
        <v>0.13240019977500259</v>
      </c>
      <c r="P107" s="15">
        <v>1.178390768451876</v>
      </c>
      <c r="Q107" s="15">
        <v>4.9859771489468097E-3</v>
      </c>
      <c r="R107" s="15">
        <v>3.1909665098623706E-3</v>
      </c>
      <c r="S107" s="15">
        <v>0</v>
      </c>
      <c r="U107" s="257">
        <v>446.42669999999998</v>
      </c>
      <c r="V107" s="257">
        <v>464.50220000000002</v>
      </c>
      <c r="W107" s="257">
        <v>482.57769999999999</v>
      </c>
      <c r="X107" s="46"/>
      <c r="Y107" s="46">
        <v>447.1268</v>
      </c>
      <c r="Z107" s="46"/>
      <c r="AA107" s="46">
        <v>465.20240000000001</v>
      </c>
      <c r="AB107" s="46">
        <v>469.72127499999999</v>
      </c>
      <c r="AC107" s="46">
        <v>483.27789999999999</v>
      </c>
    </row>
    <row r="108" spans="1:29">
      <c r="A108" s="44" t="s">
        <v>12</v>
      </c>
      <c r="B108" s="44" t="s">
        <v>2683</v>
      </c>
      <c r="C108" s="44" t="s">
        <v>2687</v>
      </c>
      <c r="D108" s="44" t="s">
        <v>1002</v>
      </c>
      <c r="E108" s="44" t="s">
        <v>1134</v>
      </c>
      <c r="F108" s="15">
        <v>2.3229092811237892</v>
      </c>
      <c r="G108" s="15">
        <v>2.3774638827243066E-2</v>
      </c>
      <c r="H108" s="15">
        <v>0.29343689430211067</v>
      </c>
      <c r="I108" s="15">
        <v>8.5881969193639079E-2</v>
      </c>
      <c r="J108" s="15">
        <v>0.29434646468200359</v>
      </c>
      <c r="K108" s="15">
        <v>2.548216466251902</v>
      </c>
      <c r="L108" s="15">
        <v>9.2651701969510253E-2</v>
      </c>
      <c r="M108" s="15">
        <v>1.9729885829636897</v>
      </c>
      <c r="N108" s="15">
        <v>1.1528931508123044</v>
      </c>
      <c r="O108" s="15">
        <v>0.13373560549422731</v>
      </c>
      <c r="P108" s="15">
        <v>1.0631849584936102</v>
      </c>
      <c r="Q108" s="15">
        <v>6.8162842900875969E-3</v>
      </c>
      <c r="R108" s="15">
        <v>2.1612055402005699E-3</v>
      </c>
      <c r="S108" s="15">
        <v>0</v>
      </c>
      <c r="U108" s="257">
        <v>484.42419999999998</v>
      </c>
      <c r="V108" s="257">
        <v>503.25779999999997</v>
      </c>
      <c r="W108" s="257">
        <v>522.09159999999997</v>
      </c>
      <c r="X108" s="46"/>
      <c r="Y108" s="46">
        <v>491.24</v>
      </c>
      <c r="Z108" s="46"/>
      <c r="AA108" s="46">
        <v>510.0736</v>
      </c>
      <c r="AB108" s="46">
        <v>514.78202499999998</v>
      </c>
      <c r="AC108" s="46">
        <v>528.90729999999996</v>
      </c>
    </row>
    <row r="109" spans="1:29">
      <c r="A109" s="44" t="s">
        <v>12</v>
      </c>
      <c r="B109" s="44" t="s">
        <v>2683</v>
      </c>
      <c r="C109" s="44" t="s">
        <v>2687</v>
      </c>
      <c r="D109" s="44" t="s">
        <v>1003</v>
      </c>
      <c r="E109" s="44" t="s">
        <v>1135</v>
      </c>
      <c r="F109" s="15">
        <v>2.3764764610809856</v>
      </c>
      <c r="G109" s="15">
        <v>1.8480188458446456E-2</v>
      </c>
      <c r="H109" s="15">
        <v>0.2745379618842998</v>
      </c>
      <c r="I109" s="15">
        <v>8.9509058399629735E-2</v>
      </c>
      <c r="J109" s="15">
        <v>0.26519449707952275</v>
      </c>
      <c r="K109" s="15">
        <v>2.6920314735588469</v>
      </c>
      <c r="L109" s="15">
        <v>0.11235215777824102</v>
      </c>
      <c r="M109" s="15">
        <v>1.7347384993698627</v>
      </c>
      <c r="N109" s="15">
        <v>1.1126660855854731</v>
      </c>
      <c r="O109" s="15">
        <v>0.1290692659279149</v>
      </c>
      <c r="P109" s="15">
        <v>1.1565221907026249</v>
      </c>
      <c r="Q109" s="15">
        <v>2.6941605187922302E-3</v>
      </c>
      <c r="R109" s="15">
        <v>2.8374580170053331E-3</v>
      </c>
      <c r="S109" s="15">
        <v>0</v>
      </c>
      <c r="U109" s="257">
        <v>434.97570000000002</v>
      </c>
      <c r="V109" s="257">
        <v>452.90910000000002</v>
      </c>
      <c r="W109" s="257">
        <v>470.8426</v>
      </c>
      <c r="X109" s="46"/>
      <c r="Y109" s="46">
        <v>435.36090000000002</v>
      </c>
      <c r="Z109" s="46"/>
      <c r="AA109" s="46">
        <v>453.2944</v>
      </c>
      <c r="AB109" s="46">
        <v>457.77774999999997</v>
      </c>
      <c r="AC109" s="46">
        <v>471.2278</v>
      </c>
    </row>
    <row r="110" spans="1:29">
      <c r="A110" s="44" t="s">
        <v>12</v>
      </c>
      <c r="B110" s="44" t="s">
        <v>2683</v>
      </c>
      <c r="C110" s="44" t="s">
        <v>2687</v>
      </c>
      <c r="D110" s="44" t="s">
        <v>1004</v>
      </c>
      <c r="E110" s="44" t="s">
        <v>1136</v>
      </c>
      <c r="F110" s="15">
        <v>2.3485129284289981</v>
      </c>
      <c r="G110" s="15">
        <v>0</v>
      </c>
      <c r="H110" s="15">
        <v>0.27276668894675099</v>
      </c>
      <c r="I110" s="15">
        <v>9.1655903285356013E-2</v>
      </c>
      <c r="J110" s="15">
        <v>0.27428062583578938</v>
      </c>
      <c r="K110" s="15">
        <v>2.7125090959149953</v>
      </c>
      <c r="L110" s="15">
        <v>7.7219513662759573E-2</v>
      </c>
      <c r="M110" s="15">
        <v>1.7288650962653331</v>
      </c>
      <c r="N110" s="15">
        <v>1.1117408153128392</v>
      </c>
      <c r="O110" s="15">
        <v>0.12896193457628935</v>
      </c>
      <c r="P110" s="15">
        <v>1.2070147870403527</v>
      </c>
      <c r="Q110" s="15">
        <v>4.3367408687476393E-3</v>
      </c>
      <c r="R110" s="15">
        <v>2.0126893057544342E-3</v>
      </c>
      <c r="S110" s="15">
        <v>0</v>
      </c>
      <c r="U110" s="257">
        <v>432.5258</v>
      </c>
      <c r="V110" s="257">
        <v>450.23970000000003</v>
      </c>
      <c r="W110" s="257">
        <v>467.95350000000002</v>
      </c>
      <c r="X110" s="46"/>
      <c r="Y110" s="46">
        <v>438.05009999999999</v>
      </c>
      <c r="Z110" s="46"/>
      <c r="AA110" s="46">
        <v>455.76389999999998</v>
      </c>
      <c r="AB110" s="46">
        <v>460.19234999999998</v>
      </c>
      <c r="AC110" s="46">
        <v>473.47770000000003</v>
      </c>
    </row>
    <row r="111" spans="1:29">
      <c r="A111" s="44" t="s">
        <v>12</v>
      </c>
      <c r="B111" s="44" t="s">
        <v>2683</v>
      </c>
      <c r="C111" s="44" t="s">
        <v>2687</v>
      </c>
      <c r="D111" s="44" t="s">
        <v>1005</v>
      </c>
      <c r="E111" s="44" t="s">
        <v>1137</v>
      </c>
      <c r="F111" s="15">
        <v>2.2902103700716054</v>
      </c>
      <c r="G111" s="15">
        <v>0</v>
      </c>
      <c r="H111" s="15">
        <v>0.32036372492952414</v>
      </c>
      <c r="I111" s="15">
        <v>8.5988243069004489E-2</v>
      </c>
      <c r="J111" s="15">
        <v>0.29194925261664922</v>
      </c>
      <c r="K111" s="15">
        <v>2.6816053800145854</v>
      </c>
      <c r="L111" s="15">
        <v>9.4612199486866819E-2</v>
      </c>
      <c r="M111" s="15">
        <v>1.8143550643515318</v>
      </c>
      <c r="N111" s="15">
        <v>1.1210566128753729</v>
      </c>
      <c r="O111" s="15">
        <v>0.13004256709354325</v>
      </c>
      <c r="P111" s="15">
        <v>1.0780833053735683</v>
      </c>
      <c r="Q111" s="15">
        <v>4.4331273119468436E-3</v>
      </c>
      <c r="R111" s="15">
        <v>2.1530719518241047E-3</v>
      </c>
      <c r="S111" s="15">
        <v>0</v>
      </c>
      <c r="U111" s="257">
        <v>503.02800000000002</v>
      </c>
      <c r="V111" s="257">
        <v>521.96969999999999</v>
      </c>
      <c r="W111" s="257">
        <v>540.91129999999998</v>
      </c>
      <c r="X111" s="46"/>
      <c r="Y111" s="46">
        <v>508.8381</v>
      </c>
      <c r="Z111" s="46"/>
      <c r="AA111" s="46">
        <v>527.77970000000005</v>
      </c>
      <c r="AB111" s="46">
        <v>532.51512500000001</v>
      </c>
      <c r="AC111" s="46">
        <v>546.72140000000002</v>
      </c>
    </row>
    <row r="113" spans="1:32">
      <c r="A113" s="44" t="s">
        <v>11</v>
      </c>
      <c r="B113" s="44" t="s">
        <v>2683</v>
      </c>
      <c r="C113" s="44" t="s">
        <v>2671</v>
      </c>
      <c r="D113" s="44" t="s">
        <v>2664</v>
      </c>
      <c r="E113" s="44" t="s">
        <v>2661</v>
      </c>
      <c r="F113" s="15">
        <v>2.0591363307948827</v>
      </c>
      <c r="G113" s="15">
        <v>7.2246293160998759E-2</v>
      </c>
      <c r="H113" s="15">
        <v>0.51845771364115023</v>
      </c>
      <c r="I113" s="15">
        <v>9.2929779434067258E-2</v>
      </c>
      <c r="J113" s="15">
        <v>0.3537194468758022</v>
      </c>
      <c r="K113" s="15">
        <v>2.6092556242833362</v>
      </c>
      <c r="L113" s="15">
        <v>0.26848172289247929</v>
      </c>
      <c r="M113" s="15">
        <v>1.6204711925857311</v>
      </c>
      <c r="N113" s="15">
        <v>1.3310549809003036</v>
      </c>
      <c r="O113" s="15">
        <v>0.15440237778443525</v>
      </c>
      <c r="P113" s="15">
        <v>0.89102811397709192</v>
      </c>
      <c r="Q113" s="15">
        <v>1.1936885814352751E-2</v>
      </c>
      <c r="R113" s="15">
        <v>4.5997429151146104E-3</v>
      </c>
      <c r="S113" s="15">
        <v>1.8350919189509432E-3</v>
      </c>
      <c r="U113" s="257">
        <v>862.2115</v>
      </c>
      <c r="V113" s="257">
        <v>886.74879999999996</v>
      </c>
      <c r="W113" s="257">
        <v>911.28589999999997</v>
      </c>
      <c r="X113" s="46"/>
      <c r="Y113" s="33">
        <v>816.26289999999995</v>
      </c>
      <c r="Z113" s="18">
        <v>828.53150000000005</v>
      </c>
      <c r="AA113" s="33">
        <v>840.80010000000004</v>
      </c>
      <c r="AB113" s="18">
        <v>846.9344000000001</v>
      </c>
      <c r="AC113" s="33">
        <v>865.33730000000003</v>
      </c>
      <c r="AD113" s="18">
        <v>23.420500000000001</v>
      </c>
      <c r="AF113" s="46">
        <f>AVERAGE(Y113,AA113)</f>
        <v>828.53150000000005</v>
      </c>
    </row>
    <row r="114" spans="1:32">
      <c r="A114" s="44" t="s">
        <v>11</v>
      </c>
      <c r="B114" s="44" t="s">
        <v>2683</v>
      </c>
      <c r="C114" s="44" t="s">
        <v>2671</v>
      </c>
      <c r="D114" s="44" t="s">
        <v>2664</v>
      </c>
      <c r="E114" s="44" t="s">
        <v>2662</v>
      </c>
      <c r="F114" s="15">
        <v>2.0591363307948827</v>
      </c>
      <c r="G114" s="15">
        <v>7.2246293160998759E-2</v>
      </c>
      <c r="H114" s="15">
        <v>0.51845771364115023</v>
      </c>
      <c r="I114" s="15">
        <v>9.2929779434067258E-2</v>
      </c>
      <c r="J114" s="15">
        <v>0.3537194468758022</v>
      </c>
      <c r="K114" s="15">
        <v>2.6261182716202733</v>
      </c>
      <c r="L114" s="15">
        <v>0.25686489341318464</v>
      </c>
      <c r="M114" s="15">
        <v>1.5985411423373885</v>
      </c>
      <c r="N114" s="15">
        <v>1.286144745500448</v>
      </c>
      <c r="O114" s="15">
        <v>0.14919279047805198</v>
      </c>
      <c r="P114" s="15">
        <v>0.96414043641353819</v>
      </c>
      <c r="Q114" s="15">
        <v>8.2037702011363515E-3</v>
      </c>
      <c r="R114" s="15">
        <v>4.3899476676349221E-3</v>
      </c>
      <c r="S114" s="15">
        <v>1.9202998812483819E-3</v>
      </c>
      <c r="U114" s="257">
        <v>800.62699999999995</v>
      </c>
      <c r="V114" s="257">
        <v>823.83330000000001</v>
      </c>
      <c r="W114" s="257">
        <v>847.03949999999998</v>
      </c>
      <c r="X114" s="46"/>
      <c r="Y114" s="46">
        <v>759.44309999999996</v>
      </c>
      <c r="Z114" s="46">
        <v>771.04624999999999</v>
      </c>
      <c r="AA114" s="46">
        <v>782.64940000000001</v>
      </c>
      <c r="AB114" s="46">
        <v>788.45095000000003</v>
      </c>
      <c r="AC114" s="46">
        <v>805.85559999999998</v>
      </c>
      <c r="AF114" s="46">
        <f t="shared" ref="AF114:AF142" si="0">AVERAGE(Y114,AA114)</f>
        <v>771.04624999999999</v>
      </c>
    </row>
    <row r="115" spans="1:32">
      <c r="A115" s="44" t="s">
        <v>11</v>
      </c>
      <c r="B115" s="44" t="s">
        <v>2683</v>
      </c>
      <c r="C115" s="44" t="s">
        <v>2671</v>
      </c>
      <c r="D115" s="44" t="s">
        <v>2664</v>
      </c>
      <c r="E115" s="44" t="s">
        <v>2663</v>
      </c>
      <c r="F115" s="15">
        <v>2.0591363307948827</v>
      </c>
      <c r="G115" s="15">
        <v>7.2246293160998759E-2</v>
      </c>
      <c r="H115" s="15">
        <v>0.51845771364115023</v>
      </c>
      <c r="I115" s="15">
        <v>9.2929779434067258E-2</v>
      </c>
      <c r="J115" s="15">
        <v>0.3537194468758022</v>
      </c>
      <c r="K115" s="15">
        <v>2.5926783969589198</v>
      </c>
      <c r="L115" s="15">
        <v>0.28962417136795876</v>
      </c>
      <c r="M115" s="15">
        <v>1.6199378345216515</v>
      </c>
      <c r="N115" s="15">
        <v>1.3716646872034977</v>
      </c>
      <c r="O115" s="15">
        <v>0.15911310371560575</v>
      </c>
      <c r="P115" s="15">
        <v>0.83256365786041275</v>
      </c>
      <c r="Q115" s="15">
        <v>1.2345162272788155E-2</v>
      </c>
      <c r="R115" s="15">
        <v>5.3658477184229279E-3</v>
      </c>
      <c r="S115" s="15">
        <v>1.6673947846892062E-3</v>
      </c>
      <c r="U115" s="257">
        <v>921.48770000000002</v>
      </c>
      <c r="V115" s="257">
        <v>947.30600000000004</v>
      </c>
      <c r="W115" s="257">
        <v>973.12429999999995</v>
      </c>
      <c r="X115" s="46"/>
      <c r="Y115" s="46">
        <v>866.85140000000001</v>
      </c>
      <c r="Z115" s="46">
        <v>879.76054999999997</v>
      </c>
      <c r="AA115" s="46">
        <v>892.66970000000003</v>
      </c>
      <c r="AB115" s="46">
        <v>899.12427500000001</v>
      </c>
      <c r="AC115" s="46">
        <v>918.48800000000006</v>
      </c>
      <c r="AF115" s="46">
        <f t="shared" si="0"/>
        <v>879.76054999999997</v>
      </c>
    </row>
    <row r="116" spans="1:32">
      <c r="A116" s="44" t="s">
        <v>11</v>
      </c>
      <c r="B116" s="44" t="s">
        <v>2683</v>
      </c>
      <c r="C116" s="44" t="s">
        <v>2671</v>
      </c>
      <c r="D116" s="44" t="s">
        <v>1435</v>
      </c>
      <c r="E116" s="44" t="s">
        <v>2661</v>
      </c>
      <c r="F116" s="15">
        <v>2.0368211351182168</v>
      </c>
      <c r="G116" s="15">
        <v>6.4969184689218196E-2</v>
      </c>
      <c r="H116" s="15">
        <v>0.51462710380903576</v>
      </c>
      <c r="I116" s="15">
        <v>9.428564753897517E-2</v>
      </c>
      <c r="J116" s="15">
        <v>0.37226848551360547</v>
      </c>
      <c r="K116" s="15">
        <v>2.6092556242833362</v>
      </c>
      <c r="L116" s="15">
        <v>0.26848172289247929</v>
      </c>
      <c r="M116" s="15">
        <v>1.6204711925857311</v>
      </c>
      <c r="N116" s="15">
        <v>1.3310549809003036</v>
      </c>
      <c r="O116" s="15">
        <v>0.15440237778443525</v>
      </c>
      <c r="P116" s="15">
        <v>0.89102811397709192</v>
      </c>
      <c r="Q116" s="15">
        <v>1.1936885814352751E-2</v>
      </c>
      <c r="R116" s="15">
        <v>4.5997429151146104E-3</v>
      </c>
      <c r="S116" s="15">
        <v>1.8350919189509432E-3</v>
      </c>
      <c r="U116" s="257">
        <v>863.29700000000003</v>
      </c>
      <c r="V116" s="257">
        <v>887.76419999999996</v>
      </c>
      <c r="W116" s="257">
        <v>912.23130000000003</v>
      </c>
      <c r="X116" s="46"/>
      <c r="Y116" s="46">
        <v>817.4828</v>
      </c>
      <c r="Z116" s="46">
        <v>829.71645000000001</v>
      </c>
      <c r="AA116" s="46">
        <v>841.95010000000002</v>
      </c>
      <c r="AB116" s="46">
        <v>848.06687499999998</v>
      </c>
      <c r="AC116" s="46">
        <v>866.41719999999998</v>
      </c>
      <c r="AF116" s="46">
        <f t="shared" si="0"/>
        <v>829.71645000000001</v>
      </c>
    </row>
    <row r="117" spans="1:32">
      <c r="A117" s="44" t="s">
        <v>11</v>
      </c>
      <c r="B117" s="44" t="s">
        <v>2683</v>
      </c>
      <c r="C117" s="44" t="s">
        <v>2671</v>
      </c>
      <c r="D117" s="44" t="s">
        <v>1436</v>
      </c>
      <c r="E117" s="44" t="s">
        <v>2661</v>
      </c>
      <c r="F117" s="15">
        <v>2.0947569607689207</v>
      </c>
      <c r="G117" s="15">
        <v>9.1963371988867948E-2</v>
      </c>
      <c r="H117" s="15">
        <v>0.51956917136541414</v>
      </c>
      <c r="I117" s="15">
        <v>9.571863108153314E-2</v>
      </c>
      <c r="J117" s="15">
        <v>0.33870372654749098</v>
      </c>
      <c r="K117" s="15">
        <v>2.6092556242833362</v>
      </c>
      <c r="L117" s="15">
        <v>0.26848172289247929</v>
      </c>
      <c r="M117" s="15">
        <v>1.6204711925857311</v>
      </c>
      <c r="N117" s="15">
        <v>1.3310549809003036</v>
      </c>
      <c r="O117" s="15">
        <v>0.15440237778443525</v>
      </c>
      <c r="P117" s="15">
        <v>0.89102811397709192</v>
      </c>
      <c r="Q117" s="15">
        <v>1.1936885814352751E-2</v>
      </c>
      <c r="R117" s="15">
        <v>4.5997429151146104E-3</v>
      </c>
      <c r="S117" s="15">
        <v>1.8350919189509432E-3</v>
      </c>
      <c r="U117" s="257">
        <v>859.18140000000005</v>
      </c>
      <c r="V117" s="257">
        <v>883.73689999999999</v>
      </c>
      <c r="W117" s="257">
        <v>908.29240000000004</v>
      </c>
      <c r="X117" s="46"/>
      <c r="Y117" s="46">
        <v>813.2654</v>
      </c>
      <c r="Z117" s="46">
        <v>825.54314999999997</v>
      </c>
      <c r="AA117" s="46">
        <v>837.82090000000005</v>
      </c>
      <c r="AB117" s="46">
        <v>843.95980000000009</v>
      </c>
      <c r="AC117" s="46">
        <v>862.37649999999996</v>
      </c>
      <c r="AF117" s="46">
        <f t="shared" si="0"/>
        <v>825.54314999999997</v>
      </c>
    </row>
    <row r="118" spans="1:32">
      <c r="A118" s="44" t="s">
        <v>11</v>
      </c>
      <c r="B118" s="44" t="s">
        <v>2683</v>
      </c>
      <c r="C118" s="44" t="s">
        <v>2671</v>
      </c>
      <c r="D118" s="44" t="s">
        <v>1435</v>
      </c>
      <c r="E118" s="44" t="s">
        <v>2663</v>
      </c>
      <c r="F118" s="15">
        <v>2.0368211351182168</v>
      </c>
      <c r="G118" s="15">
        <v>6.4969184689218196E-2</v>
      </c>
      <c r="H118" s="15">
        <v>0.51462710380903576</v>
      </c>
      <c r="I118" s="15">
        <v>9.428564753897517E-2</v>
      </c>
      <c r="J118" s="15">
        <v>0.37226848551360547</v>
      </c>
      <c r="K118" s="15">
        <v>2.5926783969589198</v>
      </c>
      <c r="L118" s="15">
        <v>0.28962417136795876</v>
      </c>
      <c r="M118" s="15">
        <v>1.6199378345216515</v>
      </c>
      <c r="N118" s="15">
        <v>1.3716646872034977</v>
      </c>
      <c r="O118" s="15">
        <v>0.15911310371560575</v>
      </c>
      <c r="P118" s="15">
        <v>0.83256365786041275</v>
      </c>
      <c r="Q118" s="15">
        <v>1.2345162272788155E-2</v>
      </c>
      <c r="R118" s="15">
        <v>5.3658477184229279E-3</v>
      </c>
      <c r="S118" s="15">
        <v>1.6673947846892062E-3</v>
      </c>
      <c r="U118" s="257">
        <v>922.447</v>
      </c>
      <c r="V118" s="257">
        <v>948.18769999999995</v>
      </c>
      <c r="W118" s="257">
        <v>973.92830000000004</v>
      </c>
      <c r="X118" s="46"/>
      <c r="Y118" s="46">
        <v>867.97910000000002</v>
      </c>
      <c r="Z118" s="46">
        <v>880.84940000000006</v>
      </c>
      <c r="AA118" s="46">
        <v>893.71969999999999</v>
      </c>
      <c r="AB118" s="46">
        <v>900.15487499999995</v>
      </c>
      <c r="AC118" s="46">
        <v>919.46040000000005</v>
      </c>
      <c r="AF118" s="46">
        <f t="shared" si="0"/>
        <v>880.84940000000006</v>
      </c>
    </row>
    <row r="119" spans="1:32">
      <c r="A119" s="44" t="s">
        <v>11</v>
      </c>
      <c r="B119" s="44" t="s">
        <v>2683</v>
      </c>
      <c r="C119" s="44" t="s">
        <v>2671</v>
      </c>
      <c r="D119" s="44" t="s">
        <v>1436</v>
      </c>
      <c r="E119" s="44" t="s">
        <v>2662</v>
      </c>
      <c r="F119" s="15">
        <v>2.0947569607689207</v>
      </c>
      <c r="G119" s="15">
        <v>9.1963371988867948E-2</v>
      </c>
      <c r="H119" s="15">
        <v>0.51956917136541414</v>
      </c>
      <c r="I119" s="15">
        <v>9.571863108153314E-2</v>
      </c>
      <c r="J119" s="15">
        <v>0.33870372654749098</v>
      </c>
      <c r="K119" s="15">
        <v>2.6261182716202733</v>
      </c>
      <c r="L119" s="15">
        <v>0.25686489341318464</v>
      </c>
      <c r="M119" s="15">
        <v>1.5985411423373885</v>
      </c>
      <c r="N119" s="15">
        <v>1.286144745500448</v>
      </c>
      <c r="O119" s="15">
        <v>0.14919279047805198</v>
      </c>
      <c r="P119" s="15">
        <v>0.96414043641353819</v>
      </c>
      <c r="Q119" s="15">
        <v>8.2037702011363515E-3</v>
      </c>
      <c r="R119" s="15">
        <v>4.3899476676349221E-3</v>
      </c>
      <c r="S119" s="15">
        <v>1.9202998812483819E-3</v>
      </c>
      <c r="U119" s="257">
        <v>797.80259999999998</v>
      </c>
      <c r="V119" s="257">
        <v>821.02700000000004</v>
      </c>
      <c r="W119" s="257">
        <v>844.25139999999999</v>
      </c>
      <c r="X119" s="46"/>
      <c r="Y119" s="46">
        <v>756.64639999999997</v>
      </c>
      <c r="Z119" s="46">
        <v>768.2586</v>
      </c>
      <c r="AA119" s="46">
        <v>779.87080000000003</v>
      </c>
      <c r="AB119" s="46">
        <v>785.67692499999998</v>
      </c>
      <c r="AC119" s="46">
        <v>803.09529999999995</v>
      </c>
      <c r="AF119" s="46">
        <f t="shared" si="0"/>
        <v>768.2586</v>
      </c>
    </row>
    <row r="120" spans="1:32">
      <c r="A120" s="44" t="s">
        <v>11</v>
      </c>
      <c r="B120" s="44" t="s">
        <v>2683</v>
      </c>
      <c r="C120" s="44" t="s">
        <v>2687</v>
      </c>
      <c r="D120" s="44" t="s">
        <v>894</v>
      </c>
      <c r="E120" s="44" t="s">
        <v>1110</v>
      </c>
      <c r="F120" s="15">
        <v>2.2136020907471559</v>
      </c>
      <c r="G120" s="15">
        <v>9.6804049976060291E-2</v>
      </c>
      <c r="H120" s="15">
        <v>0.38922735535551656</v>
      </c>
      <c r="I120" s="15">
        <v>8.5878904921260782E-2</v>
      </c>
      <c r="J120" s="15">
        <v>0.33424032665972903</v>
      </c>
      <c r="K120" s="15">
        <v>2.6448489712464984</v>
      </c>
      <c r="L120" s="15">
        <v>0.12268664482734794</v>
      </c>
      <c r="M120" s="15">
        <v>1.6570204813629743</v>
      </c>
      <c r="N120" s="15">
        <v>1.4245302397171997</v>
      </c>
      <c r="O120" s="15">
        <v>0.16524550780719516</v>
      </c>
      <c r="P120" s="15">
        <v>0.98330152968528506</v>
      </c>
      <c r="Q120" s="15">
        <v>2.1090790883245825E-2</v>
      </c>
      <c r="R120" s="15">
        <v>2.694640467847495E-3</v>
      </c>
      <c r="S120" s="15">
        <v>6.2935723242276429E-4</v>
      </c>
      <c r="U120" s="257">
        <v>688.45039999999995</v>
      </c>
      <c r="V120" s="257">
        <v>710.80330000000004</v>
      </c>
      <c r="W120" s="257">
        <v>733.15629999999999</v>
      </c>
      <c r="X120" s="46"/>
      <c r="Y120" s="46">
        <v>681.06539999999995</v>
      </c>
      <c r="Z120" s="46">
        <v>692.24185</v>
      </c>
      <c r="AA120" s="46">
        <v>703.41830000000004</v>
      </c>
      <c r="AB120" s="46">
        <v>709.00655000000006</v>
      </c>
      <c r="AC120" s="46">
        <v>725.7713</v>
      </c>
      <c r="AF120" s="46">
        <f t="shared" si="0"/>
        <v>692.24185</v>
      </c>
    </row>
    <row r="121" spans="1:32">
      <c r="A121" s="44" t="s">
        <v>11</v>
      </c>
      <c r="B121" s="44" t="s">
        <v>2683</v>
      </c>
      <c r="C121" s="44" t="s">
        <v>2687</v>
      </c>
      <c r="D121" s="44" t="s">
        <v>895</v>
      </c>
      <c r="E121" s="44" t="s">
        <v>1111</v>
      </c>
      <c r="F121" s="15">
        <v>2.1002877015093873</v>
      </c>
      <c r="G121" s="15">
        <v>7.6563719644479278E-2</v>
      </c>
      <c r="H121" s="15">
        <v>0.5033751078527251</v>
      </c>
      <c r="I121" s="15">
        <v>9.0208379793337193E-2</v>
      </c>
      <c r="J121" s="15">
        <v>0.33211348685217207</v>
      </c>
      <c r="K121" s="15">
        <v>2.6240370791517016</v>
      </c>
      <c r="L121" s="15">
        <v>0.26127546468272211</v>
      </c>
      <c r="M121" s="15">
        <v>1.5972511254967523</v>
      </c>
      <c r="N121" s="15">
        <v>1.1832903571813114</v>
      </c>
      <c r="O121" s="15">
        <v>0.13726168143303216</v>
      </c>
      <c r="P121" s="15">
        <v>1.0812168317212207</v>
      </c>
      <c r="Q121" s="15">
        <v>1.0725525694850861E-2</v>
      </c>
      <c r="R121" s="15">
        <v>4.1558627944615761E-3</v>
      </c>
      <c r="S121" s="15">
        <v>1.2512858763926125E-3</v>
      </c>
      <c r="U121" s="257">
        <v>687.48429999999996</v>
      </c>
      <c r="V121" s="257">
        <v>708.55610000000001</v>
      </c>
      <c r="W121" s="257">
        <v>729.62789999999995</v>
      </c>
      <c r="X121" s="46"/>
      <c r="Y121" s="46">
        <v>649.75840000000005</v>
      </c>
      <c r="Z121" s="46">
        <v>660.29430000000002</v>
      </c>
      <c r="AA121" s="46">
        <v>670.83019999999999</v>
      </c>
      <c r="AB121" s="46">
        <v>676.09815000000003</v>
      </c>
      <c r="AC121" s="46">
        <v>691.90200000000004</v>
      </c>
      <c r="AF121" s="46">
        <f t="shared" si="0"/>
        <v>660.29430000000002</v>
      </c>
    </row>
    <row r="122" spans="1:32">
      <c r="A122" s="44" t="s">
        <v>11</v>
      </c>
      <c r="B122" s="44" t="s">
        <v>2683</v>
      </c>
      <c r="C122" s="44" t="s">
        <v>2687</v>
      </c>
      <c r="D122" s="44" t="s">
        <v>896</v>
      </c>
      <c r="E122" s="44" t="s">
        <v>1112</v>
      </c>
      <c r="F122" s="15">
        <v>2.1687979864958709</v>
      </c>
      <c r="G122" s="15">
        <v>6.5083898186366618E-2</v>
      </c>
      <c r="H122" s="15">
        <v>0.48108614361643542</v>
      </c>
      <c r="I122" s="15">
        <v>8.3101684436344261E-2</v>
      </c>
      <c r="J122" s="15">
        <v>0.28042991754621233</v>
      </c>
      <c r="K122" s="15">
        <v>2.6169898544440473</v>
      </c>
      <c r="L122" s="15">
        <v>0.22807007334454238</v>
      </c>
      <c r="M122" s="15">
        <v>1.6510903146849016</v>
      </c>
      <c r="N122" s="15">
        <v>1.1980608801554318</v>
      </c>
      <c r="O122" s="15">
        <v>0.13897506209803009</v>
      </c>
      <c r="P122" s="15">
        <v>1.0700299937632132</v>
      </c>
      <c r="Q122" s="15">
        <v>9.3766365452856524E-3</v>
      </c>
      <c r="R122" s="15">
        <v>4.1280160346013877E-3</v>
      </c>
      <c r="S122" s="15">
        <v>9.7907446403874701E-4</v>
      </c>
      <c r="U122" s="257">
        <v>661.49929999999995</v>
      </c>
      <c r="V122" s="257">
        <v>682.61469999999997</v>
      </c>
      <c r="W122" s="257">
        <v>703.73019999999997</v>
      </c>
      <c r="X122" s="46"/>
      <c r="Y122" s="46">
        <v>633.05470000000003</v>
      </c>
      <c r="Z122" s="46">
        <v>643.61245000000008</v>
      </c>
      <c r="AA122" s="46">
        <v>654.17020000000002</v>
      </c>
      <c r="AB122" s="46">
        <v>659.44905000000006</v>
      </c>
      <c r="AC122" s="46">
        <v>675.28560000000004</v>
      </c>
      <c r="AF122" s="46">
        <f t="shared" si="0"/>
        <v>643.61245000000008</v>
      </c>
    </row>
    <row r="123" spans="1:32">
      <c r="A123" s="44" t="s">
        <v>11</v>
      </c>
      <c r="B123" s="44" t="s">
        <v>2683</v>
      </c>
      <c r="C123" s="44" t="s">
        <v>2687</v>
      </c>
      <c r="D123" s="44" t="s">
        <v>898</v>
      </c>
      <c r="E123" s="44" t="s">
        <v>1113</v>
      </c>
      <c r="F123" s="15">
        <v>2.229550604580723</v>
      </c>
      <c r="G123" s="15">
        <v>0.11557884533164753</v>
      </c>
      <c r="H123" s="15">
        <v>0.41929663219164037</v>
      </c>
      <c r="I123" s="15">
        <v>8.2073645022578759E-2</v>
      </c>
      <c r="J123" s="15">
        <v>0.28898690974367025</v>
      </c>
      <c r="K123" s="15">
        <v>2.6086392542520351</v>
      </c>
      <c r="L123" s="15">
        <v>0.20637829261910848</v>
      </c>
      <c r="M123" s="15">
        <v>1.6754301784314276</v>
      </c>
      <c r="N123" s="15">
        <v>1.3651735701852648</v>
      </c>
      <c r="O123" s="15">
        <v>0.15836013414149072</v>
      </c>
      <c r="P123" s="15">
        <v>0.91682967134735072</v>
      </c>
      <c r="Q123" s="15">
        <v>1.2481798664393444E-2</v>
      </c>
      <c r="R123" s="15">
        <v>4.7616557122927569E-3</v>
      </c>
      <c r="S123" s="15">
        <v>1.0183328109214644E-3</v>
      </c>
      <c r="U123" s="257">
        <v>727.39980000000003</v>
      </c>
      <c r="V123" s="257">
        <v>750.58140000000003</v>
      </c>
      <c r="W123" s="257">
        <v>773.76289999999995</v>
      </c>
      <c r="X123" s="46"/>
      <c r="Y123" s="46">
        <v>702.34220000000005</v>
      </c>
      <c r="Z123" s="18">
        <v>713.93295000000001</v>
      </c>
      <c r="AA123" s="33">
        <v>725.52369999999996</v>
      </c>
      <c r="AB123" s="18">
        <v>731.31909999999993</v>
      </c>
      <c r="AC123" s="46">
        <v>748.70529999999997</v>
      </c>
      <c r="AF123" s="46">
        <f t="shared" si="0"/>
        <v>713.93295000000001</v>
      </c>
    </row>
    <row r="124" spans="1:32">
      <c r="A124" s="44" t="s">
        <v>11</v>
      </c>
      <c r="B124" s="44" t="s">
        <v>2683</v>
      </c>
      <c r="C124" s="44" t="s">
        <v>2687</v>
      </c>
      <c r="D124" s="44" t="s">
        <v>900</v>
      </c>
      <c r="E124" s="44" t="s">
        <v>1114</v>
      </c>
      <c r="F124" s="15">
        <v>2.2188497639531128</v>
      </c>
      <c r="G124" s="15">
        <v>5.6604830719539478E-2</v>
      </c>
      <c r="H124" s="15">
        <v>0.40293551999258481</v>
      </c>
      <c r="I124" s="15">
        <v>8.3412814348273495E-2</v>
      </c>
      <c r="J124" s="15">
        <v>0.3157762569783642</v>
      </c>
      <c r="K124" s="15">
        <v>2.6306843137910461</v>
      </c>
      <c r="L124" s="15">
        <v>0.18722024428641085</v>
      </c>
      <c r="M124" s="15">
        <v>1.6579930183606781</v>
      </c>
      <c r="N124" s="15">
        <v>1.3408264277627409</v>
      </c>
      <c r="O124" s="15">
        <v>0.15553586562047797</v>
      </c>
      <c r="P124" s="15">
        <v>0.96558774573777062</v>
      </c>
      <c r="Q124" s="15">
        <v>1.1178395346846729E-2</v>
      </c>
      <c r="R124" s="15">
        <v>3.8309764027151276E-3</v>
      </c>
      <c r="S124" s="15">
        <v>8.274530391913609E-4</v>
      </c>
      <c r="U124" s="257">
        <v>674.45060000000001</v>
      </c>
      <c r="V124" s="257">
        <v>696.55960000000005</v>
      </c>
      <c r="W124" s="257">
        <v>718.66859999999997</v>
      </c>
      <c r="X124" s="46"/>
      <c r="Y124" s="46">
        <v>654.62339999999995</v>
      </c>
      <c r="Z124" s="46">
        <v>665.67789999999991</v>
      </c>
      <c r="AA124" s="46">
        <v>676.73239999999998</v>
      </c>
      <c r="AB124" s="46">
        <v>682.25964999999997</v>
      </c>
      <c r="AC124" s="46">
        <v>698.84140000000002</v>
      </c>
      <c r="AF124" s="46">
        <f t="shared" si="0"/>
        <v>665.67789999999991</v>
      </c>
    </row>
    <row r="125" spans="1:32">
      <c r="A125" s="44" t="s">
        <v>11</v>
      </c>
      <c r="B125" s="44" t="s">
        <v>2683</v>
      </c>
      <c r="C125" s="44" t="s">
        <v>2687</v>
      </c>
      <c r="D125" s="44" t="s">
        <v>901</v>
      </c>
      <c r="E125" s="44" t="s">
        <v>1115</v>
      </c>
      <c r="F125" s="15">
        <v>2.2146305855095476</v>
      </c>
      <c r="G125" s="15">
        <v>8.2114661045832982E-2</v>
      </c>
      <c r="H125" s="15">
        <v>0.3934713163352207</v>
      </c>
      <c r="I125" s="15">
        <v>8.3460599358517809E-2</v>
      </c>
      <c r="J125" s="15">
        <v>0.33475791336741489</v>
      </c>
      <c r="K125" s="15">
        <v>2.6122903636180204</v>
      </c>
      <c r="L125" s="15">
        <v>0.10859461410621669</v>
      </c>
      <c r="M125" s="15">
        <v>1.7836118229553044</v>
      </c>
      <c r="N125" s="15">
        <v>1.3450072484168578</v>
      </c>
      <c r="O125" s="15">
        <v>0.15602084081635553</v>
      </c>
      <c r="P125" s="15">
        <v>0.96532234515718263</v>
      </c>
      <c r="Q125" s="15">
        <v>1.3745087772863207E-2</v>
      </c>
      <c r="R125" s="15">
        <v>2.7367019533439227E-3</v>
      </c>
      <c r="S125" s="15">
        <v>1.2748820463427254E-3</v>
      </c>
      <c r="U125" s="257">
        <v>673.32360000000006</v>
      </c>
      <c r="V125" s="257">
        <v>695.33860000000004</v>
      </c>
      <c r="W125" s="257">
        <v>717.35360000000003</v>
      </c>
      <c r="X125" s="46"/>
      <c r="Y125" s="46">
        <v>673.0204</v>
      </c>
      <c r="Z125" s="46">
        <v>684.02794999999992</v>
      </c>
      <c r="AA125" s="46">
        <v>695.03549999999996</v>
      </c>
      <c r="AB125" s="46">
        <v>700.53922499999999</v>
      </c>
      <c r="AC125" s="46">
        <v>717.05039999999997</v>
      </c>
      <c r="AF125" s="46">
        <f t="shared" si="0"/>
        <v>684.02794999999992</v>
      </c>
    </row>
    <row r="126" spans="1:32">
      <c r="A126" s="44" t="s">
        <v>11</v>
      </c>
      <c r="B126" s="44" t="s">
        <v>2683</v>
      </c>
      <c r="C126" s="44" t="s">
        <v>2688</v>
      </c>
      <c r="D126" s="44" t="s">
        <v>902</v>
      </c>
      <c r="E126" s="44" t="s">
        <v>2661</v>
      </c>
      <c r="F126" s="15">
        <v>2.2185717775447316</v>
      </c>
      <c r="G126" s="15">
        <v>5.2626888878830158E-2</v>
      </c>
      <c r="H126" s="15">
        <v>0.34921237021508306</v>
      </c>
      <c r="I126" s="15">
        <v>8.5488727142853632E-2</v>
      </c>
      <c r="J126" s="15">
        <v>0.34431876413234619</v>
      </c>
      <c r="K126" s="15">
        <v>2.6092556242833362</v>
      </c>
      <c r="L126" s="15">
        <v>0.26848172289247929</v>
      </c>
      <c r="M126" s="15">
        <v>1.6204711925857311</v>
      </c>
      <c r="N126" s="15">
        <v>1.3310549809003036</v>
      </c>
      <c r="O126" s="15">
        <v>0.15440237778443525</v>
      </c>
      <c r="P126" s="15">
        <v>0.89102811397709192</v>
      </c>
      <c r="Q126" s="15">
        <v>1.1936885814352751E-2</v>
      </c>
      <c r="R126" s="15">
        <v>4.5997429151146104E-3</v>
      </c>
      <c r="S126" s="15">
        <v>1.8350919189509432E-3</v>
      </c>
      <c r="U126" s="257">
        <v>652.97019999999998</v>
      </c>
      <c r="V126" s="257">
        <v>674.93880000000001</v>
      </c>
      <c r="W126" s="257">
        <v>696.90729999999996</v>
      </c>
      <c r="X126" s="46"/>
      <c r="Y126" s="46">
        <v>615.97450000000003</v>
      </c>
      <c r="Z126" s="46">
        <v>626.9588</v>
      </c>
      <c r="AA126" s="46">
        <v>637.94309999999996</v>
      </c>
      <c r="AB126" s="46">
        <v>643.43525</v>
      </c>
      <c r="AC126" s="46">
        <v>659.9117</v>
      </c>
      <c r="AF126" s="46">
        <f t="shared" si="0"/>
        <v>626.9588</v>
      </c>
    </row>
    <row r="127" spans="1:32">
      <c r="A127" s="44" t="s">
        <v>11</v>
      </c>
      <c r="B127" s="44" t="s">
        <v>2683</v>
      </c>
      <c r="C127" s="44" t="s">
        <v>2688</v>
      </c>
      <c r="D127" s="44" t="s">
        <v>903</v>
      </c>
      <c r="E127" s="44" t="s">
        <v>2661</v>
      </c>
      <c r="F127" s="15">
        <v>2.1427059667206514</v>
      </c>
      <c r="G127" s="15">
        <v>7.1199643951192826E-2</v>
      </c>
      <c r="H127" s="15">
        <v>0.49581034117897083</v>
      </c>
      <c r="I127" s="15">
        <v>8.940181947307714E-2</v>
      </c>
      <c r="J127" s="15">
        <v>0.28598261017947252</v>
      </c>
      <c r="K127" s="15">
        <v>2.6092556242833362</v>
      </c>
      <c r="L127" s="15">
        <v>0.26848172289247929</v>
      </c>
      <c r="M127" s="15">
        <v>1.6204711925857311</v>
      </c>
      <c r="N127" s="15">
        <v>1.3310549809003036</v>
      </c>
      <c r="O127" s="15">
        <v>0.15440237778443525</v>
      </c>
      <c r="P127" s="15">
        <v>0.89102811397709192</v>
      </c>
      <c r="Q127" s="15">
        <v>1.1936885814352751E-2</v>
      </c>
      <c r="R127" s="15">
        <v>4.5997429151146104E-3</v>
      </c>
      <c r="S127" s="15">
        <v>1.8350919189509432E-3</v>
      </c>
      <c r="U127" s="257">
        <v>814.6902</v>
      </c>
      <c r="V127" s="257">
        <v>838.96069999999997</v>
      </c>
      <c r="W127" s="257">
        <v>863.23119999999994</v>
      </c>
      <c r="X127" s="46"/>
      <c r="Y127" s="46">
        <v>770.20540000000005</v>
      </c>
      <c r="Z127" s="46">
        <v>782.34069999999997</v>
      </c>
      <c r="AA127" s="46">
        <v>794.476</v>
      </c>
      <c r="AB127" s="46">
        <v>800.54362500000002</v>
      </c>
      <c r="AC127" s="46">
        <v>818.74649999999997</v>
      </c>
      <c r="AF127" s="46">
        <f t="shared" si="0"/>
        <v>782.34069999999997</v>
      </c>
    </row>
    <row r="128" spans="1:32">
      <c r="A128" s="44" t="s">
        <v>11</v>
      </c>
      <c r="B128" s="44" t="s">
        <v>2683</v>
      </c>
      <c r="C128" s="44" t="s">
        <v>2688</v>
      </c>
      <c r="D128" s="44" t="s">
        <v>904</v>
      </c>
      <c r="E128" s="44" t="s">
        <v>2661</v>
      </c>
      <c r="F128" s="15">
        <v>2.0856944000871249</v>
      </c>
      <c r="G128" s="15">
        <v>9.8117428128158046E-2</v>
      </c>
      <c r="H128" s="15">
        <v>0.53132360793803357</v>
      </c>
      <c r="I128" s="15">
        <v>9.0310503319345772E-2</v>
      </c>
      <c r="J128" s="15">
        <v>0.33077265096119302</v>
      </c>
      <c r="K128" s="15">
        <v>2.6092556242833362</v>
      </c>
      <c r="L128" s="15">
        <v>0.26848172289247929</v>
      </c>
      <c r="M128" s="15">
        <v>1.6204711925857311</v>
      </c>
      <c r="N128" s="15">
        <v>1.3310549809003036</v>
      </c>
      <c r="O128" s="15">
        <v>0.15440237778443525</v>
      </c>
      <c r="P128" s="15">
        <v>0.89102811397709192</v>
      </c>
      <c r="Q128" s="15">
        <v>1.1936885814352751E-2</v>
      </c>
      <c r="R128" s="15">
        <v>4.5997429151146104E-3</v>
      </c>
      <c r="S128" s="15">
        <v>1.8350919189509432E-3</v>
      </c>
      <c r="U128" s="257">
        <v>873.8954</v>
      </c>
      <c r="V128" s="257">
        <v>898.66920000000005</v>
      </c>
      <c r="W128" s="257">
        <v>923.44290000000001</v>
      </c>
      <c r="X128" s="46"/>
      <c r="Y128" s="46">
        <v>827.20650000000001</v>
      </c>
      <c r="Z128" s="46">
        <v>839.59334999999999</v>
      </c>
      <c r="AA128" s="46">
        <v>851.98019999999997</v>
      </c>
      <c r="AB128" s="46">
        <v>858.17364999999995</v>
      </c>
      <c r="AC128" s="46">
        <v>876.75400000000002</v>
      </c>
      <c r="AF128" s="46">
        <f t="shared" si="0"/>
        <v>839.59334999999999</v>
      </c>
    </row>
    <row r="129" spans="1:32">
      <c r="A129" s="44" t="s">
        <v>11</v>
      </c>
      <c r="B129" s="44" t="s">
        <v>2683</v>
      </c>
      <c r="C129" s="44" t="s">
        <v>2688</v>
      </c>
      <c r="D129" s="44" t="s">
        <v>905</v>
      </c>
      <c r="E129" s="44" t="s">
        <v>2661</v>
      </c>
      <c r="F129" s="15">
        <v>2.0410573734745014</v>
      </c>
      <c r="G129" s="15">
        <v>8.1679875088028098E-2</v>
      </c>
      <c r="H129" s="15">
        <v>0.54098950109941779</v>
      </c>
      <c r="I129" s="15">
        <v>9.0541199155290047E-2</v>
      </c>
      <c r="J129" s="15">
        <v>0.35690451438322324</v>
      </c>
      <c r="K129" s="15">
        <v>2.6092556242833362</v>
      </c>
      <c r="L129" s="15">
        <v>0.26848172289247929</v>
      </c>
      <c r="M129" s="15">
        <v>1.6204711925857311</v>
      </c>
      <c r="N129" s="15">
        <v>1.3310549809003036</v>
      </c>
      <c r="O129" s="15">
        <v>0.15440237778443525</v>
      </c>
      <c r="P129" s="15">
        <v>0.89102811397709192</v>
      </c>
      <c r="Q129" s="15">
        <v>1.1936885814352751E-2</v>
      </c>
      <c r="R129" s="15">
        <v>4.5997429151146104E-3</v>
      </c>
      <c r="S129" s="15">
        <v>1.8350919189509432E-3</v>
      </c>
      <c r="U129" s="257">
        <v>892.68399999999997</v>
      </c>
      <c r="V129" s="257">
        <v>917.57209999999998</v>
      </c>
      <c r="W129" s="257">
        <v>942.46029999999996</v>
      </c>
      <c r="X129" s="46"/>
      <c r="Y129" s="46">
        <v>845.40060000000005</v>
      </c>
      <c r="Z129" s="46">
        <v>857.8447000000001</v>
      </c>
      <c r="AA129" s="46">
        <v>870.28880000000004</v>
      </c>
      <c r="AB129" s="46">
        <v>876.51082500000007</v>
      </c>
      <c r="AC129" s="46">
        <v>895.17690000000005</v>
      </c>
      <c r="AF129" s="46">
        <f t="shared" si="0"/>
        <v>857.8447000000001</v>
      </c>
    </row>
    <row r="130" spans="1:32">
      <c r="A130" s="44" t="s">
        <v>11</v>
      </c>
      <c r="B130" s="44" t="s">
        <v>2683</v>
      </c>
      <c r="C130" s="44" t="s">
        <v>2688</v>
      </c>
      <c r="D130" s="44" t="s">
        <v>906</v>
      </c>
      <c r="E130" s="44" t="s">
        <v>2661</v>
      </c>
      <c r="F130" s="15">
        <v>2.0424263992292859</v>
      </c>
      <c r="G130" s="15">
        <v>0.11231402555773151</v>
      </c>
      <c r="H130" s="15">
        <v>0.53772911998434036</v>
      </c>
      <c r="I130" s="15">
        <v>9.194784405793667E-2</v>
      </c>
      <c r="J130" s="15">
        <v>0.36987821108729152</v>
      </c>
      <c r="K130" s="15">
        <v>2.6092556242833362</v>
      </c>
      <c r="L130" s="15">
        <v>0.26848172289247929</v>
      </c>
      <c r="M130" s="15">
        <v>1.6204711925857311</v>
      </c>
      <c r="N130" s="15">
        <v>1.3310549809003036</v>
      </c>
      <c r="O130" s="15">
        <v>0.15440237778443525</v>
      </c>
      <c r="P130" s="15">
        <v>0.89102811397709192</v>
      </c>
      <c r="Q130" s="15">
        <v>1.1936885814352751E-2</v>
      </c>
      <c r="R130" s="15">
        <v>4.5997429151146104E-3</v>
      </c>
      <c r="S130" s="15">
        <v>1.8350919189509432E-3</v>
      </c>
      <c r="U130" s="257">
        <v>898.77819999999997</v>
      </c>
      <c r="V130" s="257">
        <v>923.66600000000005</v>
      </c>
      <c r="W130" s="257">
        <v>948.55359999999996</v>
      </c>
      <c r="X130" s="46"/>
      <c r="Y130" s="46">
        <v>851.39859999999999</v>
      </c>
      <c r="Z130" s="46">
        <v>863.84244999999999</v>
      </c>
      <c r="AA130" s="46">
        <v>876.28629999999998</v>
      </c>
      <c r="AB130" s="46">
        <v>882.50822500000004</v>
      </c>
      <c r="AC130" s="46">
        <v>901.17399999999998</v>
      </c>
      <c r="AF130" s="46">
        <f t="shared" si="0"/>
        <v>863.84244999999999</v>
      </c>
    </row>
    <row r="131" spans="1:32">
      <c r="A131" s="44" t="s">
        <v>11</v>
      </c>
      <c r="B131" s="44" t="s">
        <v>2683</v>
      </c>
      <c r="C131" s="44" t="s">
        <v>2688</v>
      </c>
      <c r="D131" s="44" t="s">
        <v>907</v>
      </c>
      <c r="E131" s="44" t="s">
        <v>2661</v>
      </c>
      <c r="F131" s="15">
        <v>2.0368211351182168</v>
      </c>
      <c r="G131" s="15">
        <v>6.4969184689218196E-2</v>
      </c>
      <c r="H131" s="15">
        <v>0.51462710380903576</v>
      </c>
      <c r="I131" s="15">
        <v>9.428564753897517E-2</v>
      </c>
      <c r="J131" s="15">
        <v>0.37226848551360547</v>
      </c>
      <c r="K131" s="15">
        <v>2.6092556242833362</v>
      </c>
      <c r="L131" s="15">
        <v>0.26848172289247929</v>
      </c>
      <c r="M131" s="15">
        <v>1.6204711925857311</v>
      </c>
      <c r="N131" s="15">
        <v>1.3310549809003036</v>
      </c>
      <c r="O131" s="15">
        <v>0.15440237778443525</v>
      </c>
      <c r="P131" s="15">
        <v>0.89102811397709192</v>
      </c>
      <c r="Q131" s="15">
        <v>1.1936885814352751E-2</v>
      </c>
      <c r="R131" s="15">
        <v>4.5997429151146104E-3</v>
      </c>
      <c r="S131" s="15">
        <v>1.8350919189509432E-3</v>
      </c>
      <c r="U131" s="257">
        <v>863.29700000000003</v>
      </c>
      <c r="V131" s="257">
        <v>887.76419999999996</v>
      </c>
      <c r="W131" s="257">
        <v>912.23130000000003</v>
      </c>
      <c r="X131" s="46"/>
      <c r="Y131" s="46">
        <v>817.4828</v>
      </c>
      <c r="Z131" s="46">
        <v>829.71645000000001</v>
      </c>
      <c r="AA131" s="46">
        <v>841.95010000000002</v>
      </c>
      <c r="AB131" s="46">
        <v>848.06687499999998</v>
      </c>
      <c r="AC131" s="46">
        <v>866.41719999999998</v>
      </c>
      <c r="AF131" s="46">
        <f t="shared" si="0"/>
        <v>829.71645000000001</v>
      </c>
    </row>
    <row r="132" spans="1:32">
      <c r="A132" s="44" t="s">
        <v>11</v>
      </c>
      <c r="B132" s="44" t="s">
        <v>2683</v>
      </c>
      <c r="C132" s="44" t="s">
        <v>2688</v>
      </c>
      <c r="D132" s="44" t="s">
        <v>908</v>
      </c>
      <c r="E132" s="44" t="s">
        <v>2661</v>
      </c>
      <c r="F132" s="15">
        <v>2.0418441356879691</v>
      </c>
      <c r="G132" s="15">
        <v>0.10750601949769045</v>
      </c>
      <c r="H132" s="15">
        <v>0.53271878143437446</v>
      </c>
      <c r="I132" s="15">
        <v>9.0476833856484043E-2</v>
      </c>
      <c r="J132" s="15">
        <v>0.36735169842786253</v>
      </c>
      <c r="K132" s="15">
        <v>2.6092556242833362</v>
      </c>
      <c r="L132" s="15">
        <v>0.26848172289247929</v>
      </c>
      <c r="M132" s="15">
        <v>1.6204711925857311</v>
      </c>
      <c r="N132" s="15">
        <v>1.3310549809003036</v>
      </c>
      <c r="O132" s="15">
        <v>0.15440237778443525</v>
      </c>
      <c r="P132" s="15">
        <v>0.89102811397709192</v>
      </c>
      <c r="Q132" s="15">
        <v>1.1936885814352751E-2</v>
      </c>
      <c r="R132" s="15">
        <v>4.5997429151146104E-3</v>
      </c>
      <c r="S132" s="15">
        <v>1.8350919189509432E-3</v>
      </c>
      <c r="U132" s="257">
        <v>891.87189999999998</v>
      </c>
      <c r="V132" s="257">
        <v>916.69269999999995</v>
      </c>
      <c r="W132" s="257">
        <v>941.51350000000002</v>
      </c>
      <c r="X132" s="46"/>
      <c r="Y132" s="46">
        <v>844.75620000000004</v>
      </c>
      <c r="Z132" s="46">
        <v>857.16660000000002</v>
      </c>
      <c r="AA132" s="46">
        <v>869.577</v>
      </c>
      <c r="AB132" s="46">
        <v>875.78219999999999</v>
      </c>
      <c r="AC132" s="46">
        <v>894.39779999999996</v>
      </c>
      <c r="AF132" s="46">
        <f t="shared" si="0"/>
        <v>857.16660000000002</v>
      </c>
    </row>
    <row r="133" spans="1:32">
      <c r="A133" s="44" t="s">
        <v>11</v>
      </c>
      <c r="B133" s="44" t="s">
        <v>2683</v>
      </c>
      <c r="C133" s="44" t="s">
        <v>2688</v>
      </c>
      <c r="D133" s="44" t="s">
        <v>909</v>
      </c>
      <c r="E133" s="44" t="s">
        <v>2661</v>
      </c>
      <c r="F133" s="15">
        <v>2.0625247219416045</v>
      </c>
      <c r="G133" s="15">
        <v>5.4025937687279146E-2</v>
      </c>
      <c r="H133" s="15">
        <v>0.50989733473499166</v>
      </c>
      <c r="I133" s="15">
        <v>9.3992629301738476E-2</v>
      </c>
      <c r="J133" s="15">
        <v>0.34678221434394635</v>
      </c>
      <c r="K133" s="15">
        <v>2.6092556242833362</v>
      </c>
      <c r="L133" s="15">
        <v>0.26848172289247929</v>
      </c>
      <c r="M133" s="15">
        <v>1.6204711925857311</v>
      </c>
      <c r="N133" s="15">
        <v>1.3310549809003036</v>
      </c>
      <c r="O133" s="15">
        <v>0.15440237778443525</v>
      </c>
      <c r="P133" s="15">
        <v>0.89102811397709192</v>
      </c>
      <c r="Q133" s="15">
        <v>1.1936885814352751E-2</v>
      </c>
      <c r="R133" s="15">
        <v>4.5997429151146104E-3</v>
      </c>
      <c r="S133" s="15">
        <v>1.8350919189509432E-3</v>
      </c>
      <c r="U133" s="257">
        <v>847.70320000000004</v>
      </c>
      <c r="V133" s="257">
        <v>872.09810000000004</v>
      </c>
      <c r="W133" s="257">
        <v>896.49310000000003</v>
      </c>
      <c r="X133" s="46"/>
      <c r="Y133" s="46">
        <v>802.33330000000001</v>
      </c>
      <c r="Z133" s="46">
        <v>814.5308</v>
      </c>
      <c r="AA133" s="46">
        <v>826.72829999999999</v>
      </c>
      <c r="AB133" s="46">
        <v>832.82702500000005</v>
      </c>
      <c r="AC133" s="46">
        <v>851.1232</v>
      </c>
      <c r="AF133" s="46">
        <f t="shared" si="0"/>
        <v>814.5308</v>
      </c>
    </row>
    <row r="134" spans="1:32">
      <c r="A134" s="44" t="s">
        <v>11</v>
      </c>
      <c r="B134" s="44" t="s">
        <v>2683</v>
      </c>
      <c r="C134" s="44" t="s">
        <v>2688</v>
      </c>
      <c r="D134" s="44" t="s">
        <v>910</v>
      </c>
      <c r="E134" s="44" t="s">
        <v>2661</v>
      </c>
      <c r="F134" s="15">
        <v>2.0708269926276768</v>
      </c>
      <c r="G134" s="15">
        <v>8.0039893796491235E-2</v>
      </c>
      <c r="H134" s="15">
        <v>0.52225828075235059</v>
      </c>
      <c r="I134" s="15">
        <v>9.5485363405373877E-2</v>
      </c>
      <c r="J134" s="15">
        <v>0.33697314988915622</v>
      </c>
      <c r="K134" s="15">
        <v>2.6092556242833362</v>
      </c>
      <c r="L134" s="15">
        <v>0.26848172289247929</v>
      </c>
      <c r="M134" s="15">
        <v>1.6204711925857311</v>
      </c>
      <c r="N134" s="15">
        <v>1.3310549809003036</v>
      </c>
      <c r="O134" s="15">
        <v>0.15440237778443525</v>
      </c>
      <c r="P134" s="15">
        <v>0.89102811397709192</v>
      </c>
      <c r="Q134" s="15">
        <v>1.1936885814352751E-2</v>
      </c>
      <c r="R134" s="15">
        <v>4.5997429151146104E-3</v>
      </c>
      <c r="S134" s="15">
        <v>1.8350919189509432E-3</v>
      </c>
      <c r="U134" s="257">
        <v>865.15120000000002</v>
      </c>
      <c r="V134" s="257">
        <v>889.77809999999999</v>
      </c>
      <c r="W134" s="257">
        <v>914.40499999999997</v>
      </c>
      <c r="X134" s="46"/>
      <c r="Y134" s="46">
        <v>818.97130000000004</v>
      </c>
      <c r="Z134" s="46">
        <v>831.28470000000004</v>
      </c>
      <c r="AA134" s="46">
        <v>843.59810000000004</v>
      </c>
      <c r="AB134" s="46">
        <v>849.75485000000003</v>
      </c>
      <c r="AC134" s="46">
        <v>868.2251</v>
      </c>
      <c r="AF134" s="46">
        <f t="shared" si="0"/>
        <v>831.28470000000004</v>
      </c>
    </row>
    <row r="135" spans="1:32">
      <c r="A135" s="44" t="s">
        <v>11</v>
      </c>
      <c r="B135" s="44" t="s">
        <v>2683</v>
      </c>
      <c r="C135" s="44" t="s">
        <v>2688</v>
      </c>
      <c r="D135" s="44" t="s">
        <v>911</v>
      </c>
      <c r="E135" s="44" t="s">
        <v>2661</v>
      </c>
      <c r="F135" s="15">
        <v>2.1633384742828365</v>
      </c>
      <c r="G135" s="15">
        <v>9.5765486399404409E-2</v>
      </c>
      <c r="H135" s="15">
        <v>0.45646133656945881</v>
      </c>
      <c r="I135" s="15">
        <v>9.190739921890459E-2</v>
      </c>
      <c r="J135" s="15">
        <v>0.32737846712662749</v>
      </c>
      <c r="K135" s="15">
        <v>2.6092556242833362</v>
      </c>
      <c r="L135" s="15">
        <v>0.26848172289247929</v>
      </c>
      <c r="M135" s="15">
        <v>1.6204711925857311</v>
      </c>
      <c r="N135" s="15">
        <v>1.3310549809003036</v>
      </c>
      <c r="O135" s="15">
        <v>0.15440237778443525</v>
      </c>
      <c r="P135" s="15">
        <v>0.89102811397709192</v>
      </c>
      <c r="Q135" s="15">
        <v>1.1936885814352751E-2</v>
      </c>
      <c r="R135" s="15">
        <v>4.5997429151146104E-3</v>
      </c>
      <c r="S135" s="15">
        <v>1.8350919189509432E-3</v>
      </c>
      <c r="U135" s="257">
        <v>778.80439999999999</v>
      </c>
      <c r="V135" s="257">
        <v>802.45140000000004</v>
      </c>
      <c r="W135" s="257">
        <v>826.09839999999997</v>
      </c>
      <c r="X135" s="46"/>
      <c r="Y135" s="46">
        <v>736.28390000000002</v>
      </c>
      <c r="Z135" s="46">
        <v>748.10735</v>
      </c>
      <c r="AA135" s="46">
        <v>759.93079999999998</v>
      </c>
      <c r="AB135" s="46">
        <v>765.84254999999996</v>
      </c>
      <c r="AC135" s="46">
        <v>783.57780000000002</v>
      </c>
      <c r="AF135" s="46">
        <f t="shared" si="0"/>
        <v>748.10735</v>
      </c>
    </row>
    <row r="136" spans="1:32">
      <c r="A136" s="44" t="s">
        <v>11</v>
      </c>
      <c r="B136" s="44" t="s">
        <v>2683</v>
      </c>
      <c r="C136" s="44" t="s">
        <v>2688</v>
      </c>
      <c r="D136" s="44" t="s">
        <v>912</v>
      </c>
      <c r="E136" s="44" t="s">
        <v>2661</v>
      </c>
      <c r="F136" s="15">
        <v>2.0982588586602207</v>
      </c>
      <c r="G136" s="15">
        <v>8.5335526657798866E-2</v>
      </c>
      <c r="H136" s="15">
        <v>0.52781587859744239</v>
      </c>
      <c r="I136" s="15">
        <v>8.8484253634681986E-2</v>
      </c>
      <c r="J136" s="15">
        <v>0.31270411396134257</v>
      </c>
      <c r="K136" s="15">
        <v>2.6092556242833362</v>
      </c>
      <c r="L136" s="15">
        <v>0.26848172289247929</v>
      </c>
      <c r="M136" s="15">
        <v>1.6204711925857311</v>
      </c>
      <c r="N136" s="15">
        <v>1.3310549809003036</v>
      </c>
      <c r="O136" s="15">
        <v>0.15440237778443525</v>
      </c>
      <c r="P136" s="15">
        <v>0.89102811397709192</v>
      </c>
      <c r="Q136" s="15">
        <v>1.1936885814352751E-2</v>
      </c>
      <c r="R136" s="15">
        <v>4.5997429151146104E-3</v>
      </c>
      <c r="S136" s="15">
        <v>1.8350919189509432E-3</v>
      </c>
      <c r="U136" s="257">
        <v>862.32489999999996</v>
      </c>
      <c r="V136" s="257">
        <v>887.04790000000003</v>
      </c>
      <c r="W136" s="257">
        <v>911.77080000000001</v>
      </c>
      <c r="X136" s="46"/>
      <c r="Y136" s="46">
        <v>815.95209999999997</v>
      </c>
      <c r="Z136" s="46">
        <v>828.31359999999995</v>
      </c>
      <c r="AA136" s="46">
        <v>840.67510000000004</v>
      </c>
      <c r="AB136" s="46">
        <v>846.85585000000003</v>
      </c>
      <c r="AC136" s="46">
        <v>865.3981</v>
      </c>
      <c r="AF136" s="46">
        <f t="shared" si="0"/>
        <v>828.31359999999995</v>
      </c>
    </row>
    <row r="137" spans="1:32">
      <c r="A137" s="44" t="s">
        <v>11</v>
      </c>
      <c r="B137" s="44" t="s">
        <v>2683</v>
      </c>
      <c r="C137" s="44" t="s">
        <v>2688</v>
      </c>
      <c r="D137" s="44" t="s">
        <v>913</v>
      </c>
      <c r="E137" s="44" t="s">
        <v>2661</v>
      </c>
      <c r="F137" s="15">
        <v>2.0961990764307634</v>
      </c>
      <c r="G137" s="15">
        <v>8.4927721357596297E-2</v>
      </c>
      <c r="H137" s="15">
        <v>0.52796047691761816</v>
      </c>
      <c r="I137" s="15">
        <v>8.819631803857432E-2</v>
      </c>
      <c r="J137" s="15">
        <v>0.31216965714065098</v>
      </c>
      <c r="K137" s="15">
        <v>2.6092556242833362</v>
      </c>
      <c r="L137" s="15">
        <v>0.26848172289247929</v>
      </c>
      <c r="M137" s="15">
        <v>1.6204711925857311</v>
      </c>
      <c r="N137" s="15">
        <v>1.3310549809003036</v>
      </c>
      <c r="O137" s="15">
        <v>0.15440237778443525</v>
      </c>
      <c r="P137" s="15">
        <v>0.89102811397709192</v>
      </c>
      <c r="Q137" s="15">
        <v>1.1936885814352751E-2</v>
      </c>
      <c r="R137" s="15">
        <v>4.5997429151146104E-3</v>
      </c>
      <c r="S137" s="15">
        <v>1.8350919189509432E-3</v>
      </c>
      <c r="U137" s="257">
        <v>862.84690000000001</v>
      </c>
      <c r="V137" s="257">
        <v>887.57809999999995</v>
      </c>
      <c r="W137" s="257">
        <v>912.30930000000001</v>
      </c>
      <c r="X137" s="46"/>
      <c r="Y137" s="46">
        <v>816.4452</v>
      </c>
      <c r="Z137" s="46">
        <v>828.81079999999997</v>
      </c>
      <c r="AA137" s="46">
        <v>841.17639999999994</v>
      </c>
      <c r="AB137" s="46">
        <v>847.35919999999999</v>
      </c>
      <c r="AC137" s="46">
        <v>865.9076</v>
      </c>
      <c r="AF137" s="46">
        <f t="shared" si="0"/>
        <v>828.81079999999997</v>
      </c>
    </row>
    <row r="138" spans="1:32">
      <c r="A138" s="44" t="s">
        <v>11</v>
      </c>
      <c r="B138" s="44" t="s">
        <v>2683</v>
      </c>
      <c r="C138" s="44" t="s">
        <v>2688</v>
      </c>
      <c r="D138" s="44" t="s">
        <v>914</v>
      </c>
      <c r="E138" s="44" t="s">
        <v>2661</v>
      </c>
      <c r="F138" s="15">
        <v>2.1070866457851865</v>
      </c>
      <c r="G138" s="15">
        <v>6.9350733454611735E-2</v>
      </c>
      <c r="H138" s="15">
        <v>0.52331053647072334</v>
      </c>
      <c r="I138" s="15">
        <v>8.7567783744775265E-2</v>
      </c>
      <c r="J138" s="15">
        <v>0.30305703099611742</v>
      </c>
      <c r="K138" s="15">
        <v>2.6092556242833362</v>
      </c>
      <c r="L138" s="15">
        <v>0.26848172289247929</v>
      </c>
      <c r="M138" s="15">
        <v>1.6204711925857311</v>
      </c>
      <c r="N138" s="15">
        <v>1.3310549809003036</v>
      </c>
      <c r="O138" s="15">
        <v>0.15440237778443525</v>
      </c>
      <c r="P138" s="15">
        <v>0.89102811397709192</v>
      </c>
      <c r="Q138" s="15">
        <v>1.1936885814352751E-2</v>
      </c>
      <c r="R138" s="15">
        <v>4.5997429151146104E-3</v>
      </c>
      <c r="S138" s="15">
        <v>1.8350919189509432E-3</v>
      </c>
      <c r="U138" s="257">
        <v>850.58069999999998</v>
      </c>
      <c r="V138" s="257">
        <v>875.21600000000001</v>
      </c>
      <c r="W138" s="257">
        <v>899.85130000000004</v>
      </c>
      <c r="X138" s="46"/>
      <c r="Y138" s="46">
        <v>804.61429999999996</v>
      </c>
      <c r="Z138" s="46">
        <v>816.93194999999992</v>
      </c>
      <c r="AA138" s="46">
        <v>829.24959999999999</v>
      </c>
      <c r="AB138" s="46">
        <v>835.40842499999997</v>
      </c>
      <c r="AC138" s="46">
        <v>853.88490000000002</v>
      </c>
      <c r="AF138" s="46">
        <f t="shared" si="0"/>
        <v>816.93194999999992</v>
      </c>
    </row>
    <row r="139" spans="1:32">
      <c r="A139" s="44" t="s">
        <v>11</v>
      </c>
      <c r="B139" s="44" t="s">
        <v>2683</v>
      </c>
      <c r="C139" s="44" t="s">
        <v>2688</v>
      </c>
      <c r="D139" s="44" t="s">
        <v>915</v>
      </c>
      <c r="E139" s="44" t="s">
        <v>2661</v>
      </c>
      <c r="F139" s="15">
        <v>2.1391255634948081</v>
      </c>
      <c r="G139" s="15">
        <v>7.9308808669551922E-2</v>
      </c>
      <c r="H139" s="15">
        <v>0.50263663146138593</v>
      </c>
      <c r="I139" s="15">
        <v>8.6627979853194634E-2</v>
      </c>
      <c r="J139" s="15">
        <v>0.29959022772657801</v>
      </c>
      <c r="K139" s="15">
        <v>2.6092556242833362</v>
      </c>
      <c r="L139" s="15">
        <v>0.26848172289247929</v>
      </c>
      <c r="M139" s="15">
        <v>1.6204711925857311</v>
      </c>
      <c r="N139" s="15">
        <v>1.3310549809003036</v>
      </c>
      <c r="O139" s="15">
        <v>0.15440237778443525</v>
      </c>
      <c r="P139" s="15">
        <v>0.89102811397709192</v>
      </c>
      <c r="Q139" s="15">
        <v>1.1936885814352751E-2</v>
      </c>
      <c r="R139" s="15">
        <v>4.5997429151146104E-3</v>
      </c>
      <c r="S139" s="15">
        <v>1.8350919189509432E-3</v>
      </c>
      <c r="U139" s="257">
        <v>824.08849999999995</v>
      </c>
      <c r="V139" s="257">
        <v>848.42830000000004</v>
      </c>
      <c r="W139" s="257">
        <v>872.7681</v>
      </c>
      <c r="X139" s="46"/>
      <c r="Y139" s="46">
        <v>779.25729999999999</v>
      </c>
      <c r="Z139" s="46">
        <v>791.42724999999996</v>
      </c>
      <c r="AA139" s="46">
        <v>803.59720000000004</v>
      </c>
      <c r="AB139" s="46">
        <v>809.68215000000009</v>
      </c>
      <c r="AC139" s="46">
        <v>827.93700000000001</v>
      </c>
      <c r="AF139" s="46">
        <f t="shared" si="0"/>
        <v>791.42724999999996</v>
      </c>
    </row>
    <row r="140" spans="1:32">
      <c r="A140" s="44" t="s">
        <v>11</v>
      </c>
      <c r="B140" s="44" t="s">
        <v>2683</v>
      </c>
      <c r="C140" s="44" t="s">
        <v>2688</v>
      </c>
      <c r="D140" s="44" t="s">
        <v>916</v>
      </c>
      <c r="E140" s="44" t="s">
        <v>2661</v>
      </c>
      <c r="F140" s="15">
        <v>2.1610484274037574</v>
      </c>
      <c r="G140" s="15">
        <v>7.016258756505156E-2</v>
      </c>
      <c r="H140" s="15">
        <v>0.47883218966618413</v>
      </c>
      <c r="I140" s="15">
        <v>8.7139861505884653E-2</v>
      </c>
      <c r="J140" s="15">
        <v>0.28884131205933744</v>
      </c>
      <c r="K140" s="15">
        <v>2.6092556242833362</v>
      </c>
      <c r="L140" s="15">
        <v>0.26848172289247929</v>
      </c>
      <c r="M140" s="15">
        <v>1.6204711925857311</v>
      </c>
      <c r="N140" s="15">
        <v>1.3310549809003036</v>
      </c>
      <c r="O140" s="15">
        <v>0.15440237778443525</v>
      </c>
      <c r="P140" s="15">
        <v>0.89102811397709192</v>
      </c>
      <c r="Q140" s="15">
        <v>1.1936885814352751E-2</v>
      </c>
      <c r="R140" s="15">
        <v>4.5997429151146104E-3</v>
      </c>
      <c r="S140" s="15">
        <v>1.8350919189509432E-3</v>
      </c>
      <c r="U140" s="257">
        <v>793.00400000000002</v>
      </c>
      <c r="V140" s="257">
        <v>817.01379999999995</v>
      </c>
      <c r="W140" s="257">
        <v>841.02350000000001</v>
      </c>
      <c r="X140" s="46"/>
      <c r="Y140" s="46">
        <v>749.47109999999998</v>
      </c>
      <c r="Z140" s="46">
        <v>761.47595000000001</v>
      </c>
      <c r="AA140" s="46">
        <v>773.48080000000004</v>
      </c>
      <c r="AB140" s="46">
        <v>779.48322500000006</v>
      </c>
      <c r="AC140" s="46">
        <v>797.4905</v>
      </c>
      <c r="AF140" s="46">
        <f t="shared" si="0"/>
        <v>761.47595000000001</v>
      </c>
    </row>
    <row r="141" spans="1:32">
      <c r="A141" s="44" t="s">
        <v>11</v>
      </c>
      <c r="B141" s="44" t="s">
        <v>2683</v>
      </c>
      <c r="C141" s="44" t="s">
        <v>2688</v>
      </c>
      <c r="D141" s="44" t="s">
        <v>917</v>
      </c>
      <c r="E141" s="44" t="s">
        <v>2661</v>
      </c>
      <c r="F141" s="15">
        <v>2.193916122151621</v>
      </c>
      <c r="G141" s="15">
        <v>9.1987838390926058E-2</v>
      </c>
      <c r="H141" s="15">
        <v>0.46384444944691822</v>
      </c>
      <c r="I141" s="15">
        <v>8.9546396089363378E-2</v>
      </c>
      <c r="J141" s="15">
        <v>0.29149114132797416</v>
      </c>
      <c r="K141" s="15">
        <v>2.6092556242833362</v>
      </c>
      <c r="L141" s="15">
        <v>0.26848172289247929</v>
      </c>
      <c r="M141" s="15">
        <v>1.6204711925857311</v>
      </c>
      <c r="N141" s="15">
        <v>1.3310549809003036</v>
      </c>
      <c r="O141" s="15">
        <v>0.15440237778443525</v>
      </c>
      <c r="P141" s="15">
        <v>0.89102811397709192</v>
      </c>
      <c r="Q141" s="15">
        <v>1.1936885814352751E-2</v>
      </c>
      <c r="R141" s="15">
        <v>4.5997429151146104E-3</v>
      </c>
      <c r="S141" s="15">
        <v>1.8350919189509432E-3</v>
      </c>
      <c r="U141" s="257">
        <v>776.49509999999998</v>
      </c>
      <c r="V141" s="257">
        <v>800.28269999999998</v>
      </c>
      <c r="W141" s="257">
        <v>824.0702</v>
      </c>
      <c r="X141" s="46"/>
      <c r="Y141" s="46">
        <v>733.74739999999997</v>
      </c>
      <c r="Z141" s="46">
        <v>745.64114999999993</v>
      </c>
      <c r="AA141" s="46">
        <v>757.53489999999999</v>
      </c>
      <c r="AB141" s="46">
        <v>763.48177499999997</v>
      </c>
      <c r="AC141" s="46">
        <v>781.32240000000002</v>
      </c>
      <c r="AF141" s="46">
        <f t="shared" si="0"/>
        <v>745.64114999999993</v>
      </c>
    </row>
    <row r="142" spans="1:32">
      <c r="A142" s="44" t="s">
        <v>11</v>
      </c>
      <c r="B142" s="44" t="s">
        <v>2683</v>
      </c>
      <c r="C142" s="44" t="s">
        <v>2688</v>
      </c>
      <c r="D142" s="44" t="s">
        <v>918</v>
      </c>
      <c r="E142" s="44" t="s">
        <v>2661</v>
      </c>
      <c r="F142" s="15">
        <v>2.2558495532757994</v>
      </c>
      <c r="G142" s="15">
        <v>0.10412047600736773</v>
      </c>
      <c r="H142" s="15">
        <v>0.31289893928584012</v>
      </c>
      <c r="I142" s="15">
        <v>8.5945136492016586E-2</v>
      </c>
      <c r="J142" s="15">
        <v>0.37845644230505937</v>
      </c>
      <c r="K142" s="15">
        <v>2.6092556242833362</v>
      </c>
      <c r="L142" s="15">
        <v>0.26848172289247929</v>
      </c>
      <c r="M142" s="15">
        <v>1.6204711925857311</v>
      </c>
      <c r="N142" s="15">
        <v>1.3310549809003036</v>
      </c>
      <c r="O142" s="15">
        <v>0.15440237778443525</v>
      </c>
      <c r="P142" s="15">
        <v>0.89102811397709192</v>
      </c>
      <c r="Q142" s="15">
        <v>1.1936885814352751E-2</v>
      </c>
      <c r="R142" s="15">
        <v>4.5997429151146104E-3</v>
      </c>
      <c r="S142" s="15">
        <v>1.8350919189509432E-3</v>
      </c>
      <c r="U142" s="257">
        <v>620.19849999999997</v>
      </c>
      <c r="V142" s="257">
        <v>641.53290000000004</v>
      </c>
      <c r="W142" s="257">
        <v>662.8673</v>
      </c>
      <c r="X142" s="46"/>
      <c r="Y142" s="46">
        <v>584.8569</v>
      </c>
      <c r="Z142" s="46">
        <v>595.52404999999999</v>
      </c>
      <c r="AA142" s="46">
        <v>606.19119999999998</v>
      </c>
      <c r="AB142" s="46">
        <v>611.52480000000003</v>
      </c>
      <c r="AC142" s="46">
        <v>627.52560000000005</v>
      </c>
      <c r="AF142" s="46">
        <f t="shared" si="0"/>
        <v>595.52404999999999</v>
      </c>
    </row>
    <row r="144" spans="1:32" s="252" customFormat="1">
      <c r="A144" s="251" t="s">
        <v>4153</v>
      </c>
      <c r="B144" s="251"/>
      <c r="C144" s="251"/>
      <c r="D144" s="251"/>
      <c r="E144" s="251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U144" s="259"/>
      <c r="V144" s="259"/>
      <c r="W144" s="259"/>
      <c r="AD144" s="254"/>
    </row>
    <row r="146" spans="1:22" ht="15.6">
      <c r="D146" s="44" t="s">
        <v>2689</v>
      </c>
      <c r="E146" s="44" t="s">
        <v>2690</v>
      </c>
      <c r="F146" s="16" t="s">
        <v>1430</v>
      </c>
      <c r="G146" s="16" t="s">
        <v>2657</v>
      </c>
      <c r="H146" s="16" t="s">
        <v>1431</v>
      </c>
      <c r="I146" s="16" t="s">
        <v>1432</v>
      </c>
      <c r="J146" s="16" t="s">
        <v>1433</v>
      </c>
      <c r="K146" s="16" t="s">
        <v>1260</v>
      </c>
      <c r="L146" s="16" t="s">
        <v>1259</v>
      </c>
      <c r="M146" s="16" t="s">
        <v>1261</v>
      </c>
      <c r="N146" s="44"/>
      <c r="O146" s="44" t="s">
        <v>4150</v>
      </c>
      <c r="P146" s="44" t="s">
        <v>4154</v>
      </c>
      <c r="Q146" s="44" t="s">
        <v>4151</v>
      </c>
      <c r="R146" s="44" t="s">
        <v>4162</v>
      </c>
      <c r="S146" s="44" t="s">
        <v>4152</v>
      </c>
      <c r="T146" s="17" t="s">
        <v>2694</v>
      </c>
      <c r="U146" s="44"/>
      <c r="V146" s="44"/>
    </row>
    <row r="147" spans="1:22">
      <c r="A147" s="44" t="s">
        <v>11</v>
      </c>
      <c r="B147" s="44" t="s">
        <v>2684</v>
      </c>
      <c r="C147" s="44" t="s">
        <v>2671</v>
      </c>
      <c r="D147" s="44" t="s">
        <v>1434</v>
      </c>
      <c r="E147" s="44" t="s">
        <v>2680</v>
      </c>
      <c r="F147" s="14">
        <v>2.0591363307948827</v>
      </c>
      <c r="G147" s="14">
        <v>7.2246293160998759E-2</v>
      </c>
      <c r="H147" s="14">
        <v>0.51845771364115023</v>
      </c>
      <c r="I147" s="14">
        <v>9.2929779434067258E-2</v>
      </c>
      <c r="J147" s="14">
        <v>0.3537194468758022</v>
      </c>
      <c r="K147" s="14">
        <v>0.26312553370824959</v>
      </c>
      <c r="L147" s="14">
        <v>0.7128543960868351</v>
      </c>
      <c r="M147" s="14">
        <v>2.4020070204915242E-2</v>
      </c>
      <c r="N147" s="45"/>
      <c r="O147" s="10">
        <v>6.2052300000000002</v>
      </c>
      <c r="P147" s="17">
        <v>6.8422304999999994</v>
      </c>
      <c r="Q147" s="10">
        <v>7.4792309999999995</v>
      </c>
      <c r="R147" s="17">
        <v>7.844969429999999</v>
      </c>
      <c r="S147" s="10">
        <v>8.740397999999999</v>
      </c>
      <c r="T147" s="44">
        <v>0.1</v>
      </c>
      <c r="U147" s="15"/>
      <c r="V147" s="45"/>
    </row>
    <row r="148" spans="1:22">
      <c r="A148" s="44" t="s">
        <v>11</v>
      </c>
      <c r="B148" s="44" t="s">
        <v>2684</v>
      </c>
      <c r="C148" s="44" t="s">
        <v>2671</v>
      </c>
      <c r="D148" s="44" t="s">
        <v>1434</v>
      </c>
      <c r="E148" s="44" t="s">
        <v>2681</v>
      </c>
      <c r="F148" s="14">
        <v>2.0591363307948827</v>
      </c>
      <c r="G148" s="14">
        <v>7.2246293160998759E-2</v>
      </c>
      <c r="H148" s="14">
        <v>0.51845771364115023</v>
      </c>
      <c r="I148" s="14">
        <v>9.2929779434067258E-2</v>
      </c>
      <c r="J148" s="14">
        <v>0.3537194468758022</v>
      </c>
      <c r="K148" s="15">
        <v>0.25267040298450827</v>
      </c>
      <c r="L148" s="15">
        <v>0.71729081342489998</v>
      </c>
      <c r="M148" s="15">
        <v>3.0038783590591624E-2</v>
      </c>
      <c r="N148" s="45"/>
      <c r="O148" s="10">
        <v>6.3395979999999996</v>
      </c>
      <c r="P148" s="67">
        <v>6.9867539999999995</v>
      </c>
      <c r="Q148" s="10">
        <v>7.6339100000000002</v>
      </c>
      <c r="R148" s="67">
        <v>8.0055821199999997</v>
      </c>
      <c r="S148" s="10">
        <v>8.9155379999999997</v>
      </c>
      <c r="T148" s="41"/>
      <c r="U148" s="44"/>
      <c r="V148" s="45"/>
    </row>
    <row r="149" spans="1:22">
      <c r="A149" s="44" t="s">
        <v>11</v>
      </c>
      <c r="B149" s="44" t="s">
        <v>2684</v>
      </c>
      <c r="C149" s="44" t="s">
        <v>2671</v>
      </c>
      <c r="D149" s="44" t="s">
        <v>1434</v>
      </c>
      <c r="E149" s="44" t="s">
        <v>2682</v>
      </c>
      <c r="F149" s="14">
        <v>2.0591363307948827</v>
      </c>
      <c r="G149" s="14">
        <v>7.2246293160998759E-2</v>
      </c>
      <c r="H149" s="14">
        <v>0.51845771364115023</v>
      </c>
      <c r="I149" s="14">
        <v>9.2929779434067258E-2</v>
      </c>
      <c r="J149" s="14">
        <v>0.3537194468758022</v>
      </c>
      <c r="K149" s="15">
        <v>0.27120590108430076</v>
      </c>
      <c r="L149" s="15">
        <v>0.707574880212819</v>
      </c>
      <c r="M149" s="15">
        <v>2.1219218702880141E-2</v>
      </c>
      <c r="N149" s="45"/>
      <c r="O149" s="10">
        <v>6.0958670000000001</v>
      </c>
      <c r="P149" s="67">
        <v>6.7257180000000005</v>
      </c>
      <c r="Q149" s="10">
        <v>7.355569</v>
      </c>
      <c r="R149" s="67">
        <v>7.7171282400000001</v>
      </c>
      <c r="S149" s="10">
        <v>8.6023250000000004</v>
      </c>
      <c r="T149" s="41"/>
      <c r="U149" s="44"/>
      <c r="V149" s="45"/>
    </row>
    <row r="150" spans="1:22">
      <c r="A150" s="44" t="s">
        <v>11</v>
      </c>
      <c r="B150" s="44" t="s">
        <v>2684</v>
      </c>
      <c r="C150" s="44" t="s">
        <v>2671</v>
      </c>
      <c r="D150" s="44" t="s">
        <v>1435</v>
      </c>
      <c r="E150" s="44" t="s">
        <v>2680</v>
      </c>
      <c r="F150" s="14">
        <v>2.0368211351182168</v>
      </c>
      <c r="G150" s="14">
        <v>6.4969184689218196E-2</v>
      </c>
      <c r="H150" s="14">
        <v>0.51462710380903576</v>
      </c>
      <c r="I150" s="14">
        <v>9.428564753897517E-2</v>
      </c>
      <c r="J150" s="14">
        <v>0.37226848551360547</v>
      </c>
      <c r="K150" s="14">
        <v>0.26312553370824959</v>
      </c>
      <c r="L150" s="14">
        <v>0.7128543960868351</v>
      </c>
      <c r="M150" s="14">
        <v>2.4020070204915242E-2</v>
      </c>
      <c r="N150" s="45"/>
      <c r="O150" s="67">
        <v>6.2582440000000004</v>
      </c>
      <c r="P150" s="67">
        <v>6.8988790000000009</v>
      </c>
      <c r="Q150" s="67">
        <v>7.5395140000000005</v>
      </c>
      <c r="R150" s="67">
        <v>7.9073813200000007</v>
      </c>
      <c r="S150" s="67">
        <v>8.8080220000000011</v>
      </c>
      <c r="T150" s="41"/>
      <c r="U150" s="44"/>
      <c r="V150" s="45"/>
    </row>
    <row r="151" spans="1:22">
      <c r="A151" s="44" t="s">
        <v>11</v>
      </c>
      <c r="B151" s="44" t="s">
        <v>2684</v>
      </c>
      <c r="C151" s="44" t="s">
        <v>2671</v>
      </c>
      <c r="D151" s="44" t="s">
        <v>1436</v>
      </c>
      <c r="E151" s="44" t="s">
        <v>2680</v>
      </c>
      <c r="F151" s="14">
        <v>2.0947569607689207</v>
      </c>
      <c r="G151" s="14">
        <v>9.1963371988867948E-2</v>
      </c>
      <c r="H151" s="14">
        <v>0.51956917136541414</v>
      </c>
      <c r="I151" s="14">
        <v>9.571863108153314E-2</v>
      </c>
      <c r="J151" s="14">
        <v>0.33870372654749098</v>
      </c>
      <c r="K151" s="14">
        <v>0.26312553370824959</v>
      </c>
      <c r="L151" s="14">
        <v>0.7128543960868351</v>
      </c>
      <c r="M151" s="14">
        <v>2.4020070204915242E-2</v>
      </c>
      <c r="N151" s="45"/>
      <c r="O151" s="67">
        <v>6.3125439999999999</v>
      </c>
      <c r="P151" s="67">
        <v>6.9551870000000005</v>
      </c>
      <c r="Q151" s="67">
        <v>7.5978300000000001</v>
      </c>
      <c r="R151" s="67">
        <v>7.9668718199999997</v>
      </c>
      <c r="S151" s="67">
        <v>8.8703880000000002</v>
      </c>
      <c r="T151" s="41"/>
      <c r="U151" s="44"/>
      <c r="V151" s="45"/>
    </row>
    <row r="152" spans="1:22">
      <c r="A152" s="44" t="s">
        <v>11</v>
      </c>
      <c r="B152" s="44" t="s">
        <v>2684</v>
      </c>
      <c r="C152" s="44" t="s">
        <v>2671</v>
      </c>
      <c r="D152" s="44" t="s">
        <v>1435</v>
      </c>
      <c r="E152" s="44" t="s">
        <v>2682</v>
      </c>
      <c r="F152" s="14">
        <v>2.0368211351182168</v>
      </c>
      <c r="G152" s="14">
        <v>6.4969184689218196E-2</v>
      </c>
      <c r="H152" s="14">
        <v>0.51462710380903576</v>
      </c>
      <c r="I152" s="14">
        <v>9.428564753897517E-2</v>
      </c>
      <c r="J152" s="14">
        <v>0.37226848551360547</v>
      </c>
      <c r="K152" s="15">
        <v>0.27120590108430076</v>
      </c>
      <c r="L152" s="15">
        <v>0.707574880212819</v>
      </c>
      <c r="M152" s="15">
        <v>2.1219218702880141E-2</v>
      </c>
      <c r="N152" s="45"/>
      <c r="O152" s="67">
        <v>6.1487489999999996</v>
      </c>
      <c r="P152" s="67">
        <v>6.7822239999999994</v>
      </c>
      <c r="Q152" s="67">
        <v>7.415699</v>
      </c>
      <c r="R152" s="67">
        <v>7.7793804599999996</v>
      </c>
      <c r="S152" s="67">
        <v>8.6697729999999993</v>
      </c>
      <c r="T152" s="41"/>
      <c r="U152" s="44"/>
      <c r="V152" s="45"/>
    </row>
    <row r="153" spans="1:22">
      <c r="A153" s="44" t="s">
        <v>11</v>
      </c>
      <c r="B153" s="44" t="s">
        <v>2684</v>
      </c>
      <c r="C153" s="44" t="s">
        <v>2671</v>
      </c>
      <c r="D153" s="44" t="s">
        <v>1436</v>
      </c>
      <c r="E153" s="44" t="s">
        <v>2681</v>
      </c>
      <c r="F153" s="14">
        <v>2.0947569607689207</v>
      </c>
      <c r="G153" s="14">
        <v>9.1963371988867948E-2</v>
      </c>
      <c r="H153" s="14">
        <v>0.51956917136541414</v>
      </c>
      <c r="I153" s="14">
        <v>9.571863108153314E-2</v>
      </c>
      <c r="J153" s="14">
        <v>0.33870372654749098</v>
      </c>
      <c r="K153" s="15">
        <v>0.25267040298450827</v>
      </c>
      <c r="L153" s="15">
        <v>0.71729081342489998</v>
      </c>
      <c r="M153" s="15">
        <v>3.0038783590591624E-2</v>
      </c>
      <c r="N153" s="45"/>
      <c r="O153" s="67">
        <v>6.447406</v>
      </c>
      <c r="P153" s="67">
        <v>7.1002355000000001</v>
      </c>
      <c r="Q153" s="67">
        <v>7.7530649999999994</v>
      </c>
      <c r="R153" s="67">
        <v>8.12805936</v>
      </c>
      <c r="S153" s="67">
        <v>9.0461489999999998</v>
      </c>
      <c r="T153" s="41"/>
      <c r="U153" s="44"/>
      <c r="V153" s="45"/>
    </row>
    <row r="154" spans="1:22">
      <c r="A154" s="44" t="s">
        <v>11</v>
      </c>
      <c r="B154" s="44" t="s">
        <v>2684</v>
      </c>
      <c r="C154" s="44" t="s">
        <v>2687</v>
      </c>
      <c r="D154" s="255" t="s">
        <v>891</v>
      </c>
      <c r="E154" s="255" t="s">
        <v>643</v>
      </c>
      <c r="F154" s="61">
        <v>2.2057970493230465</v>
      </c>
      <c r="G154" s="61">
        <v>1.3662278204867206E-2</v>
      </c>
      <c r="H154" s="61">
        <v>0.42600734282527231</v>
      </c>
      <c r="I154" s="61">
        <v>7.8375997187912091E-2</v>
      </c>
      <c r="J154" s="61">
        <v>0.28357168537028699</v>
      </c>
      <c r="K154" s="61">
        <v>0.26243557402827133</v>
      </c>
      <c r="L154" s="61">
        <v>0.70794431296618476</v>
      </c>
      <c r="M154" s="61">
        <v>2.7140581166774858E-2</v>
      </c>
      <c r="N154" s="44"/>
      <c r="O154" s="250">
        <v>5.2687439999999999</v>
      </c>
      <c r="P154" s="10">
        <v>5.8674400000000002</v>
      </c>
      <c r="Q154" s="250">
        <v>6.4661360000000005</v>
      </c>
      <c r="R154" s="67">
        <v>6.8094591700000002</v>
      </c>
      <c r="S154" s="250">
        <v>7.6500089999999998</v>
      </c>
      <c r="U154" s="67"/>
      <c r="V154" s="45"/>
    </row>
    <row r="155" spans="1:22">
      <c r="A155" s="44" t="s">
        <v>11</v>
      </c>
      <c r="B155" s="44" t="s">
        <v>2684</v>
      </c>
      <c r="C155" s="44" t="s">
        <v>2687</v>
      </c>
      <c r="D155" s="255" t="s">
        <v>892</v>
      </c>
      <c r="E155" s="255" t="s">
        <v>644</v>
      </c>
      <c r="F155" s="61">
        <v>2.2008111173977043</v>
      </c>
      <c r="G155" s="61">
        <v>6.7302977282820642E-2</v>
      </c>
      <c r="H155" s="61">
        <v>0.43866987403066715</v>
      </c>
      <c r="I155" s="61">
        <v>8.0140553366126271E-2</v>
      </c>
      <c r="J155" s="61">
        <v>0.30619889946782552</v>
      </c>
      <c r="K155" s="61">
        <v>0.31405402165779517</v>
      </c>
      <c r="L155" s="61">
        <v>0.66452692710331729</v>
      </c>
      <c r="M155" s="61">
        <v>1.8886560013449467E-2</v>
      </c>
      <c r="N155" s="44"/>
      <c r="O155" s="250">
        <v>4.7523739999999997</v>
      </c>
      <c r="P155" s="67">
        <v>5.3175410000000003</v>
      </c>
      <c r="Q155" s="250">
        <v>5.882708</v>
      </c>
      <c r="R155" s="67">
        <v>6.20643674</v>
      </c>
      <c r="S155" s="250">
        <v>6.9990139999999998</v>
      </c>
      <c r="U155" s="45"/>
      <c r="V155" s="45"/>
    </row>
    <row r="156" spans="1:22">
      <c r="A156" s="44" t="s">
        <v>11</v>
      </c>
      <c r="B156" s="44" t="s">
        <v>2684</v>
      </c>
      <c r="C156" s="44" t="s">
        <v>2687</v>
      </c>
      <c r="D156" s="255" t="s">
        <v>893</v>
      </c>
      <c r="E156" s="255" t="s">
        <v>645</v>
      </c>
      <c r="F156" s="61">
        <v>2.2576034372336822</v>
      </c>
      <c r="G156" s="61">
        <v>7.6209016887694325E-2</v>
      </c>
      <c r="H156" s="61">
        <v>0.33866728990047618</v>
      </c>
      <c r="I156" s="61">
        <v>8.3552508161124028E-2</v>
      </c>
      <c r="J156" s="61">
        <v>0.35203746345557063</v>
      </c>
      <c r="K156" s="61">
        <v>0.2857602437996149</v>
      </c>
      <c r="L156" s="61">
        <v>0.69329686073418473</v>
      </c>
      <c r="M156" s="61">
        <v>1.8393244455570099E-2</v>
      </c>
      <c r="N156" s="44"/>
      <c r="O156" s="250">
        <v>5.1309809999999993</v>
      </c>
      <c r="P156" s="67">
        <v>5.7288344999999996</v>
      </c>
      <c r="Q156" s="250">
        <v>6.3266879999999999</v>
      </c>
      <c r="R156" s="67">
        <v>6.6695460100000004</v>
      </c>
      <c r="S156" s="250">
        <v>7.5089570000000005</v>
      </c>
      <c r="U156" s="45"/>
      <c r="V156" s="45"/>
    </row>
    <row r="157" spans="1:22">
      <c r="A157" s="44" t="s">
        <v>11</v>
      </c>
      <c r="B157" s="44" t="s">
        <v>2684</v>
      </c>
      <c r="C157" s="44" t="s">
        <v>2687</v>
      </c>
      <c r="D157" s="255" t="s">
        <v>897</v>
      </c>
      <c r="E157" s="255" t="s">
        <v>646</v>
      </c>
      <c r="F157" s="61">
        <v>2.2060459557186483</v>
      </c>
      <c r="G157" s="61">
        <v>9.3078567415585844E-2</v>
      </c>
      <c r="H157" s="61">
        <v>0.40097447093456939</v>
      </c>
      <c r="I157" s="61">
        <v>8.433496185539506E-2</v>
      </c>
      <c r="J157" s="61">
        <v>0.32207983002034873</v>
      </c>
      <c r="K157" s="61">
        <v>0.26033815558124007</v>
      </c>
      <c r="L157" s="61">
        <v>0.71303028018849079</v>
      </c>
      <c r="M157" s="61">
        <v>2.4196829116847576E-2</v>
      </c>
      <c r="N157" s="44"/>
      <c r="O157" s="250">
        <v>5.6750919999999994</v>
      </c>
      <c r="P157" s="17">
        <v>6.296748</v>
      </c>
      <c r="Q157" s="250">
        <v>6.9184040000000007</v>
      </c>
      <c r="R157" s="17">
        <v>7.2751718600000004</v>
      </c>
      <c r="S157" s="250">
        <v>8.148638</v>
      </c>
      <c r="U157" s="45"/>
      <c r="V157" s="45"/>
    </row>
    <row r="158" spans="1:22">
      <c r="A158" s="44" t="s">
        <v>11</v>
      </c>
      <c r="B158" s="44" t="s">
        <v>2684</v>
      </c>
      <c r="C158" s="44" t="s">
        <v>2687</v>
      </c>
      <c r="D158" s="255" t="s">
        <v>899</v>
      </c>
      <c r="E158" s="255" t="s">
        <v>647</v>
      </c>
      <c r="F158" s="61">
        <v>2.1713060522287875</v>
      </c>
      <c r="G158" s="61">
        <v>5.0834832947576736E-2</v>
      </c>
      <c r="H158" s="61">
        <v>0.48783957031243042</v>
      </c>
      <c r="I158" s="61">
        <v>8.1885702798255883E-2</v>
      </c>
      <c r="J158" s="61">
        <v>0.2699037719941309</v>
      </c>
      <c r="K158" s="61">
        <v>0.28727663151646227</v>
      </c>
      <c r="L158" s="61">
        <v>0.68368502159230893</v>
      </c>
      <c r="M158" s="61">
        <v>2.6067769402831651E-2</v>
      </c>
      <c r="N158" s="44"/>
      <c r="O158" s="250">
        <v>5.2252709999999993</v>
      </c>
      <c r="P158" s="67">
        <v>5.8129874999999993</v>
      </c>
      <c r="Q158" s="250">
        <v>6.4007039999999993</v>
      </c>
      <c r="R158" s="67">
        <v>6.7376039599999995</v>
      </c>
      <c r="S158" s="250">
        <v>7.5624279999999997</v>
      </c>
      <c r="U158" s="45"/>
      <c r="V158" s="45"/>
    </row>
  </sheetData>
  <mergeCells count="3">
    <mergeCell ref="U2:W2"/>
    <mergeCell ref="Y2:AC2"/>
    <mergeCell ref="A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U437"/>
  <sheetViews>
    <sheetView workbookViewId="0">
      <pane ySplit="4" topLeftCell="A5" activePane="bottomLeft" state="frozen"/>
      <selection pane="bottomLeft" activeCell="A2" sqref="A2"/>
    </sheetView>
  </sheetViews>
  <sheetFormatPr defaultRowHeight="14.4"/>
  <cols>
    <col min="1" max="1" width="19.6640625" style="102" bestFit="1" customWidth="1"/>
    <col min="2" max="2" width="3.5546875" style="102" bestFit="1" customWidth="1"/>
    <col min="3" max="3" width="6.109375" style="102" bestFit="1" customWidth="1"/>
    <col min="4" max="4" width="8.5546875" style="102" bestFit="1" customWidth="1"/>
    <col min="5" max="5" width="4.77734375" style="102" bestFit="1" customWidth="1"/>
    <col min="6" max="6" width="5.5546875" style="102" bestFit="1" customWidth="1"/>
    <col min="7" max="7" width="7.5546875" style="102" bestFit="1" customWidth="1"/>
    <col min="8" max="8" width="4.5546875" style="102" bestFit="1" customWidth="1"/>
    <col min="9" max="9" width="8.88671875" style="102"/>
    <col min="10" max="10" width="4.33203125" style="102" customWidth="1"/>
    <col min="11" max="11" width="7" style="102" bestFit="1" customWidth="1"/>
    <col min="12" max="12" width="4" style="102" bestFit="1" customWidth="1"/>
    <col min="13" max="13" width="5" style="102" bestFit="1" customWidth="1"/>
    <col min="14" max="14" width="7" style="102" bestFit="1" customWidth="1"/>
    <col min="15" max="15" width="4.77734375" style="102" bestFit="1" customWidth="1"/>
    <col min="16" max="16" width="7.44140625" style="102" customWidth="1"/>
    <col min="17" max="17" width="4.77734375" style="102" bestFit="1" customWidth="1"/>
    <col min="18" max="18" width="7" style="102" bestFit="1" customWidth="1"/>
    <col min="19" max="19" width="5.5546875" style="102" bestFit="1" customWidth="1"/>
    <col min="20" max="20" width="6.33203125" style="140" customWidth="1"/>
    <col min="21" max="21" width="6.109375" style="140" bestFit="1" customWidth="1"/>
    <col min="22" max="16384" width="8.88671875" style="102"/>
  </cols>
  <sheetData>
    <row r="1" spans="1:21" ht="26.4" customHeight="1">
      <c r="A1" s="463" t="s">
        <v>4320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</row>
    <row r="2" spans="1:21" s="13" customFormat="1">
      <c r="A2" s="119"/>
      <c r="B2" s="119"/>
      <c r="C2" s="119"/>
      <c r="D2" s="120"/>
      <c r="E2" s="121"/>
      <c r="F2" s="122"/>
      <c r="G2" s="469" t="s">
        <v>2702</v>
      </c>
      <c r="H2" s="469"/>
      <c r="I2" s="469"/>
      <c r="J2" s="469"/>
      <c r="K2" s="469"/>
      <c r="L2" s="469"/>
      <c r="M2" s="469"/>
      <c r="N2" s="469" t="s">
        <v>88</v>
      </c>
      <c r="O2" s="469"/>
      <c r="P2" s="469"/>
      <c r="Q2" s="469"/>
      <c r="R2" s="469"/>
      <c r="S2" s="469"/>
      <c r="T2" s="120"/>
      <c r="U2" s="147"/>
    </row>
    <row r="3" spans="1:21" s="13" customFormat="1">
      <c r="A3" s="124" t="s">
        <v>2817</v>
      </c>
      <c r="B3" s="124" t="s">
        <v>336</v>
      </c>
      <c r="C3" s="124" t="s">
        <v>89</v>
      </c>
      <c r="D3" s="124" t="s">
        <v>90</v>
      </c>
      <c r="E3" s="125" t="s">
        <v>91</v>
      </c>
      <c r="F3" s="126" t="s">
        <v>92</v>
      </c>
      <c r="G3" s="127" t="s">
        <v>93</v>
      </c>
      <c r="H3" s="125" t="s">
        <v>485</v>
      </c>
      <c r="I3" s="127" t="s">
        <v>94</v>
      </c>
      <c r="J3" s="125" t="s">
        <v>485</v>
      </c>
      <c r="K3" s="127" t="s">
        <v>93</v>
      </c>
      <c r="L3" s="125" t="s">
        <v>485</v>
      </c>
      <c r="M3" s="128" t="s">
        <v>95</v>
      </c>
      <c r="N3" s="125" t="s">
        <v>93</v>
      </c>
      <c r="O3" s="125" t="s">
        <v>485</v>
      </c>
      <c r="P3" s="125" t="s">
        <v>94</v>
      </c>
      <c r="Q3" s="125" t="s">
        <v>485</v>
      </c>
      <c r="R3" s="125" t="s">
        <v>93</v>
      </c>
      <c r="S3" s="125" t="s">
        <v>485</v>
      </c>
      <c r="T3" s="120" t="s">
        <v>203</v>
      </c>
      <c r="U3" s="147" t="s">
        <v>204</v>
      </c>
    </row>
    <row r="4" spans="1:21" s="13" customFormat="1">
      <c r="A4" s="124"/>
      <c r="B4" s="124"/>
      <c r="C4" s="124" t="s">
        <v>96</v>
      </c>
      <c r="D4" s="124" t="s">
        <v>97</v>
      </c>
      <c r="E4" s="125"/>
      <c r="F4" s="126"/>
      <c r="G4" s="127" t="s">
        <v>94</v>
      </c>
      <c r="H4" s="125" t="s">
        <v>98</v>
      </c>
      <c r="I4" s="127" t="s">
        <v>99</v>
      </c>
      <c r="J4" s="125" t="s">
        <v>98</v>
      </c>
      <c r="K4" s="127" t="s">
        <v>100</v>
      </c>
      <c r="L4" s="125" t="s">
        <v>98</v>
      </c>
      <c r="M4" s="128" t="s">
        <v>101</v>
      </c>
      <c r="N4" s="125" t="s">
        <v>102</v>
      </c>
      <c r="O4" s="125" t="s">
        <v>103</v>
      </c>
      <c r="P4" s="125" t="s">
        <v>104</v>
      </c>
      <c r="Q4" s="125" t="s">
        <v>103</v>
      </c>
      <c r="R4" s="125" t="s">
        <v>94</v>
      </c>
      <c r="S4" s="125" t="s">
        <v>103</v>
      </c>
      <c r="T4" s="120" t="s">
        <v>98</v>
      </c>
      <c r="U4" s="147" t="s">
        <v>98</v>
      </c>
    </row>
    <row r="5" spans="1:21">
      <c r="A5" s="282" t="s">
        <v>2808</v>
      </c>
      <c r="C5" s="4"/>
      <c r="D5" s="5"/>
    </row>
    <row r="6" spans="1:21">
      <c r="A6" s="129" t="s">
        <v>2718</v>
      </c>
      <c r="B6" s="129" t="s">
        <v>338</v>
      </c>
      <c r="C6" s="129">
        <v>360.87662915862819</v>
      </c>
      <c r="D6" s="130">
        <v>90367.326305454786</v>
      </c>
      <c r="E6" s="131">
        <v>1.427357309692713</v>
      </c>
      <c r="F6" s="132">
        <f>1/E6</f>
        <v>0.70059542429168198</v>
      </c>
      <c r="G6" s="133">
        <v>19.27506049042206</v>
      </c>
      <c r="H6" s="131">
        <v>1.8449647963001579</v>
      </c>
      <c r="I6" s="133">
        <v>0.33786256395767428</v>
      </c>
      <c r="J6" s="131">
        <v>2.3107131813819111</v>
      </c>
      <c r="K6" s="133">
        <v>4.7231805611642474E-2</v>
      </c>
      <c r="L6" s="104">
        <v>1.3912225943483052</v>
      </c>
      <c r="M6" s="134">
        <v>0.60207498081449096</v>
      </c>
      <c r="N6" s="131">
        <v>297.50399486333271</v>
      </c>
      <c r="O6" s="104">
        <v>4.0448890115229972</v>
      </c>
      <c r="P6" s="104">
        <v>295.55083404559889</v>
      </c>
      <c r="Q6" s="104">
        <v>5.925287863958232</v>
      </c>
      <c r="R6" s="131">
        <v>280.16880505031867</v>
      </c>
      <c r="S6" s="104">
        <v>42.244122359215595</v>
      </c>
      <c r="T6" s="140">
        <v>106.18740898363065</v>
      </c>
      <c r="U6" s="140">
        <v>100.6608544428714</v>
      </c>
    </row>
    <row r="7" spans="1:21">
      <c r="A7" s="129" t="s">
        <v>2719</v>
      </c>
      <c r="B7" s="129" t="s">
        <v>338</v>
      </c>
      <c r="C7" s="129">
        <v>307.42464920034206</v>
      </c>
      <c r="D7" s="130">
        <v>67107.149748529555</v>
      </c>
      <c r="E7" s="131">
        <v>1.4570275702181255</v>
      </c>
      <c r="F7" s="132">
        <f t="shared" ref="F7:F73" si="0">1/E7</f>
        <v>0.68632881109469623</v>
      </c>
      <c r="G7" s="133">
        <v>19.090255984584871</v>
      </c>
      <c r="H7" s="131">
        <v>1.2029005788871507</v>
      </c>
      <c r="I7" s="133">
        <v>0.34290506261487885</v>
      </c>
      <c r="J7" s="131">
        <v>1.4030887970635644</v>
      </c>
      <c r="K7" s="133">
        <v>4.7477120856746026E-2</v>
      </c>
      <c r="L7" s="104">
        <v>0.72227998017267336</v>
      </c>
      <c r="M7" s="134">
        <v>0.51477852412782965</v>
      </c>
      <c r="N7" s="131">
        <v>299.01389789794536</v>
      </c>
      <c r="O7" s="104">
        <v>2.1103944054312365</v>
      </c>
      <c r="P7" s="104">
        <v>299.37069047055564</v>
      </c>
      <c r="Q7" s="104">
        <v>3.637856066060408</v>
      </c>
      <c r="R7" s="131">
        <v>302.13166641762837</v>
      </c>
      <c r="S7" s="104">
        <v>27.440422937302969</v>
      </c>
      <c r="T7" s="140">
        <v>98.968076217680078</v>
      </c>
      <c r="U7" s="140">
        <v>99.880819136953761</v>
      </c>
    </row>
    <row r="8" spans="1:21">
      <c r="A8" s="129" t="s">
        <v>2720</v>
      </c>
      <c r="B8" s="129" t="s">
        <v>338</v>
      </c>
      <c r="C8" s="129">
        <v>437.87579144162061</v>
      </c>
      <c r="D8" s="130">
        <v>77186.577317502466</v>
      </c>
      <c r="E8" s="131">
        <v>1.34500715884764</v>
      </c>
      <c r="F8" s="132">
        <f t="shared" si="0"/>
        <v>0.74349046651674977</v>
      </c>
      <c r="G8" s="133">
        <v>19.158906801160445</v>
      </c>
      <c r="H8" s="131">
        <v>1.2251695566842955</v>
      </c>
      <c r="I8" s="133">
        <v>0.3420943797256133</v>
      </c>
      <c r="J8" s="131">
        <v>1.3621935968292029</v>
      </c>
      <c r="K8" s="133">
        <v>4.7535206979720163E-2</v>
      </c>
      <c r="L8" s="104">
        <v>0.59542501846705076</v>
      </c>
      <c r="M8" s="134">
        <v>0.43710748593520771</v>
      </c>
      <c r="N8" s="131">
        <v>299.37136329520854</v>
      </c>
      <c r="O8" s="104">
        <v>1.7417750126111855</v>
      </c>
      <c r="P8" s="104">
        <v>298.75754047926813</v>
      </c>
      <c r="Q8" s="104">
        <v>3.5256027160907877</v>
      </c>
      <c r="R8" s="131">
        <v>293.98470774652731</v>
      </c>
      <c r="S8" s="104">
        <v>27.98633217178994</v>
      </c>
      <c r="T8" s="140">
        <v>101.83229107050207</v>
      </c>
      <c r="U8" s="140">
        <v>100.20545851828734</v>
      </c>
    </row>
    <row r="9" spans="1:21">
      <c r="A9" s="129" t="s">
        <v>2721</v>
      </c>
      <c r="B9" s="129" t="s">
        <v>338</v>
      </c>
      <c r="C9" s="129">
        <v>237.1561968933697</v>
      </c>
      <c r="D9" s="130">
        <v>80700.196163180328</v>
      </c>
      <c r="E9" s="131">
        <v>1.4437735343488762</v>
      </c>
      <c r="F9" s="132">
        <f t="shared" si="0"/>
        <v>0.69262940219429048</v>
      </c>
      <c r="G9" s="133">
        <v>18.914353835377746</v>
      </c>
      <c r="H9" s="131">
        <v>3.9136520776800157</v>
      </c>
      <c r="I9" s="133">
        <v>0.34761001300594929</v>
      </c>
      <c r="J9" s="131">
        <v>3.9872353349319285</v>
      </c>
      <c r="K9" s="133">
        <v>4.7685079654154229E-2</v>
      </c>
      <c r="L9" s="104">
        <v>0.7624782167384363</v>
      </c>
      <c r="M9" s="134">
        <v>0.19122980027248734</v>
      </c>
      <c r="N9" s="131">
        <v>300.29359695416406</v>
      </c>
      <c r="O9" s="104">
        <v>2.2371619136830532</v>
      </c>
      <c r="P9" s="104">
        <v>302.9219300131341</v>
      </c>
      <c r="Q9" s="104">
        <v>10.44347767417301</v>
      </c>
      <c r="R9" s="131">
        <v>323.23926750459111</v>
      </c>
      <c r="S9" s="104">
        <v>88.894844265005474</v>
      </c>
      <c r="T9" s="140">
        <v>92.901335680046628</v>
      </c>
      <c r="U9" s="140">
        <v>99.13233978838835</v>
      </c>
    </row>
    <row r="10" spans="1:21">
      <c r="A10" s="129" t="s">
        <v>2722</v>
      </c>
      <c r="B10" s="129" t="s">
        <v>338</v>
      </c>
      <c r="C10" s="129">
        <v>314.60306701288454</v>
      </c>
      <c r="D10" s="130">
        <v>65722.72200551696</v>
      </c>
      <c r="E10" s="131">
        <v>1.1044325278842695</v>
      </c>
      <c r="F10" s="132">
        <f t="shared" si="0"/>
        <v>0.90544236497241892</v>
      </c>
      <c r="G10" s="133">
        <v>18.888006618551966</v>
      </c>
      <c r="H10" s="131">
        <v>3.4154543291540542</v>
      </c>
      <c r="I10" s="133">
        <v>0.34820875381238592</v>
      </c>
      <c r="J10" s="131">
        <v>3.4325957991230349</v>
      </c>
      <c r="K10" s="133">
        <v>4.7700676288410772E-2</v>
      </c>
      <c r="L10" s="104">
        <v>0.34261588640915946</v>
      </c>
      <c r="M10" s="134">
        <v>9.9812476172317352E-2</v>
      </c>
      <c r="N10" s="131">
        <v>300.38956244785061</v>
      </c>
      <c r="O10" s="104">
        <v>1.0055716426099366</v>
      </c>
      <c r="P10" s="104">
        <v>303.37296276476314</v>
      </c>
      <c r="Q10" s="104">
        <v>9.0021552453141567</v>
      </c>
      <c r="R10" s="131">
        <v>326.36085950256756</v>
      </c>
      <c r="S10" s="104">
        <v>77.541582043135961</v>
      </c>
      <c r="T10" s="140">
        <v>92.042153248921494</v>
      </c>
      <c r="U10" s="140">
        <v>99.016589913048421</v>
      </c>
    </row>
    <row r="11" spans="1:21">
      <c r="A11" s="129" t="s">
        <v>2723</v>
      </c>
      <c r="B11" s="129" t="s">
        <v>338</v>
      </c>
      <c r="C11" s="129">
        <v>363.80100410102244</v>
      </c>
      <c r="D11" s="130">
        <v>30533.726546329824</v>
      </c>
      <c r="E11" s="131">
        <v>3.8803286135008532</v>
      </c>
      <c r="F11" s="132">
        <f t="shared" si="0"/>
        <v>0.2577101322090849</v>
      </c>
      <c r="G11" s="133">
        <v>18.552175467882694</v>
      </c>
      <c r="H11" s="131">
        <v>4.21119643783915</v>
      </c>
      <c r="I11" s="133">
        <v>0.35460451782597402</v>
      </c>
      <c r="J11" s="131">
        <v>4.4525044546172676</v>
      </c>
      <c r="K11" s="133">
        <v>4.7713121819055751E-2</v>
      </c>
      <c r="L11" s="104">
        <v>1.4458978111600662</v>
      </c>
      <c r="M11" s="134">
        <v>0.32473809423383337</v>
      </c>
      <c r="N11" s="131">
        <v>300.46613829681024</v>
      </c>
      <c r="O11" s="104">
        <v>4.2447421935442833</v>
      </c>
      <c r="P11" s="104">
        <v>308.1784464299825</v>
      </c>
      <c r="Q11" s="104">
        <v>11.835474828562781</v>
      </c>
      <c r="R11" s="131">
        <v>366.93779641896788</v>
      </c>
      <c r="S11" s="104">
        <v>94.964809706645099</v>
      </c>
      <c r="T11" s="140">
        <v>81.884761185446095</v>
      </c>
      <c r="U11" s="140">
        <v>97.497453756901692</v>
      </c>
    </row>
    <row r="12" spans="1:21">
      <c r="A12" s="129" t="s">
        <v>2724</v>
      </c>
      <c r="B12" s="129" t="s">
        <v>338</v>
      </c>
      <c r="C12" s="129">
        <v>363.36438518375115</v>
      </c>
      <c r="D12" s="130">
        <v>121468.81574140808</v>
      </c>
      <c r="E12" s="131">
        <v>1.5995135028481697</v>
      </c>
      <c r="F12" s="132">
        <f t="shared" si="0"/>
        <v>0.62519009575058448</v>
      </c>
      <c r="G12" s="133">
        <v>19.111174991394126</v>
      </c>
      <c r="H12" s="131">
        <v>1.6629543932254607</v>
      </c>
      <c r="I12" s="133">
        <v>0.34500960564687999</v>
      </c>
      <c r="J12" s="131">
        <v>1.8825028984738539</v>
      </c>
      <c r="K12" s="133">
        <v>4.7820851082313626E-2</v>
      </c>
      <c r="L12" s="104">
        <v>0.88226971432470769</v>
      </c>
      <c r="M12" s="134">
        <v>0.46866844935004559</v>
      </c>
      <c r="N12" s="131">
        <v>301.12894544771899</v>
      </c>
      <c r="O12" s="104">
        <v>2.5956723154909582</v>
      </c>
      <c r="P12" s="104">
        <v>300.96070952245765</v>
      </c>
      <c r="Q12" s="104">
        <v>4.9031450442518576</v>
      </c>
      <c r="R12" s="131">
        <v>299.63382165374588</v>
      </c>
      <c r="S12" s="104">
        <v>37.912675351276675</v>
      </c>
      <c r="T12" s="140">
        <v>100.49898365468931</v>
      </c>
      <c r="U12" s="140">
        <v>100.05589963072863</v>
      </c>
    </row>
    <row r="13" spans="1:21">
      <c r="A13" s="129" t="s">
        <v>2725</v>
      </c>
      <c r="B13" s="129" t="s">
        <v>338</v>
      </c>
      <c r="C13" s="129">
        <v>268.75962350361243</v>
      </c>
      <c r="D13" s="130">
        <v>142562.95929575551</v>
      </c>
      <c r="E13" s="131">
        <v>1.7511198561619497</v>
      </c>
      <c r="F13" s="132">
        <f t="shared" si="0"/>
        <v>0.57106313795776897</v>
      </c>
      <c r="G13" s="133">
        <v>18.642476090637892</v>
      </c>
      <c r="H13" s="131">
        <v>3.597153140764175</v>
      </c>
      <c r="I13" s="133">
        <v>0.3553764844749519</v>
      </c>
      <c r="J13" s="131">
        <v>3.7832405682359878</v>
      </c>
      <c r="K13" s="133">
        <v>4.8049736111105586E-2</v>
      </c>
      <c r="L13" s="104">
        <v>1.1719208501588285</v>
      </c>
      <c r="M13" s="134">
        <v>0.30976641030926039</v>
      </c>
      <c r="N13" s="131">
        <v>302.5369404933661</v>
      </c>
      <c r="O13" s="104">
        <v>3.4635833419489188</v>
      </c>
      <c r="P13" s="104">
        <v>308.75693157330113</v>
      </c>
      <c r="Q13" s="104">
        <v>10.072490218842859</v>
      </c>
      <c r="R13" s="131">
        <v>356.00458924180498</v>
      </c>
      <c r="S13" s="104">
        <v>81.24785226963661</v>
      </c>
      <c r="T13" s="140">
        <v>84.981191151970606</v>
      </c>
      <c r="U13" s="140">
        <v>97.98547321731678</v>
      </c>
    </row>
    <row r="14" spans="1:21">
      <c r="A14" s="129" t="s">
        <v>2726</v>
      </c>
      <c r="B14" s="129" t="s">
        <v>338</v>
      </c>
      <c r="C14" s="129">
        <v>306.52525596775354</v>
      </c>
      <c r="D14" s="130">
        <v>55784.374462997628</v>
      </c>
      <c r="E14" s="131">
        <v>2.0545399777198012</v>
      </c>
      <c r="F14" s="132">
        <f t="shared" si="0"/>
        <v>0.48672696119052122</v>
      </c>
      <c r="G14" s="133">
        <v>18.948459878297026</v>
      </c>
      <c r="H14" s="131">
        <v>2.5721243921257879</v>
      </c>
      <c r="I14" s="133">
        <v>0.349875199999093</v>
      </c>
      <c r="J14" s="131">
        <v>3.1943526372951063</v>
      </c>
      <c r="K14" s="133">
        <v>4.8082362848810282E-2</v>
      </c>
      <c r="L14" s="104">
        <v>1.8942188054250084</v>
      </c>
      <c r="M14" s="134">
        <v>0.59298988574692346</v>
      </c>
      <c r="N14" s="131">
        <v>302.73762008295557</v>
      </c>
      <c r="O14" s="104">
        <v>5.6019450884877529</v>
      </c>
      <c r="P14" s="104">
        <v>304.62724651669868</v>
      </c>
      <c r="Q14" s="104">
        <v>8.4070229651505599</v>
      </c>
      <c r="R14" s="131">
        <v>319.10257073486434</v>
      </c>
      <c r="S14" s="104">
        <v>58.463123936092103</v>
      </c>
      <c r="T14" s="140">
        <v>94.871570412541089</v>
      </c>
      <c r="U14" s="140">
        <v>99.379692245079752</v>
      </c>
    </row>
    <row r="15" spans="1:21">
      <c r="A15" s="129" t="s">
        <v>2727</v>
      </c>
      <c r="B15" s="129" t="s">
        <v>338</v>
      </c>
      <c r="C15" s="129">
        <v>451.4142757074523</v>
      </c>
      <c r="D15" s="130">
        <v>89076.734668980149</v>
      </c>
      <c r="E15" s="131">
        <v>1.8215227990659968</v>
      </c>
      <c r="F15" s="132">
        <f t="shared" si="0"/>
        <v>0.54899120697954451</v>
      </c>
      <c r="G15" s="133">
        <v>19.155186644979892</v>
      </c>
      <c r="H15" s="131">
        <v>1.0220394782371864</v>
      </c>
      <c r="I15" s="133">
        <v>0.34735852830476727</v>
      </c>
      <c r="J15" s="131">
        <v>1.6249970621156076</v>
      </c>
      <c r="K15" s="133">
        <v>4.8257306660888802E-2</v>
      </c>
      <c r="L15" s="104">
        <v>1.2633490241453529</v>
      </c>
      <c r="M15" s="134">
        <v>0.77744695888900894</v>
      </c>
      <c r="N15" s="131">
        <v>303.81355285308524</v>
      </c>
      <c r="O15" s="104">
        <v>3.7491842577640853</v>
      </c>
      <c r="P15" s="104">
        <v>302.73242627640371</v>
      </c>
      <c r="Q15" s="104">
        <v>4.2538269862722018</v>
      </c>
      <c r="R15" s="131">
        <v>294.40042361922599</v>
      </c>
      <c r="S15" s="104">
        <v>23.332651680549446</v>
      </c>
      <c r="T15" s="140">
        <v>103.19738984004795</v>
      </c>
      <c r="U15" s="140">
        <v>100.35712281963956</v>
      </c>
    </row>
    <row r="16" spans="1:21">
      <c r="A16" s="129" t="s">
        <v>2728</v>
      </c>
      <c r="B16" s="129" t="s">
        <v>338</v>
      </c>
      <c r="C16" s="129">
        <v>258.00502804806825</v>
      </c>
      <c r="D16" s="130">
        <v>86418.080423557229</v>
      </c>
      <c r="E16" s="131">
        <v>1.4480415898063701</v>
      </c>
      <c r="F16" s="132">
        <f t="shared" si="0"/>
        <v>0.69058789957387789</v>
      </c>
      <c r="G16" s="133">
        <v>19.281963610173452</v>
      </c>
      <c r="H16" s="131">
        <v>3.7209998202843289</v>
      </c>
      <c r="I16" s="133">
        <v>0.3453458573868291</v>
      </c>
      <c r="J16" s="131">
        <v>3.82199863134759</v>
      </c>
      <c r="K16" s="133">
        <v>4.8295229584109298E-2</v>
      </c>
      <c r="L16" s="104">
        <v>0.87283095469102245</v>
      </c>
      <c r="M16" s="134">
        <v>0.2283702949373568</v>
      </c>
      <c r="N16" s="131">
        <v>304.04676129015053</v>
      </c>
      <c r="O16" s="104">
        <v>2.5922029130932458</v>
      </c>
      <c r="P16" s="104">
        <v>301.21452306110831</v>
      </c>
      <c r="Q16" s="104">
        <v>9.9621867293741104</v>
      </c>
      <c r="R16" s="131">
        <v>279.35030112414495</v>
      </c>
      <c r="S16" s="104">
        <v>85.181457174576693</v>
      </c>
      <c r="T16" s="140">
        <v>108.84067783948095</v>
      </c>
      <c r="U16" s="140">
        <v>100.94027279968424</v>
      </c>
    </row>
    <row r="17" spans="1:21">
      <c r="A17" s="129" t="s">
        <v>2729</v>
      </c>
      <c r="B17" s="129" t="s">
        <v>338</v>
      </c>
      <c r="C17" s="129">
        <v>453.24448267715587</v>
      </c>
      <c r="D17" s="130">
        <v>103709.8888744579</v>
      </c>
      <c r="E17" s="131">
        <v>1.3908071177147616</v>
      </c>
      <c r="F17" s="132">
        <f t="shared" si="0"/>
        <v>0.71900696168646472</v>
      </c>
      <c r="G17" s="133">
        <v>19.263558443329487</v>
      </c>
      <c r="H17" s="131">
        <v>1.2037627490219558</v>
      </c>
      <c r="I17" s="133">
        <v>0.34591047109113587</v>
      </c>
      <c r="J17" s="131">
        <v>1.7392663624555589</v>
      </c>
      <c r="K17" s="133">
        <v>4.8328014041367356E-2</v>
      </c>
      <c r="L17" s="104">
        <v>1.2553894708959827</v>
      </c>
      <c r="M17" s="134">
        <v>0.72179253160716483</v>
      </c>
      <c r="N17" s="131">
        <v>304.24836373911796</v>
      </c>
      <c r="O17" s="104">
        <v>3.7307701500375288</v>
      </c>
      <c r="P17" s="104">
        <v>301.6405688370786</v>
      </c>
      <c r="Q17" s="104">
        <v>4.5388563500934822</v>
      </c>
      <c r="R17" s="131">
        <v>281.53473539451971</v>
      </c>
      <c r="S17" s="104">
        <v>27.550980462760975</v>
      </c>
      <c r="T17" s="140">
        <v>108.06778897558385</v>
      </c>
      <c r="U17" s="140">
        <v>100.8645371914306</v>
      </c>
    </row>
    <row r="18" spans="1:21">
      <c r="A18" s="129" t="s">
        <v>2730</v>
      </c>
      <c r="B18" s="129" t="s">
        <v>338</v>
      </c>
      <c r="C18" s="129">
        <v>966.17570870366626</v>
      </c>
      <c r="D18" s="130">
        <v>125236.63685093835</v>
      </c>
      <c r="E18" s="131">
        <v>1.8527405850633809</v>
      </c>
      <c r="F18" s="132">
        <f t="shared" si="0"/>
        <v>0.53974096970828256</v>
      </c>
      <c r="G18" s="133">
        <v>19.021821530722701</v>
      </c>
      <c r="H18" s="131">
        <v>0.49116790610575201</v>
      </c>
      <c r="I18" s="133">
        <v>0.35142503129336289</v>
      </c>
      <c r="J18" s="131">
        <v>4.8231402544175728</v>
      </c>
      <c r="K18" s="133">
        <v>4.8482334107129314E-2</v>
      </c>
      <c r="L18" s="104">
        <v>4.7980658605103477</v>
      </c>
      <c r="M18" s="134">
        <v>0.99480123061230497</v>
      </c>
      <c r="N18" s="131">
        <v>305.19724408319519</v>
      </c>
      <c r="O18" s="104">
        <v>14.302354086404847</v>
      </c>
      <c r="P18" s="104">
        <v>305.79236884264293</v>
      </c>
      <c r="Q18" s="104">
        <v>12.735714332201212</v>
      </c>
      <c r="R18" s="131">
        <v>310.32657346415988</v>
      </c>
      <c r="S18" s="104">
        <v>11.20303530714267</v>
      </c>
      <c r="T18" s="140">
        <v>98.34711886780876</v>
      </c>
      <c r="U18" s="140">
        <v>99.805382730216536</v>
      </c>
    </row>
    <row r="19" spans="1:21">
      <c r="A19" s="129" t="s">
        <v>2731</v>
      </c>
      <c r="B19" s="129" t="s">
        <v>338</v>
      </c>
      <c r="C19" s="129">
        <v>191.28208482660446</v>
      </c>
      <c r="D19" s="130">
        <v>25086.922017588517</v>
      </c>
      <c r="E19" s="131">
        <v>2.096823754269578</v>
      </c>
      <c r="F19" s="132">
        <f t="shared" si="0"/>
        <v>0.47691180432489277</v>
      </c>
      <c r="G19" s="133">
        <v>18.464553384757714</v>
      </c>
      <c r="H19" s="131">
        <v>2.6435680161101707</v>
      </c>
      <c r="I19" s="133">
        <v>0.36220963111335647</v>
      </c>
      <c r="J19" s="131">
        <v>4.2585166143535975</v>
      </c>
      <c r="K19" s="133">
        <v>4.850623056401196E-2</v>
      </c>
      <c r="L19" s="104">
        <v>3.3386392286266817</v>
      </c>
      <c r="M19" s="134">
        <v>0.78399112436795204</v>
      </c>
      <c r="N19" s="131">
        <v>305.34416568415543</v>
      </c>
      <c r="O19" s="104">
        <v>9.9566801053981919</v>
      </c>
      <c r="P19" s="104">
        <v>313.86313658312707</v>
      </c>
      <c r="Q19" s="104">
        <v>11.498014888117012</v>
      </c>
      <c r="R19" s="131">
        <v>377.59665690984605</v>
      </c>
      <c r="S19" s="104">
        <v>59.474531501797372</v>
      </c>
      <c r="T19" s="140">
        <v>80.865166599464501</v>
      </c>
      <c r="U19" s="140">
        <v>97.285768889040781</v>
      </c>
    </row>
    <row r="20" spans="1:21">
      <c r="A20" s="129" t="s">
        <v>2732</v>
      </c>
      <c r="B20" s="129" t="s">
        <v>338</v>
      </c>
      <c r="C20" s="129">
        <v>458.41534999804003</v>
      </c>
      <c r="D20" s="130">
        <v>94482.955664953406</v>
      </c>
      <c r="E20" s="131">
        <v>1.7111716357480489</v>
      </c>
      <c r="F20" s="132">
        <f t="shared" si="0"/>
        <v>0.58439491346690309</v>
      </c>
      <c r="G20" s="133">
        <v>19.21868840958998</v>
      </c>
      <c r="H20" s="131">
        <v>1.5394260344594402</v>
      </c>
      <c r="I20" s="133">
        <v>0.34916437854802401</v>
      </c>
      <c r="J20" s="131">
        <v>1.7516986239500991</v>
      </c>
      <c r="K20" s="133">
        <v>4.8668997643186808E-2</v>
      </c>
      <c r="L20" s="104">
        <v>0.83583225205608902</v>
      </c>
      <c r="M20" s="134">
        <v>0.47715528266573537</v>
      </c>
      <c r="N20" s="131">
        <v>306.34481073809997</v>
      </c>
      <c r="O20" s="104">
        <v>2.5006408726100915</v>
      </c>
      <c r="P20" s="104">
        <v>304.09242214603711</v>
      </c>
      <c r="Q20" s="104">
        <v>4.6031734488599625</v>
      </c>
      <c r="R20" s="131">
        <v>286.82875233314371</v>
      </c>
      <c r="S20" s="104">
        <v>35.192781416345596</v>
      </c>
      <c r="T20" s="140">
        <v>106.80408022076143</v>
      </c>
      <c r="U20" s="140">
        <v>100.74069211464308</v>
      </c>
    </row>
    <row r="21" spans="1:21">
      <c r="A21" s="129" t="s">
        <v>2733</v>
      </c>
      <c r="B21" s="129" t="s">
        <v>338</v>
      </c>
      <c r="C21" s="129">
        <v>403.83749118577828</v>
      </c>
      <c r="D21" s="130">
        <v>83220.154154224248</v>
      </c>
      <c r="E21" s="131">
        <v>1.8284048005713982</v>
      </c>
      <c r="F21" s="132">
        <f t="shared" si="0"/>
        <v>0.54692483835499017</v>
      </c>
      <c r="G21" s="133">
        <v>18.977273905606129</v>
      </c>
      <c r="H21" s="131">
        <v>2.0347413449770295</v>
      </c>
      <c r="I21" s="133">
        <v>0.35392769172596028</v>
      </c>
      <c r="J21" s="131">
        <v>3.359696148436607</v>
      </c>
      <c r="K21" s="133">
        <v>4.8713248829870007E-2</v>
      </c>
      <c r="L21" s="104">
        <v>2.6734595319287777</v>
      </c>
      <c r="M21" s="134">
        <v>0.7957444405122287</v>
      </c>
      <c r="N21" s="131">
        <v>306.61682741787462</v>
      </c>
      <c r="O21" s="104">
        <v>8.0053879577717453</v>
      </c>
      <c r="P21" s="104">
        <v>307.67098503532986</v>
      </c>
      <c r="Q21" s="104">
        <v>8.9178497604613085</v>
      </c>
      <c r="R21" s="131">
        <v>315.6477246733711</v>
      </c>
      <c r="S21" s="104">
        <v>46.27940597881576</v>
      </c>
      <c r="T21" s="140">
        <v>97.138931615983751</v>
      </c>
      <c r="U21" s="140">
        <v>99.65737503088431</v>
      </c>
    </row>
    <row r="22" spans="1:21">
      <c r="A22" s="129" t="s">
        <v>2734</v>
      </c>
      <c r="B22" s="129" t="s">
        <v>338</v>
      </c>
      <c r="C22" s="129">
        <v>689.3085828108251</v>
      </c>
      <c r="D22" s="130">
        <v>119849.18675249643</v>
      </c>
      <c r="E22" s="131">
        <v>1.4227810053148873</v>
      </c>
      <c r="F22" s="132">
        <f t="shared" si="0"/>
        <v>0.70284885464764957</v>
      </c>
      <c r="G22" s="133">
        <v>19.099454065659646</v>
      </c>
      <c r="H22" s="131">
        <v>1.0629034059114026</v>
      </c>
      <c r="I22" s="133">
        <v>0.35516429971767832</v>
      </c>
      <c r="J22" s="131">
        <v>4.739440782071175</v>
      </c>
      <c r="K22" s="133">
        <v>4.9198173978967016E-2</v>
      </c>
      <c r="L22" s="104">
        <v>4.6187157605184339</v>
      </c>
      <c r="M22" s="134">
        <v>0.97452758097338554</v>
      </c>
      <c r="N22" s="131">
        <v>309.59696125964518</v>
      </c>
      <c r="O22" s="104">
        <v>13.961483861349706</v>
      </c>
      <c r="P22" s="104">
        <v>308.59796048650429</v>
      </c>
      <c r="Q22" s="104">
        <v>12.612950801533088</v>
      </c>
      <c r="R22" s="131">
        <v>301.07802209341526</v>
      </c>
      <c r="S22" s="104">
        <v>24.226122210135856</v>
      </c>
      <c r="T22" s="140">
        <v>102.82947891944991</v>
      </c>
      <c r="U22" s="140">
        <v>100.32372241591162</v>
      </c>
    </row>
    <row r="23" spans="1:21">
      <c r="A23" s="129" t="s">
        <v>2735</v>
      </c>
      <c r="B23" s="129" t="s">
        <v>338</v>
      </c>
      <c r="C23" s="129">
        <v>453.46877026521804</v>
      </c>
      <c r="D23" s="130">
        <v>36270.524958345828</v>
      </c>
      <c r="E23" s="131">
        <v>1.5832010165501684</v>
      </c>
      <c r="F23" s="132">
        <f t="shared" si="0"/>
        <v>0.63163173188141519</v>
      </c>
      <c r="G23" s="133">
        <v>18.548968490890623</v>
      </c>
      <c r="H23" s="131">
        <v>1.3402886748909983</v>
      </c>
      <c r="I23" s="133">
        <v>0.36662869386784619</v>
      </c>
      <c r="J23" s="131">
        <v>1.9284308426871406</v>
      </c>
      <c r="K23" s="133">
        <v>4.9322483974550795E-2</v>
      </c>
      <c r="L23" s="104">
        <v>1.3865322870333625</v>
      </c>
      <c r="M23" s="134">
        <v>0.71899507949236152</v>
      </c>
      <c r="N23" s="131">
        <v>310.36069328811845</v>
      </c>
      <c r="O23" s="104">
        <v>4.201305047002819</v>
      </c>
      <c r="P23" s="104">
        <v>317.15174867380438</v>
      </c>
      <c r="Q23" s="104">
        <v>5.2530770493320631</v>
      </c>
      <c r="R23" s="131">
        <v>367.32665423602123</v>
      </c>
      <c r="S23" s="104">
        <v>30.195120056014048</v>
      </c>
      <c r="T23" s="140">
        <v>84.491743168928878</v>
      </c>
      <c r="U23" s="140">
        <v>97.858736262977175</v>
      </c>
    </row>
    <row r="24" spans="1:21">
      <c r="A24" s="129" t="s">
        <v>2736</v>
      </c>
      <c r="B24" s="129" t="s">
        <v>337</v>
      </c>
      <c r="C24" s="129">
        <v>444.01318669473267</v>
      </c>
      <c r="D24" s="130">
        <v>55147.867882126615</v>
      </c>
      <c r="E24" s="131">
        <v>4.1604920300591806</v>
      </c>
      <c r="F24" s="132">
        <f t="shared" si="0"/>
        <v>0.24035618690652211</v>
      </c>
      <c r="G24" s="133">
        <v>18.908799558036399</v>
      </c>
      <c r="H24" s="131">
        <v>1.4771444676224381</v>
      </c>
      <c r="I24" s="133">
        <v>0.36992076398582974</v>
      </c>
      <c r="J24" s="131">
        <v>2.1991104656635856</v>
      </c>
      <c r="K24" s="133">
        <v>5.0730762826833073E-2</v>
      </c>
      <c r="L24" s="104">
        <v>1.6291504110927071</v>
      </c>
      <c r="M24" s="134">
        <v>0.74082245368292943</v>
      </c>
      <c r="N24" s="131">
        <v>319.00652180734511</v>
      </c>
      <c r="O24" s="104">
        <v>5.0706008235758304</v>
      </c>
      <c r="P24" s="104">
        <v>319.59476230973718</v>
      </c>
      <c r="Q24" s="104">
        <v>6.0296946844512149</v>
      </c>
      <c r="R24" s="131">
        <v>323.88262738011161</v>
      </c>
      <c r="S24" s="104">
        <v>33.54695123193062</v>
      </c>
      <c r="T24" s="140">
        <v>98.49448375412743</v>
      </c>
      <c r="U24" s="140">
        <v>99.815941757574251</v>
      </c>
    </row>
    <row r="25" spans="1:21">
      <c r="A25" s="129" t="s">
        <v>2737</v>
      </c>
      <c r="B25" s="129" t="s">
        <v>337</v>
      </c>
      <c r="C25" s="129">
        <v>356.34118606834897</v>
      </c>
      <c r="D25" s="130">
        <v>55644.325568600514</v>
      </c>
      <c r="E25" s="131">
        <v>2.4603406252765785</v>
      </c>
      <c r="F25" s="132">
        <f t="shared" si="0"/>
        <v>0.40644778602051707</v>
      </c>
      <c r="G25" s="133">
        <v>18.694653229550134</v>
      </c>
      <c r="H25" s="131">
        <v>2.1478861842907886</v>
      </c>
      <c r="I25" s="133">
        <v>0.39642360101472074</v>
      </c>
      <c r="J25" s="131">
        <v>3.7213627136018275</v>
      </c>
      <c r="K25" s="133">
        <v>5.3749650079632602E-2</v>
      </c>
      <c r="L25" s="104">
        <v>3.0389349097206266</v>
      </c>
      <c r="M25" s="134">
        <v>0.8166188419669812</v>
      </c>
      <c r="N25" s="131">
        <v>337.50135866140209</v>
      </c>
      <c r="O25" s="104">
        <v>9.9925918591217453</v>
      </c>
      <c r="P25" s="104">
        <v>339.05102039308923</v>
      </c>
      <c r="Q25" s="104">
        <v>10.727299155092112</v>
      </c>
      <c r="R25" s="131">
        <v>349.69957549558092</v>
      </c>
      <c r="S25" s="104">
        <v>48.536897922851551</v>
      </c>
      <c r="T25" s="140">
        <v>96.511801074710505</v>
      </c>
      <c r="U25" s="140">
        <v>99.542941434038312</v>
      </c>
    </row>
    <row r="26" spans="1:21">
      <c r="A26" s="129" t="s">
        <v>2738</v>
      </c>
      <c r="B26" s="129" t="s">
        <v>337</v>
      </c>
      <c r="C26" s="129">
        <v>319.58513436444457</v>
      </c>
      <c r="D26" s="130">
        <v>144879.29257301652</v>
      </c>
      <c r="E26" s="131">
        <v>5.76692155465454</v>
      </c>
      <c r="F26" s="132">
        <f t="shared" si="0"/>
        <v>0.17340274018343288</v>
      </c>
      <c r="G26" s="133">
        <v>8.5346259371718158</v>
      </c>
      <c r="H26" s="131">
        <v>0.48564938996685347</v>
      </c>
      <c r="I26" s="133">
        <v>4.6267262480986506</v>
      </c>
      <c r="J26" s="131">
        <v>1.7036476154264995</v>
      </c>
      <c r="K26" s="133">
        <v>0.286389453446594</v>
      </c>
      <c r="L26" s="104">
        <v>1.6329604611175437</v>
      </c>
      <c r="M26" s="134">
        <v>0.95850834781272554</v>
      </c>
      <c r="N26" s="131">
        <v>1623.461214547109</v>
      </c>
      <c r="O26" s="104">
        <v>23.435829938947222</v>
      </c>
      <c r="P26" s="104">
        <v>1754.1024415501811</v>
      </c>
      <c r="Q26" s="104">
        <v>14.225125606175538</v>
      </c>
      <c r="R26" s="131">
        <v>1913.4789653636494</v>
      </c>
      <c r="S26" s="104">
        <v>8.7160995005204995</v>
      </c>
      <c r="T26" s="140">
        <v>84.84343146351631</v>
      </c>
      <c r="U26" s="140">
        <v>92.552246441911436</v>
      </c>
    </row>
    <row r="27" spans="1:21">
      <c r="A27" s="129"/>
      <c r="B27" s="129"/>
      <c r="C27" s="129"/>
      <c r="D27" s="130"/>
      <c r="E27" s="131"/>
      <c r="F27" s="132"/>
      <c r="G27" s="133"/>
      <c r="H27" s="131"/>
      <c r="I27" s="133"/>
      <c r="J27" s="131"/>
      <c r="K27" s="133"/>
      <c r="L27" s="104"/>
      <c r="M27" s="134"/>
      <c r="N27" s="131"/>
      <c r="O27" s="104"/>
      <c r="P27" s="104"/>
      <c r="Q27" s="104"/>
      <c r="R27" s="131"/>
      <c r="S27" s="104"/>
    </row>
    <row r="28" spans="1:21">
      <c r="A28" s="282" t="s">
        <v>2809</v>
      </c>
      <c r="B28" s="129"/>
      <c r="C28" s="129"/>
      <c r="D28" s="130"/>
      <c r="E28" s="131"/>
      <c r="F28" s="132"/>
      <c r="G28" s="133"/>
      <c r="H28" s="131"/>
      <c r="I28" s="133"/>
      <c r="J28" s="131"/>
      <c r="K28" s="133"/>
      <c r="L28" s="104"/>
      <c r="M28" s="134"/>
      <c r="N28" s="131"/>
      <c r="O28" s="104"/>
      <c r="P28" s="104"/>
      <c r="Q28" s="104"/>
      <c r="R28" s="131"/>
      <c r="S28" s="104"/>
    </row>
    <row r="29" spans="1:21">
      <c r="A29" s="129" t="s">
        <v>2739</v>
      </c>
      <c r="B29" s="129" t="s">
        <v>338</v>
      </c>
      <c r="C29" s="129">
        <v>350.43347637846938</v>
      </c>
      <c r="D29" s="130">
        <v>155464.65090093456</v>
      </c>
      <c r="E29" s="131">
        <v>36.05641252170588</v>
      </c>
      <c r="F29" s="132">
        <f t="shared" si="0"/>
        <v>2.7734317700020827E-2</v>
      </c>
      <c r="G29" s="133">
        <v>19.080823146598163</v>
      </c>
      <c r="H29" s="131">
        <v>1.9660581374257968</v>
      </c>
      <c r="I29" s="133">
        <v>0.33475410517759141</v>
      </c>
      <c r="J29" s="131">
        <v>2.4483371400115832</v>
      </c>
      <c r="K29" s="133">
        <v>4.6325673618301005E-2</v>
      </c>
      <c r="L29" s="104">
        <v>1.459099088966169</v>
      </c>
      <c r="M29" s="134">
        <v>0.59595513425053315</v>
      </c>
      <c r="N29" s="131">
        <v>291.92373011737038</v>
      </c>
      <c r="O29" s="104">
        <v>4.1644525069137046</v>
      </c>
      <c r="P29" s="104">
        <v>293.18889577984567</v>
      </c>
      <c r="Q29" s="104">
        <v>6.2349250341859772</v>
      </c>
      <c r="R29" s="131">
        <v>303.29351609539418</v>
      </c>
      <c r="S29" s="104">
        <v>44.797463923121313</v>
      </c>
      <c r="T29" s="140">
        <v>96.251226823310105</v>
      </c>
      <c r="U29" s="140">
        <v>99.568481043898302</v>
      </c>
    </row>
    <row r="30" spans="1:21">
      <c r="A30" s="129" t="s">
        <v>2740</v>
      </c>
      <c r="B30" s="129" t="s">
        <v>338</v>
      </c>
      <c r="C30" s="129">
        <v>785.8679905558713</v>
      </c>
      <c r="D30" s="130">
        <v>98872.291776137747</v>
      </c>
      <c r="E30" s="131">
        <v>2.5164050010698684</v>
      </c>
      <c r="F30" s="132">
        <f t="shared" si="0"/>
        <v>0.39739231148199217</v>
      </c>
      <c r="G30" s="133">
        <v>19.18902894783076</v>
      </c>
      <c r="H30" s="131">
        <v>1.007888149081017</v>
      </c>
      <c r="I30" s="133">
        <v>0.33576262783994348</v>
      </c>
      <c r="J30" s="131">
        <v>2.980721668920693</v>
      </c>
      <c r="K30" s="133">
        <v>4.6728740826953892E-2</v>
      </c>
      <c r="L30" s="104">
        <v>2.805149398252329</v>
      </c>
      <c r="M30" s="134">
        <v>0.94109739513789026</v>
      </c>
      <c r="N30" s="131">
        <v>294.4065496603219</v>
      </c>
      <c r="O30" s="104">
        <v>8.0728030647226205</v>
      </c>
      <c r="P30" s="104">
        <v>293.95581617109411</v>
      </c>
      <c r="Q30" s="104">
        <v>7.6078602969262192</v>
      </c>
      <c r="R30" s="131">
        <v>290.39813430844333</v>
      </c>
      <c r="S30" s="104">
        <v>23.03660447227125</v>
      </c>
      <c r="T30" s="140">
        <v>101.38031718469</v>
      </c>
      <c r="U30" s="140">
        <v>100.15333375440527</v>
      </c>
    </row>
    <row r="31" spans="1:21">
      <c r="A31" s="129" t="s">
        <v>2741</v>
      </c>
      <c r="B31" s="129" t="s">
        <v>338</v>
      </c>
      <c r="C31" s="129">
        <v>307.00348120865317</v>
      </c>
      <c r="D31" s="130">
        <v>93421.472994399912</v>
      </c>
      <c r="E31" s="131">
        <v>2.1790112506887747</v>
      </c>
      <c r="F31" s="132">
        <f t="shared" si="0"/>
        <v>0.45892374336475084</v>
      </c>
      <c r="G31" s="133">
        <v>18.768854217805583</v>
      </c>
      <c r="H31" s="131">
        <v>3.4813460527004447</v>
      </c>
      <c r="I31" s="133">
        <v>0.34364573460284509</v>
      </c>
      <c r="J31" s="131">
        <v>3.5639530797905321</v>
      </c>
      <c r="K31" s="133">
        <v>4.6778624132082301E-2</v>
      </c>
      <c r="L31" s="104">
        <v>0.76288348802123873</v>
      </c>
      <c r="M31" s="134">
        <v>0.21405542411520079</v>
      </c>
      <c r="N31" s="131">
        <v>294.71375511951749</v>
      </c>
      <c r="O31" s="104">
        <v>2.1977031766578534</v>
      </c>
      <c r="P31" s="104">
        <v>299.93056509078343</v>
      </c>
      <c r="Q31" s="104">
        <v>9.2555045052230867</v>
      </c>
      <c r="R31" s="131">
        <v>340.75058472230722</v>
      </c>
      <c r="S31" s="104">
        <v>78.833363374792867</v>
      </c>
      <c r="T31" s="140">
        <v>86.489581627480646</v>
      </c>
      <c r="U31" s="140">
        <v>98.260660773373687</v>
      </c>
    </row>
    <row r="32" spans="1:21">
      <c r="A32" s="129" t="s">
        <v>2742</v>
      </c>
      <c r="B32" s="129" t="s">
        <v>338</v>
      </c>
      <c r="C32" s="129">
        <v>174.72788024781946</v>
      </c>
      <c r="D32" s="130">
        <v>38187.977987469225</v>
      </c>
      <c r="E32" s="131">
        <v>1.9258157374446181</v>
      </c>
      <c r="F32" s="132">
        <f t="shared" si="0"/>
        <v>0.51926047781025453</v>
      </c>
      <c r="G32" s="133">
        <v>19.75637148882889</v>
      </c>
      <c r="H32" s="131">
        <v>7.5413208557233542</v>
      </c>
      <c r="I32" s="133">
        <v>0.32702029530412108</v>
      </c>
      <c r="J32" s="131">
        <v>8.1270718616550806</v>
      </c>
      <c r="K32" s="133">
        <v>4.6857662013451859E-2</v>
      </c>
      <c r="L32" s="104">
        <v>3.029484575887083</v>
      </c>
      <c r="M32" s="134">
        <v>0.37276458575206073</v>
      </c>
      <c r="N32" s="131">
        <v>295.2004785518522</v>
      </c>
      <c r="O32" s="104">
        <v>8.7413839608795456</v>
      </c>
      <c r="P32" s="104">
        <v>287.2884696738609</v>
      </c>
      <c r="Q32" s="104">
        <v>20.338514464594851</v>
      </c>
      <c r="R32" s="131">
        <v>223.40506568282549</v>
      </c>
      <c r="S32" s="104">
        <v>174.58602894927998</v>
      </c>
      <c r="T32" s="140">
        <v>132.13687776039811</v>
      </c>
      <c r="U32" s="140">
        <v>102.7540293862031</v>
      </c>
    </row>
    <row r="33" spans="1:21">
      <c r="A33" s="129" t="s">
        <v>2743</v>
      </c>
      <c r="B33" s="129" t="s">
        <v>338</v>
      </c>
      <c r="C33" s="129">
        <v>415.68500720362209</v>
      </c>
      <c r="D33" s="130">
        <v>117149.51253348551</v>
      </c>
      <c r="E33" s="131">
        <v>1.4649927046435229</v>
      </c>
      <c r="F33" s="132">
        <f t="shared" si="0"/>
        <v>0.68259725582956421</v>
      </c>
      <c r="G33" s="133">
        <v>19.273231560313061</v>
      </c>
      <c r="H33" s="131">
        <v>1.5382423077294163</v>
      </c>
      <c r="I33" s="133">
        <v>0.33570819238177518</v>
      </c>
      <c r="J33" s="131">
        <v>2.568746759099982</v>
      </c>
      <c r="K33" s="133">
        <v>4.6926180218074251E-2</v>
      </c>
      <c r="L33" s="104">
        <v>2.0572482871782736</v>
      </c>
      <c r="M33" s="134">
        <v>0.80087625605377954</v>
      </c>
      <c r="N33" s="131">
        <v>295.62239099310801</v>
      </c>
      <c r="O33" s="104">
        <v>5.944347391320008</v>
      </c>
      <c r="P33" s="104">
        <v>293.91443608839995</v>
      </c>
      <c r="Q33" s="104">
        <v>6.5555266323576404</v>
      </c>
      <c r="R33" s="131">
        <v>280.38630512381832</v>
      </c>
      <c r="S33" s="104">
        <v>35.195444394232283</v>
      </c>
      <c r="T33" s="140">
        <v>105.43396221244167</v>
      </c>
      <c r="U33" s="140">
        <v>100.58110616390219</v>
      </c>
    </row>
    <row r="34" spans="1:21">
      <c r="A34" s="129" t="s">
        <v>2744</v>
      </c>
      <c r="B34" s="129" t="s">
        <v>338</v>
      </c>
      <c r="C34" s="129">
        <v>326.28118980590176</v>
      </c>
      <c r="D34" s="130">
        <v>48493.912760697531</v>
      </c>
      <c r="E34" s="131">
        <v>2.3056761579889731</v>
      </c>
      <c r="F34" s="132">
        <f t="shared" si="0"/>
        <v>0.43371225249265144</v>
      </c>
      <c r="G34" s="133">
        <v>19.362751058323248</v>
      </c>
      <c r="H34" s="131">
        <v>1.9947032440622741</v>
      </c>
      <c r="I34" s="133">
        <v>0.33557339854180196</v>
      </c>
      <c r="J34" s="131">
        <v>2.2097797542512971</v>
      </c>
      <c r="K34" s="133">
        <v>4.712521161706125E-2</v>
      </c>
      <c r="L34" s="104">
        <v>0.95093928850708564</v>
      </c>
      <c r="M34" s="134">
        <v>0.43033215716526313</v>
      </c>
      <c r="N34" s="131">
        <v>296.84780393376616</v>
      </c>
      <c r="O34" s="104">
        <v>2.7588349557524339</v>
      </c>
      <c r="P34" s="104">
        <v>293.8119628924826</v>
      </c>
      <c r="Q34" s="104">
        <v>5.6377151597757802</v>
      </c>
      <c r="R34" s="131">
        <v>269.72554206555577</v>
      </c>
      <c r="S34" s="104">
        <v>45.736637240517155</v>
      </c>
      <c r="T34" s="140">
        <v>110.0555037022109</v>
      </c>
      <c r="U34" s="140">
        <v>101.03325984803229</v>
      </c>
    </row>
    <row r="35" spans="1:21">
      <c r="A35" s="129" t="s">
        <v>2745</v>
      </c>
      <c r="B35" s="129" t="s">
        <v>338</v>
      </c>
      <c r="C35" s="129">
        <v>2104.719290819598</v>
      </c>
      <c r="D35" s="130">
        <v>166216.63321422064</v>
      </c>
      <c r="E35" s="131">
        <v>3.358116929695464</v>
      </c>
      <c r="F35" s="132">
        <f t="shared" si="0"/>
        <v>0.29778593805269504</v>
      </c>
      <c r="G35" s="133">
        <v>19.028162043204766</v>
      </c>
      <c r="H35" s="131">
        <v>0.73785825550783801</v>
      </c>
      <c r="I35" s="133">
        <v>0.34239082441732693</v>
      </c>
      <c r="J35" s="131">
        <v>1.8984087041297211</v>
      </c>
      <c r="K35" s="133">
        <v>4.7251726785025878E-2</v>
      </c>
      <c r="L35" s="104">
        <v>1.7491485936576161</v>
      </c>
      <c r="M35" s="134">
        <v>0.92137619778743607</v>
      </c>
      <c r="N35" s="131">
        <v>297.62662188105821</v>
      </c>
      <c r="O35" s="104">
        <v>5.0875840829439767</v>
      </c>
      <c r="P35" s="104">
        <v>298.98179570477868</v>
      </c>
      <c r="Q35" s="104">
        <v>4.9166145728707136</v>
      </c>
      <c r="R35" s="131">
        <v>309.58635442123034</v>
      </c>
      <c r="S35" s="104">
        <v>16.7775797576343</v>
      </c>
      <c r="T35" s="140">
        <v>96.13686702615469</v>
      </c>
      <c r="U35" s="140">
        <v>99.546737011019019</v>
      </c>
    </row>
    <row r="36" spans="1:21">
      <c r="A36" s="129" t="s">
        <v>2746</v>
      </c>
      <c r="B36" s="129" t="s">
        <v>338</v>
      </c>
      <c r="C36" s="129">
        <v>1139.0010272177853</v>
      </c>
      <c r="D36" s="130">
        <v>194869.57972233545</v>
      </c>
      <c r="E36" s="131">
        <v>2.8323341562444369</v>
      </c>
      <c r="F36" s="132">
        <f t="shared" si="0"/>
        <v>0.35306568534482546</v>
      </c>
      <c r="G36" s="133">
        <v>19.070183061526173</v>
      </c>
      <c r="H36" s="131">
        <v>0.74858750410394348</v>
      </c>
      <c r="I36" s="133">
        <v>0.34242968849470307</v>
      </c>
      <c r="J36" s="131">
        <v>1.1903442037383722</v>
      </c>
      <c r="K36" s="133">
        <v>4.7361450865211562E-2</v>
      </c>
      <c r="L36" s="104">
        <v>0.92549234036428829</v>
      </c>
      <c r="M36" s="134">
        <v>0.77749976641857454</v>
      </c>
      <c r="N36" s="131">
        <v>298.30199896244261</v>
      </c>
      <c r="O36" s="104">
        <v>2.6978603934165335</v>
      </c>
      <c r="P36" s="104">
        <v>299.01119202781882</v>
      </c>
      <c r="Q36" s="104">
        <v>3.083072017163687</v>
      </c>
      <c r="R36" s="131">
        <v>304.5295815898931</v>
      </c>
      <c r="S36" s="104">
        <v>17.058466390692928</v>
      </c>
      <c r="T36" s="140">
        <v>97.955015537427457</v>
      </c>
      <c r="U36" s="140">
        <v>99.762820561810187</v>
      </c>
    </row>
    <row r="37" spans="1:21">
      <c r="A37" s="129" t="s">
        <v>2747</v>
      </c>
      <c r="B37" s="129" t="s">
        <v>338</v>
      </c>
      <c r="C37" s="129">
        <v>408.98795077344039</v>
      </c>
      <c r="D37" s="130">
        <v>42349.823010986147</v>
      </c>
      <c r="E37" s="131">
        <v>2.1173564285967794</v>
      </c>
      <c r="F37" s="132">
        <f t="shared" si="0"/>
        <v>0.47228703986447995</v>
      </c>
      <c r="G37" s="133">
        <v>18.917903523621746</v>
      </c>
      <c r="H37" s="131">
        <v>2.400458875391708</v>
      </c>
      <c r="I37" s="133">
        <v>0.34542352114663077</v>
      </c>
      <c r="J37" s="131">
        <v>3.1386243635295319</v>
      </c>
      <c r="K37" s="133">
        <v>4.739402993792919E-2</v>
      </c>
      <c r="L37" s="104">
        <v>2.0220682686037912</v>
      </c>
      <c r="M37" s="134">
        <v>0.64425303394060185</v>
      </c>
      <c r="N37" s="131">
        <v>298.502517064291</v>
      </c>
      <c r="O37" s="104">
        <v>5.8983112350952922</v>
      </c>
      <c r="P37" s="104">
        <v>301.27313712607116</v>
      </c>
      <c r="Q37" s="104">
        <v>8.1822273709913986</v>
      </c>
      <c r="R37" s="131">
        <v>322.81310614161782</v>
      </c>
      <c r="S37" s="104">
        <v>54.530781422100745</v>
      </c>
      <c r="T37" s="140">
        <v>92.469144339306411</v>
      </c>
      <c r="U37" s="140">
        <v>99.08036272725478</v>
      </c>
    </row>
    <row r="38" spans="1:21">
      <c r="A38" s="129" t="s">
        <v>2748</v>
      </c>
      <c r="B38" s="129" t="s">
        <v>338</v>
      </c>
      <c r="C38" s="129">
        <v>267.24222797699025</v>
      </c>
      <c r="D38" s="130">
        <v>79697.382220711705</v>
      </c>
      <c r="E38" s="131">
        <v>1.6088217464761054</v>
      </c>
      <c r="F38" s="132">
        <f t="shared" si="0"/>
        <v>0.62157290090736117</v>
      </c>
      <c r="G38" s="133">
        <v>19.284346463073593</v>
      </c>
      <c r="H38" s="131">
        <v>3.4215704254639103</v>
      </c>
      <c r="I38" s="133">
        <v>0.33970289209475413</v>
      </c>
      <c r="J38" s="131">
        <v>3.6270167306436654</v>
      </c>
      <c r="K38" s="133">
        <v>4.7511954349168418E-2</v>
      </c>
      <c r="L38" s="104">
        <v>1.203372838300657</v>
      </c>
      <c r="M38" s="134">
        <v>0.33178033840695875</v>
      </c>
      <c r="N38" s="131">
        <v>299.22826762640182</v>
      </c>
      <c r="O38" s="104">
        <v>3.5185389287920543</v>
      </c>
      <c r="P38" s="104">
        <v>296.94660817530115</v>
      </c>
      <c r="Q38" s="104">
        <v>9.3386148451535291</v>
      </c>
      <c r="R38" s="131">
        <v>279.06711061089169</v>
      </c>
      <c r="S38" s="104">
        <v>78.336607829682293</v>
      </c>
      <c r="T38" s="140">
        <v>107.22448337655283</v>
      </c>
      <c r="U38" s="140">
        <v>100.76837363629818</v>
      </c>
    </row>
    <row r="39" spans="1:21">
      <c r="A39" s="129" t="s">
        <v>2749</v>
      </c>
      <c r="B39" s="129" t="s">
        <v>338</v>
      </c>
      <c r="C39" s="129">
        <v>1187.5458361795145</v>
      </c>
      <c r="D39" s="130">
        <v>15365.319375201356</v>
      </c>
      <c r="E39" s="131">
        <v>3.85457025646545</v>
      </c>
      <c r="F39" s="132">
        <f t="shared" si="0"/>
        <v>0.2594322929573416</v>
      </c>
      <c r="G39" s="133">
        <v>18.866963848918104</v>
      </c>
      <c r="H39" s="131">
        <v>1.0558385768563914</v>
      </c>
      <c r="I39" s="133">
        <v>0.3486187507513942</v>
      </c>
      <c r="J39" s="131">
        <v>3.0682133301714476</v>
      </c>
      <c r="K39" s="133">
        <v>4.7703636259657275E-2</v>
      </c>
      <c r="L39" s="104">
        <v>2.880822441432938</v>
      </c>
      <c r="M39" s="134">
        <v>0.93892507835234573</v>
      </c>
      <c r="N39" s="131">
        <v>300.40777487636205</v>
      </c>
      <c r="O39" s="104">
        <v>8.4556691105082109</v>
      </c>
      <c r="P39" s="104">
        <v>303.68169882315698</v>
      </c>
      <c r="Q39" s="104">
        <v>8.0535269937703902</v>
      </c>
      <c r="R39" s="131">
        <v>328.89781358483663</v>
      </c>
      <c r="S39" s="104">
        <v>23.961908549963681</v>
      </c>
      <c r="T39" s="140">
        <v>91.337723289204604</v>
      </c>
      <c r="U39" s="140">
        <v>98.921922539460823</v>
      </c>
    </row>
    <row r="40" spans="1:21">
      <c r="A40" s="129" t="s">
        <v>2750</v>
      </c>
      <c r="B40" s="129" t="s">
        <v>338</v>
      </c>
      <c r="C40" s="129">
        <v>1073.8171074350255</v>
      </c>
      <c r="D40" s="130">
        <v>112364.28637090768</v>
      </c>
      <c r="E40" s="131">
        <v>2.5637487043065348</v>
      </c>
      <c r="F40" s="132">
        <f t="shared" si="0"/>
        <v>0.39005382950373396</v>
      </c>
      <c r="G40" s="133">
        <v>19.009122653693314</v>
      </c>
      <c r="H40" s="131">
        <v>0.89729323679837847</v>
      </c>
      <c r="I40" s="133">
        <v>0.34710368066153419</v>
      </c>
      <c r="J40" s="131">
        <v>2.8552824613264636</v>
      </c>
      <c r="K40" s="133">
        <v>4.7854195236752974E-2</v>
      </c>
      <c r="L40" s="104">
        <v>2.7106277466952924</v>
      </c>
      <c r="M40" s="134">
        <v>0.94933786180861079</v>
      </c>
      <c r="N40" s="131">
        <v>301.33408243254303</v>
      </c>
      <c r="O40" s="104">
        <v>7.9800840856751165</v>
      </c>
      <c r="P40" s="104">
        <v>302.54035234193776</v>
      </c>
      <c r="Q40" s="104">
        <v>7.4704200203586026</v>
      </c>
      <c r="R40" s="131">
        <v>311.84787695619815</v>
      </c>
      <c r="S40" s="104">
        <v>20.414958005343919</v>
      </c>
      <c r="T40" s="140">
        <v>96.628550232159554</v>
      </c>
      <c r="U40" s="140">
        <v>99.601286274687951</v>
      </c>
    </row>
    <row r="41" spans="1:21">
      <c r="A41" s="129" t="s">
        <v>2751</v>
      </c>
      <c r="B41" s="129" t="s">
        <v>338</v>
      </c>
      <c r="C41" s="129">
        <v>807.72488305170157</v>
      </c>
      <c r="D41" s="130">
        <v>65881.927018552378</v>
      </c>
      <c r="E41" s="131">
        <v>4.211370705339669</v>
      </c>
      <c r="F41" s="132">
        <f t="shared" si="0"/>
        <v>0.2374523807016283</v>
      </c>
      <c r="G41" s="133">
        <v>18.828532267922718</v>
      </c>
      <c r="H41" s="131">
        <v>2.0522008253535362</v>
      </c>
      <c r="I41" s="133">
        <v>0.35118971806897031</v>
      </c>
      <c r="J41" s="131">
        <v>2.2691732094099097</v>
      </c>
      <c r="K41" s="133">
        <v>4.7957549599828037E-2</v>
      </c>
      <c r="L41" s="104">
        <v>0.96830719646294838</v>
      </c>
      <c r="M41" s="134">
        <v>0.4267224698615022</v>
      </c>
      <c r="N41" s="131">
        <v>301.96988861512767</v>
      </c>
      <c r="O41" s="104">
        <v>2.8565687930867512</v>
      </c>
      <c r="P41" s="104">
        <v>305.61555262352346</v>
      </c>
      <c r="Q41" s="104">
        <v>5.988637900435748</v>
      </c>
      <c r="R41" s="131">
        <v>333.51442662075806</v>
      </c>
      <c r="S41" s="104">
        <v>46.528694720346891</v>
      </c>
      <c r="T41" s="140">
        <v>90.541777060366883</v>
      </c>
      <c r="U41" s="140">
        <v>98.80710782645059</v>
      </c>
    </row>
    <row r="42" spans="1:21">
      <c r="A42" s="129" t="s">
        <v>2752</v>
      </c>
      <c r="B42" s="129" t="s">
        <v>338</v>
      </c>
      <c r="C42" s="129">
        <v>303.34006555733981</v>
      </c>
      <c r="D42" s="130">
        <v>112440.13952814507</v>
      </c>
      <c r="E42" s="131">
        <v>2.326539952915895</v>
      </c>
      <c r="F42" s="132">
        <f t="shared" si="0"/>
        <v>0.42982283572937646</v>
      </c>
      <c r="G42" s="133">
        <v>19.099330507336827</v>
      </c>
      <c r="H42" s="131">
        <v>2.5467081522446708</v>
      </c>
      <c r="I42" s="133">
        <v>0.34706602978344386</v>
      </c>
      <c r="J42" s="131">
        <v>2.6479176477602073</v>
      </c>
      <c r="K42" s="133">
        <v>4.8076072024247178E-2</v>
      </c>
      <c r="L42" s="104">
        <v>0.72508306876556139</v>
      </c>
      <c r="M42" s="134">
        <v>0.2738314272646985</v>
      </c>
      <c r="N42" s="131">
        <v>302.69892714829388</v>
      </c>
      <c r="O42" s="104">
        <v>2.1440857814417313</v>
      </c>
      <c r="P42" s="104">
        <v>302.51197249384768</v>
      </c>
      <c r="Q42" s="104">
        <v>6.9273055873389069</v>
      </c>
      <c r="R42" s="131">
        <v>301.09201444967755</v>
      </c>
      <c r="S42" s="104">
        <v>58.056553329296591</v>
      </c>
      <c r="T42" s="140">
        <v>100.53369489109612</v>
      </c>
      <c r="U42" s="140">
        <v>100.06180074557214</v>
      </c>
    </row>
    <row r="43" spans="1:21">
      <c r="A43" s="129" t="s">
        <v>2753</v>
      </c>
      <c r="B43" s="129" t="s">
        <v>338</v>
      </c>
      <c r="C43" s="129">
        <v>1059.6137309655164</v>
      </c>
      <c r="D43" s="130">
        <v>21766.864840758928</v>
      </c>
      <c r="E43" s="131">
        <v>3.6484708242949124</v>
      </c>
      <c r="F43" s="132">
        <f t="shared" si="0"/>
        <v>0.27408743228562221</v>
      </c>
      <c r="G43" s="133">
        <v>18.947310358740218</v>
      </c>
      <c r="H43" s="131">
        <v>0.94765684772975667</v>
      </c>
      <c r="I43" s="133">
        <v>0.35136892710602974</v>
      </c>
      <c r="J43" s="131">
        <v>1.4545258275636668</v>
      </c>
      <c r="K43" s="133">
        <v>4.8284712157640797E-2</v>
      </c>
      <c r="L43" s="104">
        <v>1.1034454594589942</v>
      </c>
      <c r="M43" s="134">
        <v>0.75862898997625028</v>
      </c>
      <c r="N43" s="131">
        <v>303.98208482750204</v>
      </c>
      <c r="O43" s="104">
        <v>3.276419555363475</v>
      </c>
      <c r="P43" s="104">
        <v>305.75021450759556</v>
      </c>
      <c r="Q43" s="104">
        <v>3.8401027275646697</v>
      </c>
      <c r="R43" s="131">
        <v>319.23963062678968</v>
      </c>
      <c r="S43" s="104">
        <v>21.539035236101427</v>
      </c>
      <c r="T43" s="140">
        <v>95.220660489635563</v>
      </c>
      <c r="U43" s="140">
        <v>99.421707787534658</v>
      </c>
    </row>
    <row r="44" spans="1:21">
      <c r="A44" s="129" t="s">
        <v>2754</v>
      </c>
      <c r="B44" s="129" t="s">
        <v>338</v>
      </c>
      <c r="C44" s="129">
        <v>913.83964793853954</v>
      </c>
      <c r="D44" s="130">
        <v>131244.85364680266</v>
      </c>
      <c r="E44" s="131">
        <v>2.4921020152221738</v>
      </c>
      <c r="F44" s="132">
        <f t="shared" si="0"/>
        <v>0.40126768241903166</v>
      </c>
      <c r="G44" s="133">
        <v>19.051856201581781</v>
      </c>
      <c r="H44" s="131">
        <v>1.0779763716733415</v>
      </c>
      <c r="I44" s="133">
        <v>0.34977450615249461</v>
      </c>
      <c r="J44" s="131">
        <v>1.476948106125098</v>
      </c>
      <c r="K44" s="133">
        <v>4.8330820961681245E-2</v>
      </c>
      <c r="L44" s="104">
        <v>1.0096250047916266</v>
      </c>
      <c r="M44" s="134">
        <v>0.68358867898240872</v>
      </c>
      <c r="N44" s="131">
        <v>304.26562412561282</v>
      </c>
      <c r="O44" s="104">
        <v>3.0005726943624609</v>
      </c>
      <c r="P44" s="104">
        <v>304.55150126336622</v>
      </c>
      <c r="Q44" s="104">
        <v>3.8861915086446288</v>
      </c>
      <c r="R44" s="131">
        <v>306.74478892533631</v>
      </c>
      <c r="S44" s="104">
        <v>24.546469867946456</v>
      </c>
      <c r="T44" s="140">
        <v>99.191782586296213</v>
      </c>
      <c r="U44" s="140">
        <v>99.906131758810091</v>
      </c>
    </row>
    <row r="45" spans="1:21">
      <c r="A45" s="129" t="s">
        <v>2755</v>
      </c>
      <c r="B45" s="129" t="s">
        <v>338</v>
      </c>
      <c r="C45" s="129">
        <v>593.75498524840737</v>
      </c>
      <c r="D45" s="130">
        <v>101466.300413563</v>
      </c>
      <c r="E45" s="131">
        <v>1.6589739261189702</v>
      </c>
      <c r="F45" s="132">
        <f t="shared" si="0"/>
        <v>0.60278222837378514</v>
      </c>
      <c r="G45" s="133">
        <v>19.251353181469756</v>
      </c>
      <c r="H45" s="131">
        <v>1.161137909787868</v>
      </c>
      <c r="I45" s="133">
        <v>0.34706230972455965</v>
      </c>
      <c r="J45" s="131">
        <v>3.6239605103014547</v>
      </c>
      <c r="K45" s="133">
        <v>4.8458218019177136E-2</v>
      </c>
      <c r="L45" s="104">
        <v>3.4329067180274269</v>
      </c>
      <c r="M45" s="134">
        <v>0.94728038792615454</v>
      </c>
      <c r="N45" s="131">
        <v>305.04896873867852</v>
      </c>
      <c r="O45" s="104">
        <v>10.228145181161949</v>
      </c>
      <c r="P45" s="104">
        <v>302.50916840712853</v>
      </c>
      <c r="Q45" s="104">
        <v>9.4808168269844373</v>
      </c>
      <c r="R45" s="131">
        <v>282.98600991320438</v>
      </c>
      <c r="S45" s="104">
        <v>26.550401676407205</v>
      </c>
      <c r="T45" s="140">
        <v>107.79648394358475</v>
      </c>
      <c r="U45" s="140">
        <v>100.83957796880121</v>
      </c>
    </row>
    <row r="46" spans="1:21">
      <c r="A46" s="129" t="s">
        <v>2756</v>
      </c>
      <c r="B46" s="129" t="s">
        <v>338</v>
      </c>
      <c r="C46" s="129">
        <v>548.37818156614003</v>
      </c>
      <c r="D46" s="130">
        <v>39918.133200532109</v>
      </c>
      <c r="E46" s="131">
        <v>1.9330248587562382</v>
      </c>
      <c r="F46" s="132">
        <f t="shared" si="0"/>
        <v>0.51732392135061711</v>
      </c>
      <c r="G46" s="133">
        <v>18.945582903279103</v>
      </c>
      <c r="H46" s="131">
        <v>1.6565651928837932</v>
      </c>
      <c r="I46" s="133">
        <v>0.35455005545929025</v>
      </c>
      <c r="J46" s="131">
        <v>3.2469947712747684</v>
      </c>
      <c r="K46" s="133">
        <v>4.8717417095055032E-2</v>
      </c>
      <c r="L46" s="104">
        <v>2.792627222958977</v>
      </c>
      <c r="M46" s="134">
        <v>0.86006520480554793</v>
      </c>
      <c r="N46" s="131">
        <v>306.64244958907682</v>
      </c>
      <c r="O46" s="104">
        <v>8.3629055195593196</v>
      </c>
      <c r="P46" s="104">
        <v>308.1376217648093</v>
      </c>
      <c r="Q46" s="104">
        <v>8.6298740267716596</v>
      </c>
      <c r="R46" s="131">
        <v>319.49181619551945</v>
      </c>
      <c r="S46" s="104">
        <v>37.629935637773542</v>
      </c>
      <c r="T46" s="140">
        <v>95.978185995669079</v>
      </c>
      <c r="U46" s="140">
        <v>99.514771300184279</v>
      </c>
    </row>
    <row r="47" spans="1:21">
      <c r="A47" s="129" t="s">
        <v>2757</v>
      </c>
      <c r="B47" s="129" t="s">
        <v>338</v>
      </c>
      <c r="C47" s="129">
        <v>617.57133102453417</v>
      </c>
      <c r="D47" s="130">
        <v>195962.03947803003</v>
      </c>
      <c r="E47" s="131">
        <v>7.4322816055140501</v>
      </c>
      <c r="F47" s="132">
        <f t="shared" si="0"/>
        <v>0.13454818494203644</v>
      </c>
      <c r="G47" s="133">
        <v>18.934756236352214</v>
      </c>
      <c r="H47" s="131">
        <v>1.7889407493710221</v>
      </c>
      <c r="I47" s="133">
        <v>0.35536633370142379</v>
      </c>
      <c r="J47" s="131">
        <v>2.8979123411658518</v>
      </c>
      <c r="K47" s="133">
        <v>4.8801674668136473E-2</v>
      </c>
      <c r="L47" s="104">
        <v>2.2798216887119036</v>
      </c>
      <c r="M47" s="134">
        <v>0.78671174980907588</v>
      </c>
      <c r="N47" s="131">
        <v>307.16035592565123</v>
      </c>
      <c r="O47" s="104">
        <v>6.8384960847820651</v>
      </c>
      <c r="P47" s="104">
        <v>308.74932707216686</v>
      </c>
      <c r="Q47" s="104">
        <v>7.7151273756679473</v>
      </c>
      <c r="R47" s="131">
        <v>320.78990840066342</v>
      </c>
      <c r="S47" s="104">
        <v>40.629069189577763</v>
      </c>
      <c r="T47" s="140">
        <v>95.751252730185954</v>
      </c>
      <c r="U47" s="140">
        <v>99.485352353126189</v>
      </c>
    </row>
    <row r="48" spans="1:21">
      <c r="A48" s="129" t="s">
        <v>2758</v>
      </c>
      <c r="B48" s="129" t="s">
        <v>337</v>
      </c>
      <c r="C48" s="129">
        <v>362.80598933915468</v>
      </c>
      <c r="D48" s="130">
        <v>59753.241400480125</v>
      </c>
      <c r="E48" s="131">
        <v>2.0612431566118419</v>
      </c>
      <c r="F48" s="132">
        <f t="shared" si="0"/>
        <v>0.48514412129995621</v>
      </c>
      <c r="G48" s="133">
        <v>19.152746676961197</v>
      </c>
      <c r="H48" s="131">
        <v>1.6564455180015556</v>
      </c>
      <c r="I48" s="133">
        <v>0.36174339404187433</v>
      </c>
      <c r="J48" s="131">
        <v>4.4369174384316574</v>
      </c>
      <c r="K48" s="133">
        <v>5.02493442714547E-2</v>
      </c>
      <c r="L48" s="104">
        <v>4.1161176612618231</v>
      </c>
      <c r="M48" s="134">
        <v>0.92769760050274241</v>
      </c>
      <c r="N48" s="131">
        <v>316.0522592260362</v>
      </c>
      <c r="O48" s="104">
        <v>12.6953455855122</v>
      </c>
      <c r="P48" s="104">
        <v>313.51554672277763</v>
      </c>
      <c r="Q48" s="104">
        <v>11.968416727795329</v>
      </c>
      <c r="R48" s="131">
        <v>294.698982827713</v>
      </c>
      <c r="S48" s="104">
        <v>37.816891449105213</v>
      </c>
      <c r="T48" s="140">
        <v>107.24579236529186</v>
      </c>
      <c r="U48" s="140">
        <v>100.80911856836931</v>
      </c>
    </row>
    <row r="49" spans="1:21">
      <c r="A49" s="129" t="s">
        <v>2759</v>
      </c>
      <c r="B49" s="129" t="s">
        <v>337</v>
      </c>
      <c r="C49" s="129">
        <v>1651.2311899299557</v>
      </c>
      <c r="D49" s="130">
        <v>16092.852794059014</v>
      </c>
      <c r="E49" s="131">
        <v>3.6004179157533072</v>
      </c>
      <c r="F49" s="132">
        <f t="shared" si="0"/>
        <v>0.2777455349348722</v>
      </c>
      <c r="G49" s="133">
        <v>18.76245827810115</v>
      </c>
      <c r="H49" s="131">
        <v>1.6761686504485978</v>
      </c>
      <c r="I49" s="133">
        <v>0.37152751347966584</v>
      </c>
      <c r="J49" s="131">
        <v>9.2862301248293786</v>
      </c>
      <c r="K49" s="133">
        <v>5.0556784673838791E-2</v>
      </c>
      <c r="L49" s="104">
        <v>9.1337028956793844</v>
      </c>
      <c r="M49" s="134">
        <v>0.98357490315233864</v>
      </c>
      <c r="N49" s="131">
        <v>317.9390474992851</v>
      </c>
      <c r="O49" s="104">
        <v>28.335298815148263</v>
      </c>
      <c r="P49" s="104">
        <v>320.78498457808183</v>
      </c>
      <c r="Q49" s="104">
        <v>25.547442985977085</v>
      </c>
      <c r="R49" s="131">
        <v>341.50841823706338</v>
      </c>
      <c r="S49" s="104">
        <v>37.937261592872346</v>
      </c>
      <c r="T49" s="140">
        <v>93.098451025175819</v>
      </c>
      <c r="U49" s="140">
        <v>99.112820981150378</v>
      </c>
    </row>
    <row r="50" spans="1:21">
      <c r="A50" s="129" t="s">
        <v>2760</v>
      </c>
      <c r="B50" s="129" t="s">
        <v>337</v>
      </c>
      <c r="C50" s="129">
        <v>397.41501730961915</v>
      </c>
      <c r="D50" s="130">
        <v>27838.357517964749</v>
      </c>
      <c r="E50" s="131">
        <v>3.6191870097774386</v>
      </c>
      <c r="F50" s="132">
        <f t="shared" si="0"/>
        <v>0.2763051473434347</v>
      </c>
      <c r="G50" s="133">
        <v>18.942661590590763</v>
      </c>
      <c r="H50" s="131">
        <v>1.7819342101710105</v>
      </c>
      <c r="I50" s="133">
        <v>0.37203966094982394</v>
      </c>
      <c r="J50" s="131">
        <v>2.0087577447011462</v>
      </c>
      <c r="K50" s="133">
        <v>5.1112716823691909E-2</v>
      </c>
      <c r="L50" s="104">
        <v>0.92726379607911535</v>
      </c>
      <c r="M50" s="134">
        <v>0.4616105643027999</v>
      </c>
      <c r="N50" s="131">
        <v>321.34944954026957</v>
      </c>
      <c r="O50" s="104">
        <v>2.9067067154693405</v>
      </c>
      <c r="P50" s="104">
        <v>321.16407197412155</v>
      </c>
      <c r="Q50" s="104">
        <v>5.5307540292423596</v>
      </c>
      <c r="R50" s="131">
        <v>319.84179557574691</v>
      </c>
      <c r="S50" s="104">
        <v>40.476831170704259</v>
      </c>
      <c r="T50" s="140">
        <v>100.4713749063998</v>
      </c>
      <c r="U50" s="140">
        <v>100.05772051805438</v>
      </c>
    </row>
    <row r="51" spans="1:21">
      <c r="A51" s="129"/>
      <c r="B51" s="129"/>
      <c r="C51" s="129"/>
      <c r="D51" s="130"/>
      <c r="E51" s="131"/>
      <c r="F51" s="132"/>
      <c r="G51" s="133"/>
      <c r="H51" s="131"/>
      <c r="I51" s="133"/>
      <c r="J51" s="131"/>
      <c r="K51" s="133"/>
      <c r="L51" s="104"/>
      <c r="M51" s="134"/>
      <c r="N51" s="131"/>
      <c r="O51" s="104"/>
      <c r="P51" s="104"/>
      <c r="Q51" s="104"/>
      <c r="R51" s="131"/>
      <c r="S51" s="104"/>
    </row>
    <row r="52" spans="1:21">
      <c r="A52" s="282" t="s">
        <v>2810</v>
      </c>
      <c r="B52" s="129"/>
      <c r="C52" s="129"/>
      <c r="D52" s="130"/>
      <c r="E52" s="131"/>
      <c r="F52" s="132"/>
      <c r="G52" s="133"/>
      <c r="H52" s="131"/>
      <c r="I52" s="133"/>
      <c r="J52" s="131"/>
      <c r="K52" s="133"/>
      <c r="L52" s="104"/>
      <c r="M52" s="134"/>
      <c r="N52" s="131"/>
      <c r="O52" s="104"/>
      <c r="P52" s="104"/>
      <c r="Q52" s="104"/>
      <c r="R52" s="131"/>
      <c r="S52" s="104"/>
    </row>
    <row r="53" spans="1:21">
      <c r="A53" s="129" t="s">
        <v>2761</v>
      </c>
      <c r="B53" s="129" t="s">
        <v>520</v>
      </c>
      <c r="C53" s="129">
        <v>333.40828164496804</v>
      </c>
      <c r="D53" s="130">
        <v>25222.887096463823</v>
      </c>
      <c r="E53" s="131">
        <v>3.3390546075816032</v>
      </c>
      <c r="F53" s="132">
        <f t="shared" si="0"/>
        <v>0.29948596759376628</v>
      </c>
      <c r="G53" s="133">
        <v>17.788085100013493</v>
      </c>
      <c r="H53" s="131">
        <v>3.7590894337930512</v>
      </c>
      <c r="I53" s="133">
        <v>0.34139061701362111</v>
      </c>
      <c r="J53" s="131">
        <v>5.2140689653673764</v>
      </c>
      <c r="K53" s="133">
        <v>4.4043264779405324E-2</v>
      </c>
      <c r="L53" s="104">
        <v>3.6132757719765398</v>
      </c>
      <c r="M53" s="134">
        <v>0.69298580359723971</v>
      </c>
      <c r="N53" s="131">
        <v>277.84644616510059</v>
      </c>
      <c r="O53" s="104">
        <v>9.8260882224192585</v>
      </c>
      <c r="P53" s="104">
        <v>298.22495784994692</v>
      </c>
      <c r="Q53" s="104">
        <v>13.474991273094048</v>
      </c>
      <c r="R53" s="131">
        <v>460.94283160389176</v>
      </c>
      <c r="S53" s="104">
        <v>83.384819449030005</v>
      </c>
      <c r="T53" s="140">
        <v>60.277853806362288</v>
      </c>
      <c r="U53" s="140">
        <v>93.166731640515522</v>
      </c>
    </row>
    <row r="54" spans="1:21">
      <c r="A54" s="129" t="s">
        <v>2762</v>
      </c>
      <c r="B54" s="129" t="s">
        <v>338</v>
      </c>
      <c r="C54" s="129">
        <v>264.30041532213266</v>
      </c>
      <c r="D54" s="130">
        <v>41853.174854633689</v>
      </c>
      <c r="E54" s="131">
        <v>1.7553793934635653</v>
      </c>
      <c r="F54" s="132">
        <f t="shared" si="0"/>
        <v>0.56967741772727831</v>
      </c>
      <c r="G54" s="133">
        <v>18.863172746926114</v>
      </c>
      <c r="H54" s="131">
        <v>1.2711902761620721</v>
      </c>
      <c r="I54" s="133">
        <v>0.35298809360065347</v>
      </c>
      <c r="J54" s="131">
        <v>2.9518925219741234</v>
      </c>
      <c r="K54" s="133">
        <v>4.8291814528555632E-2</v>
      </c>
      <c r="L54" s="104">
        <v>2.6641592938632153</v>
      </c>
      <c r="M54" s="134">
        <v>0.90252584537919345</v>
      </c>
      <c r="N54" s="131">
        <v>304.02576062374294</v>
      </c>
      <c r="O54" s="104">
        <v>7.91170237075562</v>
      </c>
      <c r="P54" s="104">
        <v>306.96608534336582</v>
      </c>
      <c r="Q54" s="104">
        <v>7.8199705924995158</v>
      </c>
      <c r="R54" s="131">
        <v>329.36862533790259</v>
      </c>
      <c r="S54" s="104">
        <v>28.81893588057801</v>
      </c>
      <c r="T54" s="140">
        <v>92.305622708246673</v>
      </c>
      <c r="U54" s="140">
        <v>99.042133688373454</v>
      </c>
    </row>
    <row r="55" spans="1:21">
      <c r="A55" s="129" t="s">
        <v>2763</v>
      </c>
      <c r="B55" s="129" t="s">
        <v>338</v>
      </c>
      <c r="C55" s="129">
        <v>128.29155222923748</v>
      </c>
      <c r="D55" s="130">
        <v>13704.231926748465</v>
      </c>
      <c r="E55" s="131">
        <v>2.1791602519058939</v>
      </c>
      <c r="F55" s="132">
        <f t="shared" si="0"/>
        <v>0.45889236421479324</v>
      </c>
      <c r="G55" s="133">
        <v>18.901168557212774</v>
      </c>
      <c r="H55" s="131">
        <v>5.6660415693144666</v>
      </c>
      <c r="I55" s="133">
        <v>0.35333885716048974</v>
      </c>
      <c r="J55" s="131">
        <v>6.2051183197640309</v>
      </c>
      <c r="K55" s="133">
        <v>4.8437172156972332E-2</v>
      </c>
      <c r="L55" s="104">
        <v>2.5297166436325726</v>
      </c>
      <c r="M55" s="134">
        <v>0.40768225733506602</v>
      </c>
      <c r="N55" s="131">
        <v>304.91956758187155</v>
      </c>
      <c r="O55" s="104">
        <v>7.534017962565315</v>
      </c>
      <c r="P55" s="104">
        <v>307.22929033140446</v>
      </c>
      <c r="Q55" s="104">
        <v>16.451398647940778</v>
      </c>
      <c r="R55" s="131">
        <v>324.82280242460826</v>
      </c>
      <c r="S55" s="104">
        <v>128.73069852311338</v>
      </c>
      <c r="T55" s="140">
        <v>93.872586932268632</v>
      </c>
      <c r="U55" s="140">
        <v>99.24820880618465</v>
      </c>
    </row>
    <row r="56" spans="1:21">
      <c r="A56" s="129" t="s">
        <v>2764</v>
      </c>
      <c r="B56" s="129" t="s">
        <v>338</v>
      </c>
      <c r="C56" s="129">
        <v>264.32596173171646</v>
      </c>
      <c r="D56" s="130">
        <v>43969.57040424343</v>
      </c>
      <c r="E56" s="131">
        <v>4.0290116066203367</v>
      </c>
      <c r="F56" s="132">
        <f t="shared" si="0"/>
        <v>0.24819983103469684</v>
      </c>
      <c r="G56" s="133">
        <v>18.862654217868052</v>
      </c>
      <c r="H56" s="131">
        <v>2.1337340765330874</v>
      </c>
      <c r="I56" s="133">
        <v>0.35412676252332581</v>
      </c>
      <c r="J56" s="131">
        <v>2.4523042198784553</v>
      </c>
      <c r="K56" s="133">
        <v>4.8446262480204304E-2</v>
      </c>
      <c r="L56" s="104">
        <v>1.2087079372102969</v>
      </c>
      <c r="M56" s="134">
        <v>0.49288661961777502</v>
      </c>
      <c r="N56" s="131">
        <v>304.97546004364091</v>
      </c>
      <c r="O56" s="104">
        <v>3.6004246519289325</v>
      </c>
      <c r="P56" s="104">
        <v>307.82026793773997</v>
      </c>
      <c r="Q56" s="104">
        <v>6.5119287182864696</v>
      </c>
      <c r="R56" s="131">
        <v>329.4308457386112</v>
      </c>
      <c r="S56" s="104">
        <v>48.390929378594308</v>
      </c>
      <c r="T56" s="140">
        <v>92.576473632838088</v>
      </c>
      <c r="U56" s="140">
        <v>99.075821773154189</v>
      </c>
    </row>
    <row r="57" spans="1:21">
      <c r="A57" s="129" t="s">
        <v>2765</v>
      </c>
      <c r="B57" s="129" t="s">
        <v>338</v>
      </c>
      <c r="C57" s="129">
        <v>283.75531695716245</v>
      </c>
      <c r="D57" s="130">
        <v>54336.534425596707</v>
      </c>
      <c r="E57" s="131">
        <v>3.7434958293913589</v>
      </c>
      <c r="F57" s="132">
        <f t="shared" si="0"/>
        <v>0.26712998907296398</v>
      </c>
      <c r="G57" s="133">
        <v>18.636738115675055</v>
      </c>
      <c r="H57" s="131">
        <v>2.5581756332624668</v>
      </c>
      <c r="I57" s="133">
        <v>0.36004004306912579</v>
      </c>
      <c r="J57" s="131">
        <v>2.6464114387346718</v>
      </c>
      <c r="K57" s="133">
        <v>4.866530311746204E-2</v>
      </c>
      <c r="L57" s="104">
        <v>0.67766579701789031</v>
      </c>
      <c r="M57" s="134">
        <v>0.25606970522387951</v>
      </c>
      <c r="N57" s="131">
        <v>306.3220995823051</v>
      </c>
      <c r="O57" s="104">
        <v>2.0272920640241807</v>
      </c>
      <c r="P57" s="104">
        <v>312.24464918281154</v>
      </c>
      <c r="Q57" s="104">
        <v>7.1136663348898992</v>
      </c>
      <c r="R57" s="131">
        <v>356.67918460543484</v>
      </c>
      <c r="S57" s="104">
        <v>57.764953797753066</v>
      </c>
      <c r="T57" s="140">
        <v>85.881686625801919</v>
      </c>
      <c r="U57" s="140">
        <v>98.103234237638148</v>
      </c>
    </row>
    <row r="58" spans="1:21">
      <c r="A58" s="129" t="s">
        <v>2766</v>
      </c>
      <c r="B58" s="129" t="s">
        <v>338</v>
      </c>
      <c r="C58" s="129">
        <v>801.34467184318203</v>
      </c>
      <c r="D58" s="130">
        <v>97638.94288193142</v>
      </c>
      <c r="E58" s="131">
        <v>2.0015140316612325</v>
      </c>
      <c r="F58" s="132">
        <f t="shared" si="0"/>
        <v>0.49962177840442717</v>
      </c>
      <c r="G58" s="133">
        <v>18.858892234580367</v>
      </c>
      <c r="H58" s="131">
        <v>0.83043599575287319</v>
      </c>
      <c r="I58" s="133">
        <v>0.35583855826536037</v>
      </c>
      <c r="J58" s="131">
        <v>1.8089162059765416</v>
      </c>
      <c r="K58" s="133">
        <v>4.8670735590621399E-2</v>
      </c>
      <c r="L58" s="104">
        <v>1.6070326372549188</v>
      </c>
      <c r="M58" s="134">
        <v>0.88839528992298678</v>
      </c>
      <c r="N58" s="131">
        <v>306.35549429957689</v>
      </c>
      <c r="O58" s="104">
        <v>4.8080806556793618</v>
      </c>
      <c r="P58" s="104">
        <v>309.10303610081479</v>
      </c>
      <c r="Q58" s="104">
        <v>4.8205506303691266</v>
      </c>
      <c r="R58" s="131">
        <v>329.86050959485686</v>
      </c>
      <c r="S58" s="104">
        <v>18.861053933095718</v>
      </c>
      <c r="T58" s="140">
        <v>92.874256053217934</v>
      </c>
      <c r="U58" s="140">
        <v>99.111124291790588</v>
      </c>
    </row>
    <row r="59" spans="1:21">
      <c r="A59" s="129" t="s">
        <v>2767</v>
      </c>
      <c r="B59" s="129" t="s">
        <v>338</v>
      </c>
      <c r="C59" s="129">
        <v>488.52962781671437</v>
      </c>
      <c r="D59" s="130">
        <v>96271.221884478757</v>
      </c>
      <c r="E59" s="131">
        <v>2.6860871378704601</v>
      </c>
      <c r="F59" s="132">
        <f t="shared" si="0"/>
        <v>0.37228874145639362</v>
      </c>
      <c r="G59" s="133">
        <v>19.043583034744689</v>
      </c>
      <c r="H59" s="131">
        <v>1.3455151872606326</v>
      </c>
      <c r="I59" s="133">
        <v>0.35270420288737536</v>
      </c>
      <c r="J59" s="131">
        <v>3.0065879398117663</v>
      </c>
      <c r="K59" s="133">
        <v>4.8714474719967878E-2</v>
      </c>
      <c r="L59" s="104">
        <v>2.6887097129799167</v>
      </c>
      <c r="M59" s="134">
        <v>0.89427276594086558</v>
      </c>
      <c r="N59" s="131">
        <v>306.62436292932415</v>
      </c>
      <c r="O59" s="104">
        <v>8.0512462343455127</v>
      </c>
      <c r="P59" s="104">
        <v>306.75301024929723</v>
      </c>
      <c r="Q59" s="104">
        <v>7.9601364831694355</v>
      </c>
      <c r="R59" s="131">
        <v>307.70900528681074</v>
      </c>
      <c r="S59" s="104">
        <v>30.623255205133745</v>
      </c>
      <c r="T59" s="140">
        <v>99.647510362436222</v>
      </c>
      <c r="U59" s="140">
        <v>99.958061594939679</v>
      </c>
    </row>
    <row r="60" spans="1:21">
      <c r="A60" s="129" t="s">
        <v>2768</v>
      </c>
      <c r="B60" s="129" t="s">
        <v>338</v>
      </c>
      <c r="C60" s="129">
        <v>90.008874513012984</v>
      </c>
      <c r="D60" s="130">
        <v>10566.81245040469</v>
      </c>
      <c r="E60" s="131">
        <v>2.0740412342458927</v>
      </c>
      <c r="F60" s="132">
        <f t="shared" si="0"/>
        <v>0.48215049126715803</v>
      </c>
      <c r="G60" s="133">
        <v>19.448505451497514</v>
      </c>
      <c r="H60" s="131">
        <v>7.8357845855085264</v>
      </c>
      <c r="I60" s="133">
        <v>0.3456613686910977</v>
      </c>
      <c r="J60" s="131">
        <v>8.4648929261750059</v>
      </c>
      <c r="K60" s="133">
        <v>4.8756868388170185E-2</v>
      </c>
      <c r="L60" s="104">
        <v>3.202326057901451</v>
      </c>
      <c r="M60" s="134">
        <v>0.37830674124645636</v>
      </c>
      <c r="N60" s="131">
        <v>306.88495017869616</v>
      </c>
      <c r="O60" s="104">
        <v>9.5972113966085146</v>
      </c>
      <c r="P60" s="104">
        <v>301.45262337524247</v>
      </c>
      <c r="Q60" s="104">
        <v>22.081821674053259</v>
      </c>
      <c r="R60" s="131">
        <v>259.58436714307283</v>
      </c>
      <c r="S60" s="104">
        <v>180.24886728830299</v>
      </c>
      <c r="T60" s="140">
        <v>118.22166086355774</v>
      </c>
      <c r="U60" s="140">
        <v>101.80204993495499</v>
      </c>
    </row>
    <row r="61" spans="1:21">
      <c r="A61" s="129" t="s">
        <v>2769</v>
      </c>
      <c r="B61" s="129" t="s">
        <v>338</v>
      </c>
      <c r="C61" s="129">
        <v>290.50549940127371</v>
      </c>
      <c r="D61" s="130">
        <v>74892.007213627017</v>
      </c>
      <c r="E61" s="131">
        <v>2.6022735589960795</v>
      </c>
      <c r="F61" s="132">
        <f t="shared" si="0"/>
        <v>0.38427935316138934</v>
      </c>
      <c r="G61" s="133">
        <v>19.180844976407599</v>
      </c>
      <c r="H61" s="131">
        <v>2.0582699832520093</v>
      </c>
      <c r="I61" s="133">
        <v>0.35207277591807773</v>
      </c>
      <c r="J61" s="131">
        <v>2.4295603767170557</v>
      </c>
      <c r="K61" s="133">
        <v>4.8977758451538581E-2</v>
      </c>
      <c r="L61" s="104">
        <v>1.2908478996989907</v>
      </c>
      <c r="M61" s="134">
        <v>0.53130924922444178</v>
      </c>
      <c r="N61" s="131">
        <v>308.24255644998368</v>
      </c>
      <c r="O61" s="104">
        <v>3.8853125030111073</v>
      </c>
      <c r="P61" s="104">
        <v>306.27893030801908</v>
      </c>
      <c r="Q61" s="104">
        <v>6.4238557065538657</v>
      </c>
      <c r="R61" s="131">
        <v>291.37322323985438</v>
      </c>
      <c r="S61" s="104">
        <v>47.00635901176588</v>
      </c>
      <c r="T61" s="140">
        <v>105.78959625134898</v>
      </c>
      <c r="U61" s="140">
        <v>100.64112348178499</v>
      </c>
    </row>
    <row r="62" spans="1:21">
      <c r="A62" s="129" t="s">
        <v>2770</v>
      </c>
      <c r="B62" s="129" t="s">
        <v>338</v>
      </c>
      <c r="C62" s="129">
        <v>367.52706568105333</v>
      </c>
      <c r="D62" s="130">
        <v>71737.863980146518</v>
      </c>
      <c r="E62" s="131">
        <v>1.973695969333741</v>
      </c>
      <c r="F62" s="132">
        <f t="shared" si="0"/>
        <v>0.50666364806813136</v>
      </c>
      <c r="G62" s="133">
        <v>19.224126632709179</v>
      </c>
      <c r="H62" s="131">
        <v>1.636344865820377</v>
      </c>
      <c r="I62" s="133">
        <v>0.35179189292177104</v>
      </c>
      <c r="J62" s="131">
        <v>1.8178948411880431</v>
      </c>
      <c r="K62" s="133">
        <v>4.9049114432032165E-2</v>
      </c>
      <c r="L62" s="104">
        <v>0.79190727596189781</v>
      </c>
      <c r="M62" s="134">
        <v>0.43561775853017143</v>
      </c>
      <c r="N62" s="131">
        <v>308.68105436510149</v>
      </c>
      <c r="O62" s="104">
        <v>2.3868652836234503</v>
      </c>
      <c r="P62" s="104">
        <v>306.06797016736533</v>
      </c>
      <c r="Q62" s="104">
        <v>4.8037223466551211</v>
      </c>
      <c r="R62" s="131">
        <v>286.2014694117438</v>
      </c>
      <c r="S62" s="104">
        <v>37.41855030872739</v>
      </c>
      <c r="T62" s="140">
        <v>107.85446175365976</v>
      </c>
      <c r="U62" s="140">
        <v>100.85375944314175</v>
      </c>
    </row>
    <row r="63" spans="1:21">
      <c r="A63" s="129" t="s">
        <v>2771</v>
      </c>
      <c r="B63" s="129" t="s">
        <v>338</v>
      </c>
      <c r="C63" s="129">
        <v>137.64788205242786</v>
      </c>
      <c r="D63" s="130">
        <v>38765.166162856367</v>
      </c>
      <c r="E63" s="131">
        <v>4.4534377178889955</v>
      </c>
      <c r="F63" s="132">
        <f t="shared" si="0"/>
        <v>0.22454563493345919</v>
      </c>
      <c r="G63" s="133">
        <v>19.295114898283945</v>
      </c>
      <c r="H63" s="131">
        <v>3.4890861305701173</v>
      </c>
      <c r="I63" s="133">
        <v>0.35096722677849052</v>
      </c>
      <c r="J63" s="131">
        <v>3.7188687422269644</v>
      </c>
      <c r="K63" s="133">
        <v>4.9114831492769455E-2</v>
      </c>
      <c r="L63" s="104">
        <v>1.2869586999496185</v>
      </c>
      <c r="M63" s="134">
        <v>0.34606187772546942</v>
      </c>
      <c r="N63" s="131">
        <v>309.08487351689314</v>
      </c>
      <c r="O63" s="104">
        <v>3.8839398886294134</v>
      </c>
      <c r="P63" s="104">
        <v>305.44834258282486</v>
      </c>
      <c r="Q63" s="104">
        <v>9.8101585005506422</v>
      </c>
      <c r="R63" s="131">
        <v>277.78931567228676</v>
      </c>
      <c r="S63" s="104">
        <v>79.901559642539226</v>
      </c>
      <c r="T63" s="140">
        <v>111.26593287753599</v>
      </c>
      <c r="U63" s="140">
        <v>101.19055513718565</v>
      </c>
    </row>
    <row r="64" spans="1:21">
      <c r="A64" s="129" t="s">
        <v>2772</v>
      </c>
      <c r="B64" s="129" t="s">
        <v>338</v>
      </c>
      <c r="C64" s="129">
        <v>488.35369528944659</v>
      </c>
      <c r="D64" s="130">
        <v>41575.520837565404</v>
      </c>
      <c r="E64" s="131">
        <v>2.2480414170045084</v>
      </c>
      <c r="F64" s="132">
        <f t="shared" si="0"/>
        <v>0.44483166210188846</v>
      </c>
      <c r="G64" s="133">
        <v>18.795228963890505</v>
      </c>
      <c r="H64" s="131">
        <v>2.0030880364908481</v>
      </c>
      <c r="I64" s="133">
        <v>0.36044821406423422</v>
      </c>
      <c r="J64" s="131">
        <v>2.1257682993864644</v>
      </c>
      <c r="K64" s="133">
        <v>4.9134803546291704E-2</v>
      </c>
      <c r="L64" s="104">
        <v>0.71170863472607937</v>
      </c>
      <c r="M64" s="134">
        <v>0.33480066239180023</v>
      </c>
      <c r="N64" s="131">
        <v>309.20759307030193</v>
      </c>
      <c r="O64" s="104">
        <v>2.1487128747805002</v>
      </c>
      <c r="P64" s="104">
        <v>312.54933707351444</v>
      </c>
      <c r="Q64" s="104">
        <v>5.7188840649846782</v>
      </c>
      <c r="R64" s="131">
        <v>337.57120394777337</v>
      </c>
      <c r="S64" s="104">
        <v>45.380979845579105</v>
      </c>
      <c r="T64" s="140">
        <v>91.597739811402974</v>
      </c>
      <c r="U64" s="140">
        <v>98.93081072111616</v>
      </c>
    </row>
    <row r="65" spans="1:21">
      <c r="A65" s="129" t="s">
        <v>2773</v>
      </c>
      <c r="B65" s="129" t="s">
        <v>338</v>
      </c>
      <c r="C65" s="129">
        <v>202.19143448239089</v>
      </c>
      <c r="D65" s="130">
        <v>58121.544362841916</v>
      </c>
      <c r="E65" s="131">
        <v>2.3867603650260665</v>
      </c>
      <c r="F65" s="132">
        <f t="shared" si="0"/>
        <v>0.41897796471455934</v>
      </c>
      <c r="G65" s="133">
        <v>19.034113089627148</v>
      </c>
      <c r="H65" s="131">
        <v>2.8691501005905451</v>
      </c>
      <c r="I65" s="133">
        <v>0.35701167421069163</v>
      </c>
      <c r="J65" s="131">
        <v>3.0379590120639599</v>
      </c>
      <c r="K65" s="133">
        <v>4.9284889623175426E-2</v>
      </c>
      <c r="L65" s="104">
        <v>0.99858532898390606</v>
      </c>
      <c r="M65" s="134">
        <v>0.32870269974626048</v>
      </c>
      <c r="N65" s="131">
        <v>310.12973178198081</v>
      </c>
      <c r="O65" s="104">
        <v>3.0235961801886333</v>
      </c>
      <c r="P65" s="104">
        <v>309.98119893515207</v>
      </c>
      <c r="Q65" s="104">
        <v>8.115586339244345</v>
      </c>
      <c r="R65" s="131">
        <v>308.88571396805787</v>
      </c>
      <c r="S65" s="104">
        <v>65.326202554957092</v>
      </c>
      <c r="T65" s="140">
        <v>100.40274371965664</v>
      </c>
      <c r="U65" s="140">
        <v>100.04791672763993</v>
      </c>
    </row>
    <row r="66" spans="1:21">
      <c r="A66" s="129" t="s">
        <v>2774</v>
      </c>
      <c r="B66" s="129" t="s">
        <v>338</v>
      </c>
      <c r="C66" s="129">
        <v>472.131144617431</v>
      </c>
      <c r="D66" s="130">
        <v>251803.07388081367</v>
      </c>
      <c r="E66" s="131">
        <v>3.0681284491655587</v>
      </c>
      <c r="F66" s="132">
        <f t="shared" si="0"/>
        <v>0.32593159529287985</v>
      </c>
      <c r="G66" s="133">
        <v>19.092882576882037</v>
      </c>
      <c r="H66" s="131">
        <v>1.3967943963575906</v>
      </c>
      <c r="I66" s="133">
        <v>0.35643233055236184</v>
      </c>
      <c r="J66" s="131">
        <v>2.1911055907313424</v>
      </c>
      <c r="K66" s="133">
        <v>4.9356836624895914E-2</v>
      </c>
      <c r="L66" s="104">
        <v>1.688167386261854</v>
      </c>
      <c r="M66" s="134">
        <v>0.77046373000142854</v>
      </c>
      <c r="N66" s="131">
        <v>310.5717321164185</v>
      </c>
      <c r="O66" s="104">
        <v>5.1186793336947005</v>
      </c>
      <c r="P66" s="104">
        <v>309.54761287950754</v>
      </c>
      <c r="Q66" s="104">
        <v>5.8462445008483996</v>
      </c>
      <c r="R66" s="131">
        <v>301.8356221056755</v>
      </c>
      <c r="S66" s="104">
        <v>31.850825837701791</v>
      </c>
      <c r="T66" s="140">
        <v>102.89432703462828</v>
      </c>
      <c r="U66" s="140">
        <v>100.33084384899121</v>
      </c>
    </row>
    <row r="67" spans="1:21">
      <c r="A67" s="129" t="s">
        <v>2775</v>
      </c>
      <c r="B67" s="129" t="s">
        <v>338</v>
      </c>
      <c r="C67" s="129">
        <v>358.5869957353467</v>
      </c>
      <c r="D67" s="130">
        <v>61406.63297190921</v>
      </c>
      <c r="E67" s="131">
        <v>2.1844717165745275</v>
      </c>
      <c r="F67" s="132">
        <f t="shared" si="0"/>
        <v>0.45777658388184633</v>
      </c>
      <c r="G67" s="133">
        <v>19.057332352570377</v>
      </c>
      <c r="H67" s="131">
        <v>1.2711301614996999</v>
      </c>
      <c r="I67" s="133">
        <v>0.35743173667283451</v>
      </c>
      <c r="J67" s="131">
        <v>1.6002416605493572</v>
      </c>
      <c r="K67" s="133">
        <v>4.9403070779885587E-2</v>
      </c>
      <c r="L67" s="104">
        <v>0.972111868399677</v>
      </c>
      <c r="M67" s="134">
        <v>0.60747816555779122</v>
      </c>
      <c r="N67" s="131">
        <v>310.85575175241371</v>
      </c>
      <c r="O67" s="104">
        <v>2.9501635644521116</v>
      </c>
      <c r="P67" s="104">
        <v>310.2954617464996</v>
      </c>
      <c r="Q67" s="104">
        <v>4.2785160568531921</v>
      </c>
      <c r="R67" s="131">
        <v>306.07469007225109</v>
      </c>
      <c r="S67" s="104">
        <v>28.947010345654178</v>
      </c>
      <c r="T67" s="140">
        <v>101.56205718252431</v>
      </c>
      <c r="U67" s="140">
        <v>100.18056661311142</v>
      </c>
    </row>
    <row r="68" spans="1:21">
      <c r="A68" s="129" t="s">
        <v>2776</v>
      </c>
      <c r="B68" s="129" t="s">
        <v>338</v>
      </c>
      <c r="C68" s="129">
        <v>425.0005794238885</v>
      </c>
      <c r="D68" s="130">
        <v>141667.62386704874</v>
      </c>
      <c r="E68" s="131">
        <v>1.8974466489608985</v>
      </c>
      <c r="F68" s="132">
        <f t="shared" si="0"/>
        <v>0.52702404072738041</v>
      </c>
      <c r="G68" s="133">
        <v>18.89933393861498</v>
      </c>
      <c r="H68" s="131">
        <v>1.5168642814388493</v>
      </c>
      <c r="I68" s="133">
        <v>0.36090654751567253</v>
      </c>
      <c r="J68" s="131">
        <v>2.5005269195130921</v>
      </c>
      <c r="K68" s="133">
        <v>4.9469780694308893E-2</v>
      </c>
      <c r="L68" s="104">
        <v>1.9879028212929919</v>
      </c>
      <c r="M68" s="134">
        <v>0.79499356946738275</v>
      </c>
      <c r="N68" s="131">
        <v>311.26553335330391</v>
      </c>
      <c r="O68" s="104">
        <v>6.0406480111979022</v>
      </c>
      <c r="P68" s="104">
        <v>312.89136085542026</v>
      </c>
      <c r="Q68" s="104">
        <v>6.7333977354683441</v>
      </c>
      <c r="R68" s="131">
        <v>325.02641177970202</v>
      </c>
      <c r="S68" s="104">
        <v>34.442127341510769</v>
      </c>
      <c r="T68" s="140">
        <v>95.76622762714895</v>
      </c>
      <c r="U68" s="140">
        <v>99.480385940451839</v>
      </c>
    </row>
    <row r="69" spans="1:21">
      <c r="A69" s="129" t="s">
        <v>2777</v>
      </c>
      <c r="B69" s="129" t="s">
        <v>338</v>
      </c>
      <c r="C69" s="129">
        <v>298.32513395625995</v>
      </c>
      <c r="D69" s="130">
        <v>43186.406547610379</v>
      </c>
      <c r="E69" s="131">
        <v>3.3156078041744661</v>
      </c>
      <c r="F69" s="132">
        <f t="shared" si="0"/>
        <v>0.30160382622485238</v>
      </c>
      <c r="G69" s="133">
        <v>18.962920825596175</v>
      </c>
      <c r="H69" s="131">
        <v>2.875145896649689</v>
      </c>
      <c r="I69" s="133">
        <v>0.36131371764105941</v>
      </c>
      <c r="J69" s="131">
        <v>3.7057639418328354</v>
      </c>
      <c r="K69" s="133">
        <v>4.9692220922753279E-2</v>
      </c>
      <c r="L69" s="104">
        <v>2.3379953946847052</v>
      </c>
      <c r="M69" s="134">
        <v>0.63090780507955269</v>
      </c>
      <c r="N69" s="131">
        <v>312.63173743624554</v>
      </c>
      <c r="O69" s="104">
        <v>7.1349094008589589</v>
      </c>
      <c r="P69" s="104">
        <v>313.19510824389232</v>
      </c>
      <c r="Q69" s="104">
        <v>9.9872954271500873</v>
      </c>
      <c r="R69" s="131">
        <v>317.36768823306409</v>
      </c>
      <c r="S69" s="104">
        <v>65.358801424980541</v>
      </c>
      <c r="T69" s="140">
        <v>98.507740084321171</v>
      </c>
      <c r="U69" s="140">
        <v>99.82012145374631</v>
      </c>
    </row>
    <row r="70" spans="1:21">
      <c r="A70" s="129" t="s">
        <v>2778</v>
      </c>
      <c r="B70" s="129" t="s">
        <v>338</v>
      </c>
      <c r="C70" s="129">
        <v>383.57692281716083</v>
      </c>
      <c r="D70" s="130">
        <v>53198.834295989305</v>
      </c>
      <c r="E70" s="131">
        <v>2.7009730480410767</v>
      </c>
      <c r="F70" s="132">
        <f t="shared" si="0"/>
        <v>0.37023694135906532</v>
      </c>
      <c r="G70" s="133">
        <v>18.869204227625495</v>
      </c>
      <c r="H70" s="131">
        <v>1.3310122208524324</v>
      </c>
      <c r="I70" s="133">
        <v>0.36476167776993362</v>
      </c>
      <c r="J70" s="131">
        <v>2.539276591323977</v>
      </c>
      <c r="K70" s="133">
        <v>4.9918498638324628E-2</v>
      </c>
      <c r="L70" s="104">
        <v>2.1624828496863024</v>
      </c>
      <c r="M70" s="134">
        <v>0.85161374584987026</v>
      </c>
      <c r="N70" s="131">
        <v>314.02121393949625</v>
      </c>
      <c r="O70" s="104">
        <v>6.6279154188202938</v>
      </c>
      <c r="P70" s="104">
        <v>315.76363746062145</v>
      </c>
      <c r="Q70" s="104">
        <v>6.8912653584549446</v>
      </c>
      <c r="R70" s="131">
        <v>328.65665410850613</v>
      </c>
      <c r="S70" s="104">
        <v>30.201525669215016</v>
      </c>
      <c r="T70" s="140">
        <v>95.546890657452508</v>
      </c>
      <c r="U70" s="140">
        <v>99.448187405257357</v>
      </c>
    </row>
    <row r="71" spans="1:21">
      <c r="A71" s="129" t="s">
        <v>2779</v>
      </c>
      <c r="B71" s="129" t="s">
        <v>338</v>
      </c>
      <c r="C71" s="129">
        <v>196.71417762147058</v>
      </c>
      <c r="D71" s="130">
        <v>40094.879353786157</v>
      </c>
      <c r="E71" s="131">
        <v>2.4263114335510028</v>
      </c>
      <c r="F71" s="132">
        <f t="shared" si="0"/>
        <v>0.41214824534559458</v>
      </c>
      <c r="G71" s="133">
        <v>19.100506154934127</v>
      </c>
      <c r="H71" s="131">
        <v>4.3324322723798003</v>
      </c>
      <c r="I71" s="133">
        <v>0.36321223406762576</v>
      </c>
      <c r="J71" s="131">
        <v>4.4777947022488132</v>
      </c>
      <c r="K71" s="133">
        <v>5.03157637971864E-2</v>
      </c>
      <c r="L71" s="104">
        <v>1.1316695634015865</v>
      </c>
      <c r="M71" s="134">
        <v>0.25272922021932959</v>
      </c>
      <c r="N71" s="131">
        <v>316.45992835387688</v>
      </c>
      <c r="O71" s="104">
        <v>3.4947979284016242</v>
      </c>
      <c r="P71" s="104">
        <v>314.61019604415145</v>
      </c>
      <c r="Q71" s="104">
        <v>12.114672808109901</v>
      </c>
      <c r="R71" s="131">
        <v>300.95129748909102</v>
      </c>
      <c r="S71" s="104">
        <v>98.810219038887226</v>
      </c>
      <c r="T71" s="140">
        <v>105.15320285846185</v>
      </c>
      <c r="U71" s="140">
        <v>100.58794417122637</v>
      </c>
    </row>
    <row r="72" spans="1:21">
      <c r="A72" s="129" t="s">
        <v>2780</v>
      </c>
      <c r="B72" s="129" t="s">
        <v>338</v>
      </c>
      <c r="C72" s="129">
        <v>121.15430024173514</v>
      </c>
      <c r="D72" s="130">
        <v>16063.069084841967</v>
      </c>
      <c r="E72" s="131">
        <v>2.3308860534990035</v>
      </c>
      <c r="F72" s="132">
        <f t="shared" si="0"/>
        <v>0.42902140089553181</v>
      </c>
      <c r="G72" s="133">
        <v>18.814347161518736</v>
      </c>
      <c r="H72" s="131">
        <v>5.6213571638935758</v>
      </c>
      <c r="I72" s="133">
        <v>0.37033746455756106</v>
      </c>
      <c r="J72" s="131">
        <v>5.888611275438123</v>
      </c>
      <c r="K72" s="133">
        <v>5.0534215441707248E-2</v>
      </c>
      <c r="L72" s="104">
        <v>1.7538775296922433</v>
      </c>
      <c r="M72" s="134">
        <v>0.29784230061301747</v>
      </c>
      <c r="N72" s="131">
        <v>317.80055695500101</v>
      </c>
      <c r="O72" s="104">
        <v>5.43867238260097</v>
      </c>
      <c r="P72" s="104">
        <v>319.90357313469701</v>
      </c>
      <c r="Q72" s="104">
        <v>16.160306061443492</v>
      </c>
      <c r="R72" s="131">
        <v>335.26116352102434</v>
      </c>
      <c r="S72" s="104">
        <v>127.4923853343343</v>
      </c>
      <c r="T72" s="140">
        <v>94.791938802977882</v>
      </c>
      <c r="U72" s="140">
        <v>99.342609349720988</v>
      </c>
    </row>
    <row r="73" spans="1:21">
      <c r="A73" s="129" t="s">
        <v>2781</v>
      </c>
      <c r="B73" s="129" t="s">
        <v>337</v>
      </c>
      <c r="C73" s="129">
        <v>636.33808988458554</v>
      </c>
      <c r="D73" s="130">
        <v>307459.75655808364</v>
      </c>
      <c r="E73" s="131">
        <v>2.4132345707572096</v>
      </c>
      <c r="F73" s="132">
        <f t="shared" si="0"/>
        <v>0.41438159892025178</v>
      </c>
      <c r="G73" s="133">
        <v>15.874568517273756</v>
      </c>
      <c r="H73" s="131">
        <v>0.64473957310743968</v>
      </c>
      <c r="I73" s="133">
        <v>0.95763550902025707</v>
      </c>
      <c r="J73" s="131">
        <v>0.8459347136678218</v>
      </c>
      <c r="K73" s="133">
        <v>0.11025566073771687</v>
      </c>
      <c r="L73" s="104">
        <v>0.54764625686431578</v>
      </c>
      <c r="M73" s="134">
        <v>0.64738596018813266</v>
      </c>
      <c r="N73" s="131">
        <v>674.23248214310331</v>
      </c>
      <c r="O73" s="104">
        <v>3.5058737448890156</v>
      </c>
      <c r="P73" s="104">
        <v>682.07074380867709</v>
      </c>
      <c r="Q73" s="104">
        <v>4.2018219364362608</v>
      </c>
      <c r="R73" s="131">
        <v>708.04116086656802</v>
      </c>
      <c r="S73" s="104">
        <v>13.698257279535255</v>
      </c>
      <c r="T73" s="140">
        <v>95.225040493113923</v>
      </c>
      <c r="U73" s="140">
        <v>98.850813975423563</v>
      </c>
    </row>
    <row r="74" spans="1:21">
      <c r="A74" s="129"/>
      <c r="B74" s="129"/>
      <c r="C74" s="129"/>
      <c r="D74" s="130"/>
      <c r="E74" s="131"/>
      <c r="F74" s="132"/>
      <c r="G74" s="133"/>
      <c r="H74" s="131"/>
      <c r="I74" s="133"/>
      <c r="J74" s="131"/>
      <c r="K74" s="133"/>
      <c r="L74" s="104"/>
      <c r="M74" s="134"/>
      <c r="N74" s="131"/>
      <c r="O74" s="104"/>
      <c r="P74" s="104"/>
      <c r="Q74" s="104"/>
      <c r="R74" s="131"/>
      <c r="S74" s="104"/>
    </row>
    <row r="75" spans="1:21">
      <c r="A75" s="282" t="s">
        <v>2811</v>
      </c>
      <c r="B75" s="129"/>
      <c r="C75" s="129"/>
      <c r="D75" s="130"/>
      <c r="E75" s="131"/>
      <c r="F75" s="132"/>
      <c r="G75" s="133"/>
      <c r="H75" s="131"/>
      <c r="I75" s="133"/>
      <c r="J75" s="131"/>
      <c r="K75" s="133"/>
      <c r="L75" s="104"/>
      <c r="M75" s="134"/>
      <c r="N75" s="131"/>
      <c r="O75" s="104"/>
      <c r="P75" s="104"/>
      <c r="Q75" s="104"/>
      <c r="R75" s="131"/>
      <c r="S75" s="104"/>
    </row>
    <row r="76" spans="1:21">
      <c r="A76" s="129" t="s">
        <v>2782</v>
      </c>
      <c r="B76" s="129" t="s">
        <v>338</v>
      </c>
      <c r="C76" s="129">
        <v>1028.2829837123461</v>
      </c>
      <c r="D76" s="129">
        <v>159607.22657387398</v>
      </c>
      <c r="E76" s="131">
        <v>1.1249464767499682</v>
      </c>
      <c r="F76" s="132">
        <f t="shared" ref="F76:F143" si="1">1/E76</f>
        <v>0.88893118087631562</v>
      </c>
      <c r="G76" s="133">
        <v>19.064350303079671</v>
      </c>
      <c r="H76" s="131">
        <v>0.88688256270715515</v>
      </c>
      <c r="I76" s="133">
        <v>0.35431566619735277</v>
      </c>
      <c r="J76" s="131">
        <v>1.5959069766027725</v>
      </c>
      <c r="K76" s="133">
        <v>4.8990411794715534E-2</v>
      </c>
      <c r="L76" s="104">
        <v>1.32678498557053</v>
      </c>
      <c r="M76" s="134">
        <v>0.83136736979173675</v>
      </c>
      <c r="N76" s="131">
        <v>308.32031615298132</v>
      </c>
      <c r="O76" s="104">
        <v>3.9944627975182811</v>
      </c>
      <c r="P76" s="104">
        <v>307.9619062369942</v>
      </c>
      <c r="Q76" s="104">
        <v>4.2394592060331604</v>
      </c>
      <c r="R76" s="131">
        <v>305.25131186835108</v>
      </c>
      <c r="S76" s="104">
        <v>20.212460720104303</v>
      </c>
      <c r="T76" s="140">
        <v>101.00540248814846</v>
      </c>
      <c r="U76" s="140">
        <v>100.11638124999503</v>
      </c>
    </row>
    <row r="77" spans="1:21">
      <c r="A77" s="129" t="s">
        <v>2783</v>
      </c>
      <c r="B77" s="129" t="s">
        <v>338</v>
      </c>
      <c r="C77" s="129">
        <v>430.95782535965299</v>
      </c>
      <c r="D77" s="130">
        <v>102275.19031851315</v>
      </c>
      <c r="E77" s="131">
        <v>0.810183755164125</v>
      </c>
      <c r="F77" s="132">
        <f t="shared" si="1"/>
        <v>1.2342878928711951</v>
      </c>
      <c r="G77" s="133">
        <v>19.046614391800876</v>
      </c>
      <c r="H77" s="131">
        <v>1.7831775132026313</v>
      </c>
      <c r="I77" s="133">
        <v>0.35469923499234596</v>
      </c>
      <c r="J77" s="131">
        <v>2.0265165338496716</v>
      </c>
      <c r="K77" s="133">
        <v>4.8997820960008542E-2</v>
      </c>
      <c r="L77" s="104">
        <v>0.96283291300960772</v>
      </c>
      <c r="M77" s="134">
        <v>0.47511722550842589</v>
      </c>
      <c r="N77" s="131">
        <v>308.36584791286191</v>
      </c>
      <c r="O77" s="104">
        <v>2.8991543837800293</v>
      </c>
      <c r="P77" s="104">
        <v>308.24944194351673</v>
      </c>
      <c r="Q77" s="104">
        <v>5.3876764160525568</v>
      </c>
      <c r="R77" s="131">
        <v>307.36854647298105</v>
      </c>
      <c r="S77" s="104">
        <v>40.603375501517348</v>
      </c>
      <c r="T77" s="140">
        <v>100.324464377154</v>
      </c>
      <c r="U77" s="140">
        <v>100.03776356207207</v>
      </c>
    </row>
    <row r="78" spans="1:21">
      <c r="A78" s="129" t="s">
        <v>2784</v>
      </c>
      <c r="B78" s="129" t="s">
        <v>338</v>
      </c>
      <c r="C78" s="129">
        <v>208.26485977461354</v>
      </c>
      <c r="D78" s="130">
        <v>43048.717011579291</v>
      </c>
      <c r="E78" s="131">
        <v>2.3513549305405674</v>
      </c>
      <c r="F78" s="132">
        <f t="shared" si="1"/>
        <v>0.42528670895724952</v>
      </c>
      <c r="G78" s="133">
        <v>18.743060316681646</v>
      </c>
      <c r="H78" s="131">
        <v>2.6418116829883123</v>
      </c>
      <c r="I78" s="133">
        <v>0.36093099506041193</v>
      </c>
      <c r="J78" s="131">
        <v>3.4924062239856517</v>
      </c>
      <c r="K78" s="133">
        <v>4.90640514257124E-2</v>
      </c>
      <c r="L78" s="104">
        <v>2.2842355975161976</v>
      </c>
      <c r="M78" s="134">
        <v>0.65405781888378112</v>
      </c>
      <c r="N78" s="131">
        <v>308.77284164280076</v>
      </c>
      <c r="O78" s="104">
        <v>6.886850694859902</v>
      </c>
      <c r="P78" s="104">
        <v>312.9096011965388</v>
      </c>
      <c r="Q78" s="104">
        <v>9.4049211200713216</v>
      </c>
      <c r="R78" s="131">
        <v>343.84253559532999</v>
      </c>
      <c r="S78" s="104">
        <v>59.76891987405179</v>
      </c>
      <c r="T78" s="140">
        <v>89.800652821556966</v>
      </c>
      <c r="U78" s="140">
        <v>98.677969759342801</v>
      </c>
    </row>
    <row r="79" spans="1:21">
      <c r="A79" s="129" t="s">
        <v>2785</v>
      </c>
      <c r="B79" s="129" t="s">
        <v>338</v>
      </c>
      <c r="C79" s="129">
        <v>692.58097401962777</v>
      </c>
      <c r="D79" s="130">
        <v>107340.63329977755</v>
      </c>
      <c r="E79" s="131">
        <v>2.8695566466997495</v>
      </c>
      <c r="F79" s="132">
        <f t="shared" si="1"/>
        <v>0.34848588932722091</v>
      </c>
      <c r="G79" s="133">
        <v>19.025875516195903</v>
      </c>
      <c r="H79" s="131">
        <v>1.009103839754792</v>
      </c>
      <c r="I79" s="133">
        <v>0.35609143455283682</v>
      </c>
      <c r="J79" s="131">
        <v>1.2723999810557554</v>
      </c>
      <c r="K79" s="133">
        <v>4.9136577503524036E-2</v>
      </c>
      <c r="L79" s="104">
        <v>0.77505558018946075</v>
      </c>
      <c r="M79" s="134">
        <v>0.60912888378571783</v>
      </c>
      <c r="N79" s="131">
        <v>309.21849315039987</v>
      </c>
      <c r="O79" s="104">
        <v>2.3400435858079334</v>
      </c>
      <c r="P79" s="104">
        <v>309.29239666565098</v>
      </c>
      <c r="Q79" s="104">
        <v>3.392561546364476</v>
      </c>
      <c r="R79" s="131">
        <v>309.86058695283435</v>
      </c>
      <c r="S79" s="104">
        <v>22.982703693657982</v>
      </c>
      <c r="T79" s="140">
        <v>99.792779775979639</v>
      </c>
      <c r="U79" s="140">
        <v>99.976105615253459</v>
      </c>
    </row>
    <row r="80" spans="1:21">
      <c r="A80" s="129" t="s">
        <v>2786</v>
      </c>
      <c r="B80" s="129" t="s">
        <v>338</v>
      </c>
      <c r="C80" s="129">
        <v>823.87952884836341</v>
      </c>
      <c r="D80" s="130">
        <v>252611.97358288101</v>
      </c>
      <c r="E80" s="131">
        <v>1.3064314602703526</v>
      </c>
      <c r="F80" s="132">
        <f t="shared" si="1"/>
        <v>0.76544390609903123</v>
      </c>
      <c r="G80" s="133">
        <v>18.92942679533439</v>
      </c>
      <c r="H80" s="131">
        <v>0.96747004310663787</v>
      </c>
      <c r="I80" s="133">
        <v>0.35865086293645404</v>
      </c>
      <c r="J80" s="131">
        <v>1.5974097309153199</v>
      </c>
      <c r="K80" s="133">
        <v>4.9238868980556384E-2</v>
      </c>
      <c r="L80" s="104">
        <v>1.2711095799002519</v>
      </c>
      <c r="M80" s="134">
        <v>0.79573171197091841</v>
      </c>
      <c r="N80" s="131">
        <v>309.84699195396479</v>
      </c>
      <c r="O80" s="104">
        <v>3.8453417818973037</v>
      </c>
      <c r="P80" s="104">
        <v>311.2069805870309</v>
      </c>
      <c r="Q80" s="104">
        <v>4.2816663494215845</v>
      </c>
      <c r="R80" s="131">
        <v>321.42966957232539</v>
      </c>
      <c r="S80" s="104">
        <v>21.980588773301804</v>
      </c>
      <c r="T80" s="140">
        <v>96.396512607634577</v>
      </c>
      <c r="U80" s="140">
        <v>99.562995460287951</v>
      </c>
    </row>
    <row r="81" spans="1:21">
      <c r="A81" s="129" t="s">
        <v>2787</v>
      </c>
      <c r="B81" s="129" t="s">
        <v>338</v>
      </c>
      <c r="C81" s="129">
        <v>462.35357486336812</v>
      </c>
      <c r="D81" s="130">
        <v>101872.56166216843</v>
      </c>
      <c r="E81" s="131">
        <v>1.8097936168168656</v>
      </c>
      <c r="F81" s="132">
        <f t="shared" si="1"/>
        <v>0.55254919163591609</v>
      </c>
      <c r="G81" s="133">
        <v>19.226932630352877</v>
      </c>
      <c r="H81" s="131">
        <v>1.1247345628062626</v>
      </c>
      <c r="I81" s="133">
        <v>0.35396709576742391</v>
      </c>
      <c r="J81" s="131">
        <v>2.4112592871950653</v>
      </c>
      <c r="K81" s="133">
        <v>4.9359598953306681E-2</v>
      </c>
      <c r="L81" s="104">
        <v>2.1328721277454634</v>
      </c>
      <c r="M81" s="134">
        <v>0.88454698301092283</v>
      </c>
      <c r="N81" s="131">
        <v>310.58870164383097</v>
      </c>
      <c r="O81" s="104">
        <v>6.4674108810113466</v>
      </c>
      <c r="P81" s="104">
        <v>307.70053581117219</v>
      </c>
      <c r="Q81" s="104">
        <v>6.4008014993555662</v>
      </c>
      <c r="R81" s="131">
        <v>285.87472307803461</v>
      </c>
      <c r="S81" s="104">
        <v>25.711129454953067</v>
      </c>
      <c r="T81" s="140">
        <v>108.6450380431327</v>
      </c>
      <c r="U81" s="140">
        <v>100.93862879537889</v>
      </c>
    </row>
    <row r="82" spans="1:21">
      <c r="A82" s="129" t="s">
        <v>2788</v>
      </c>
      <c r="B82" s="129" t="s">
        <v>338</v>
      </c>
      <c r="C82" s="129">
        <v>294.12921992534547</v>
      </c>
      <c r="D82" s="130">
        <v>82329.833217945619</v>
      </c>
      <c r="E82" s="131">
        <v>2.0386791063382885</v>
      </c>
      <c r="F82" s="132">
        <f t="shared" si="1"/>
        <v>0.49051368451806993</v>
      </c>
      <c r="G82" s="133">
        <v>19.117432989235336</v>
      </c>
      <c r="H82" s="131">
        <v>1.7326830418841983</v>
      </c>
      <c r="I82" s="133">
        <v>0.35662479378612988</v>
      </c>
      <c r="J82" s="131">
        <v>2.0265466227933406</v>
      </c>
      <c r="K82" s="133">
        <v>4.9446987217190375E-2</v>
      </c>
      <c r="L82" s="104">
        <v>1.0510474255341746</v>
      </c>
      <c r="M82" s="134">
        <v>0.51863964722678679</v>
      </c>
      <c r="N82" s="131">
        <v>311.12552189938691</v>
      </c>
      <c r="O82" s="104">
        <v>3.1924189790747732</v>
      </c>
      <c r="P82" s="104">
        <v>309.69167464991239</v>
      </c>
      <c r="Q82" s="104">
        <v>5.4093166191491662</v>
      </c>
      <c r="R82" s="131">
        <v>298.88750666024674</v>
      </c>
      <c r="S82" s="104">
        <v>39.526193491820578</v>
      </c>
      <c r="T82" s="140">
        <v>104.09452217521137</v>
      </c>
      <c r="U82" s="140">
        <v>100.46299186153306</v>
      </c>
    </row>
    <row r="83" spans="1:21">
      <c r="A83" s="129" t="s">
        <v>2789</v>
      </c>
      <c r="B83" s="129" t="s">
        <v>338</v>
      </c>
      <c r="C83" s="129">
        <v>203.92471275356775</v>
      </c>
      <c r="D83" s="130">
        <v>52806.566982848635</v>
      </c>
      <c r="E83" s="131">
        <v>1.5468583348981806</v>
      </c>
      <c r="F83" s="132">
        <f t="shared" si="1"/>
        <v>0.64647161116135654</v>
      </c>
      <c r="G83" s="133">
        <v>18.880861511161687</v>
      </c>
      <c r="H83" s="131">
        <v>4.1137424953107953</v>
      </c>
      <c r="I83" s="133">
        <v>0.36248585699553987</v>
      </c>
      <c r="J83" s="131">
        <v>4.3214345300772976</v>
      </c>
      <c r="K83" s="133">
        <v>4.9637694123060259E-2</v>
      </c>
      <c r="L83" s="104">
        <v>1.3236008008529256</v>
      </c>
      <c r="M83" s="134">
        <v>0.30628736629946135</v>
      </c>
      <c r="N83" s="131">
        <v>312.2968664544091</v>
      </c>
      <c r="O83" s="104">
        <v>4.0350364617277705</v>
      </c>
      <c r="P83" s="104">
        <v>314.06901285944843</v>
      </c>
      <c r="Q83" s="104">
        <v>11.67443976293589</v>
      </c>
      <c r="R83" s="131">
        <v>327.22507369885051</v>
      </c>
      <c r="S83" s="104">
        <v>93.376647408847916</v>
      </c>
      <c r="T83" s="140">
        <v>95.437939068758524</v>
      </c>
      <c r="U83" s="140">
        <v>99.435746179190119</v>
      </c>
    </row>
    <row r="84" spans="1:21">
      <c r="A84" s="129" t="s">
        <v>2790</v>
      </c>
      <c r="B84" s="129" t="s">
        <v>338</v>
      </c>
      <c r="C84" s="129">
        <v>1161.0679800947753</v>
      </c>
      <c r="D84" s="130">
        <v>197084.59433087736</v>
      </c>
      <c r="E84" s="131">
        <v>2.1802827032318373</v>
      </c>
      <c r="F84" s="132">
        <f t="shared" si="1"/>
        <v>0.45865611762992847</v>
      </c>
      <c r="G84" s="133">
        <v>18.990330344067523</v>
      </c>
      <c r="H84" s="131">
        <v>0.81917372898836349</v>
      </c>
      <c r="I84" s="133">
        <v>0.36061895470537425</v>
      </c>
      <c r="J84" s="131">
        <v>1.5934758142064653</v>
      </c>
      <c r="K84" s="133">
        <v>4.9668357108988842E-2</v>
      </c>
      <c r="L84" s="104">
        <v>1.366791707684919</v>
      </c>
      <c r="M84" s="134">
        <v>0.85774236138348126</v>
      </c>
      <c r="N84" s="131">
        <v>312.485182309788</v>
      </c>
      <c r="O84" s="104">
        <v>4.169157394493368</v>
      </c>
      <c r="P84" s="104">
        <v>312.67676292740958</v>
      </c>
      <c r="Q84" s="104">
        <v>4.2883478150018277</v>
      </c>
      <c r="R84" s="131">
        <v>314.12769256646976</v>
      </c>
      <c r="S84" s="104">
        <v>18.64116336688349</v>
      </c>
      <c r="T84" s="140">
        <v>99.47712019807544</v>
      </c>
      <c r="U84" s="140">
        <v>99.938728859852603</v>
      </c>
    </row>
    <row r="85" spans="1:21">
      <c r="A85" s="129" t="s">
        <v>2791</v>
      </c>
      <c r="B85" s="129" t="s">
        <v>338</v>
      </c>
      <c r="C85" s="129">
        <v>631.3964239519795</v>
      </c>
      <c r="D85" s="130">
        <v>204541.47138991702</v>
      </c>
      <c r="E85" s="131">
        <v>1.7822932773397209</v>
      </c>
      <c r="F85" s="132">
        <f t="shared" si="1"/>
        <v>0.56107488745770051</v>
      </c>
      <c r="G85" s="133">
        <v>19.015731824175937</v>
      </c>
      <c r="H85" s="131">
        <v>1.4827078095013577</v>
      </c>
      <c r="I85" s="133">
        <v>0.36057422061502281</v>
      </c>
      <c r="J85" s="131">
        <v>1.626257340794192</v>
      </c>
      <c r="K85" s="133">
        <v>4.9728624034860204E-2</v>
      </c>
      <c r="L85" s="104">
        <v>0.66804976620808865</v>
      </c>
      <c r="M85" s="134">
        <v>0.41078970065207698</v>
      </c>
      <c r="N85" s="131">
        <v>312.85529388872754</v>
      </c>
      <c r="O85" s="104">
        <v>2.0401234099728072</v>
      </c>
      <c r="P85" s="104">
        <v>312.64337886804799</v>
      </c>
      <c r="Q85" s="104">
        <v>4.3761712154833674</v>
      </c>
      <c r="R85" s="131">
        <v>311.0493746088294</v>
      </c>
      <c r="S85" s="104">
        <v>33.739190708616803</v>
      </c>
      <c r="T85" s="140">
        <v>100.58058926566538</v>
      </c>
      <c r="U85" s="140">
        <v>100.06778170753105</v>
      </c>
    </row>
    <row r="86" spans="1:21">
      <c r="A86" s="129" t="s">
        <v>2792</v>
      </c>
      <c r="B86" s="129" t="s">
        <v>338</v>
      </c>
      <c r="C86" s="129">
        <v>208.05834437022838</v>
      </c>
      <c r="D86" s="130">
        <v>57260.524909883155</v>
      </c>
      <c r="E86" s="131">
        <v>1.2123413396839393</v>
      </c>
      <c r="F86" s="132">
        <f t="shared" si="1"/>
        <v>0.8248502028815603</v>
      </c>
      <c r="G86" s="133">
        <v>18.852633019589618</v>
      </c>
      <c r="H86" s="131">
        <v>2.8189495023780018</v>
      </c>
      <c r="I86" s="133">
        <v>0.36382493607326688</v>
      </c>
      <c r="J86" s="131">
        <v>2.9014445995400231</v>
      </c>
      <c r="K86" s="133">
        <v>4.9746576756345758E-2</v>
      </c>
      <c r="L86" s="104">
        <v>0.68695303132221552</v>
      </c>
      <c r="M86" s="134">
        <v>0.23676241532618661</v>
      </c>
      <c r="N86" s="131">
        <v>312.9655411337074</v>
      </c>
      <c r="O86" s="104">
        <v>2.0985726027635678</v>
      </c>
      <c r="P86" s="104">
        <v>315.06646209765785</v>
      </c>
      <c r="Q86" s="104">
        <v>7.8593512957633607</v>
      </c>
      <c r="R86" s="131">
        <v>330.65767752202481</v>
      </c>
      <c r="S86" s="104">
        <v>63.942853113783542</v>
      </c>
      <c r="T86" s="140">
        <v>94.649410072403668</v>
      </c>
      <c r="U86" s="140">
        <v>99.333181656351854</v>
      </c>
    </row>
    <row r="87" spans="1:21">
      <c r="A87" s="129" t="s">
        <v>2793</v>
      </c>
      <c r="B87" s="129" t="s">
        <v>338</v>
      </c>
      <c r="C87" s="129">
        <v>181.48805591135854</v>
      </c>
      <c r="D87" s="130">
        <v>63262.145697762666</v>
      </c>
      <c r="E87" s="131">
        <v>1.7773257774580751</v>
      </c>
      <c r="F87" s="132">
        <f t="shared" si="1"/>
        <v>0.56264305209717735</v>
      </c>
      <c r="G87" s="133">
        <v>19.41662049140124</v>
      </c>
      <c r="H87" s="131">
        <v>4.2273040429521123</v>
      </c>
      <c r="I87" s="133">
        <v>0.35325960799180678</v>
      </c>
      <c r="J87" s="131">
        <v>4.478108239688277</v>
      </c>
      <c r="K87" s="133">
        <v>4.9746937505933307E-2</v>
      </c>
      <c r="L87" s="104">
        <v>1.4776176551478957</v>
      </c>
      <c r="M87" s="134">
        <v>0.32996470296366781</v>
      </c>
      <c r="N87" s="131">
        <v>312.96775646920759</v>
      </c>
      <c r="O87" s="104">
        <v>4.5140054786286044</v>
      </c>
      <c r="P87" s="104">
        <v>307.16982952558169</v>
      </c>
      <c r="Q87" s="104">
        <v>11.870175618677223</v>
      </c>
      <c r="R87" s="131">
        <v>263.38362867257058</v>
      </c>
      <c r="S87" s="104">
        <v>97.084053930318305</v>
      </c>
      <c r="T87" s="140">
        <v>118.82581998225801</v>
      </c>
      <c r="U87" s="140">
        <v>101.88753138697922</v>
      </c>
    </row>
    <row r="88" spans="1:21">
      <c r="A88" s="129" t="s">
        <v>2794</v>
      </c>
      <c r="B88" s="129" t="s">
        <v>338</v>
      </c>
      <c r="C88" s="129">
        <v>249.69594657573231</v>
      </c>
      <c r="D88" s="130">
        <v>75932.071321066149</v>
      </c>
      <c r="E88" s="131">
        <v>1.2491803844229352</v>
      </c>
      <c r="F88" s="132">
        <f t="shared" si="1"/>
        <v>0.80052489814107575</v>
      </c>
      <c r="G88" s="133">
        <v>18.626865803200953</v>
      </c>
      <c r="H88" s="131">
        <v>2.2587839513252668</v>
      </c>
      <c r="I88" s="133">
        <v>0.36836044139806134</v>
      </c>
      <c r="J88" s="131">
        <v>2.5885142715174512</v>
      </c>
      <c r="K88" s="133">
        <v>4.9763566210687248E-2</v>
      </c>
      <c r="L88" s="104">
        <v>1.2642393741237996</v>
      </c>
      <c r="M88" s="134">
        <v>0.48840347841028925</v>
      </c>
      <c r="N88" s="131">
        <v>313.06987124116768</v>
      </c>
      <c r="O88" s="104">
        <v>3.8633812655203599</v>
      </c>
      <c r="P88" s="104">
        <v>318.43759460790147</v>
      </c>
      <c r="Q88" s="104">
        <v>7.0755463158242833</v>
      </c>
      <c r="R88" s="131">
        <v>357.87544918703719</v>
      </c>
      <c r="S88" s="104">
        <v>50.980053228241758</v>
      </c>
      <c r="T88" s="140">
        <v>87.480119676370236</v>
      </c>
      <c r="U88" s="140">
        <v>98.314356263950813</v>
      </c>
    </row>
    <row r="89" spans="1:21">
      <c r="A89" s="129" t="s">
        <v>2795</v>
      </c>
      <c r="B89" s="129" t="s">
        <v>338</v>
      </c>
      <c r="C89" s="129">
        <v>303.48270479213852</v>
      </c>
      <c r="D89" s="130">
        <v>65561.781013178348</v>
      </c>
      <c r="E89" s="131">
        <v>2.029157353919909</v>
      </c>
      <c r="F89" s="132">
        <f t="shared" si="1"/>
        <v>0.49281540343246838</v>
      </c>
      <c r="G89" s="133">
        <v>19.236816979211667</v>
      </c>
      <c r="H89" s="131">
        <v>2.049576642855333</v>
      </c>
      <c r="I89" s="133">
        <v>0.35705151384111644</v>
      </c>
      <c r="J89" s="131">
        <v>2.2776397389462435</v>
      </c>
      <c r="K89" s="133">
        <v>4.9815307687206406E-2</v>
      </c>
      <c r="L89" s="104">
        <v>0.99341751821123714</v>
      </c>
      <c r="M89" s="134">
        <v>0.43616095259685167</v>
      </c>
      <c r="N89" s="131">
        <v>313.38759875524232</v>
      </c>
      <c r="O89" s="104">
        <v>3.0387849575094492</v>
      </c>
      <c r="P89" s="104">
        <v>310.01100847367894</v>
      </c>
      <c r="Q89" s="104">
        <v>6.0849173832374959</v>
      </c>
      <c r="R89" s="131">
        <v>284.70208387911111</v>
      </c>
      <c r="S89" s="104">
        <v>46.861170742109039</v>
      </c>
      <c r="T89" s="140">
        <v>110.07562518871886</v>
      </c>
      <c r="U89" s="140">
        <v>101.08918399323554</v>
      </c>
    </row>
    <row r="90" spans="1:21">
      <c r="A90" s="129" t="s">
        <v>2796</v>
      </c>
      <c r="B90" s="129" t="s">
        <v>338</v>
      </c>
      <c r="C90" s="129">
        <v>237.63937891403631</v>
      </c>
      <c r="D90" s="130">
        <v>41011.592775321478</v>
      </c>
      <c r="E90" s="131">
        <v>1.3655859045252021</v>
      </c>
      <c r="F90" s="132">
        <f t="shared" si="1"/>
        <v>0.73228641031388508</v>
      </c>
      <c r="G90" s="133">
        <v>19.074292029590161</v>
      </c>
      <c r="H90" s="131">
        <v>2.5218978446365274</v>
      </c>
      <c r="I90" s="133">
        <v>0.36019467166157632</v>
      </c>
      <c r="J90" s="131">
        <v>3.1905608410727759</v>
      </c>
      <c r="K90" s="133">
        <v>4.9829259898282928E-2</v>
      </c>
      <c r="L90" s="104">
        <v>1.9544077726525386</v>
      </c>
      <c r="M90" s="134">
        <v>0.61255931793966345</v>
      </c>
      <c r="N90" s="131">
        <v>313.473272047519</v>
      </c>
      <c r="O90" s="104">
        <v>5.9799737157240145</v>
      </c>
      <c r="P90" s="104">
        <v>312.36008573072564</v>
      </c>
      <c r="Q90" s="104">
        <v>8.5791347760544454</v>
      </c>
      <c r="R90" s="131">
        <v>304.05390980458662</v>
      </c>
      <c r="S90" s="104">
        <v>57.459790685380568</v>
      </c>
      <c r="T90" s="140">
        <v>103.09792505183904</v>
      </c>
      <c r="U90" s="140">
        <v>100.3563791814787</v>
      </c>
    </row>
    <row r="91" spans="1:21">
      <c r="A91" s="129" t="s">
        <v>2797</v>
      </c>
      <c r="B91" s="129" t="s">
        <v>338</v>
      </c>
      <c r="C91" s="129">
        <v>277.90373948060721</v>
      </c>
      <c r="D91" s="130">
        <v>14927.608547852062</v>
      </c>
      <c r="E91" s="131">
        <v>2.1628916582977959</v>
      </c>
      <c r="F91" s="132">
        <f t="shared" si="1"/>
        <v>0.46234400884739824</v>
      </c>
      <c r="G91" s="133">
        <v>18.593578370147039</v>
      </c>
      <c r="H91" s="131">
        <v>3.7920836973036334</v>
      </c>
      <c r="I91" s="133">
        <v>0.37226505722002107</v>
      </c>
      <c r="J91" s="131">
        <v>4.085050923148831</v>
      </c>
      <c r="K91" s="133">
        <v>5.0201185928979791E-2</v>
      </c>
      <c r="L91" s="104">
        <v>1.5191254975686259</v>
      </c>
      <c r="M91" s="134">
        <v>0.37187431103004587</v>
      </c>
      <c r="N91" s="131">
        <v>315.75665728968175</v>
      </c>
      <c r="O91" s="104">
        <v>4.6811591600202576</v>
      </c>
      <c r="P91" s="104">
        <v>321.33086362231182</v>
      </c>
      <c r="Q91" s="104">
        <v>11.252769752891936</v>
      </c>
      <c r="R91" s="131">
        <v>361.91150330328418</v>
      </c>
      <c r="S91" s="104">
        <v>85.541591800454057</v>
      </c>
      <c r="T91" s="140">
        <v>87.246924844241718</v>
      </c>
      <c r="U91" s="140">
        <v>98.265275152908458</v>
      </c>
    </row>
    <row r="92" spans="1:21">
      <c r="A92" s="129" t="s">
        <v>2798</v>
      </c>
      <c r="B92" s="129" t="s">
        <v>338</v>
      </c>
      <c r="C92" s="129">
        <v>164.47672891182296</v>
      </c>
      <c r="D92" s="129">
        <v>24956.667431273749</v>
      </c>
      <c r="E92" s="131">
        <v>1.4373093800144519</v>
      </c>
      <c r="F92" s="132">
        <f t="shared" si="1"/>
        <v>0.6957444332478685</v>
      </c>
      <c r="G92" s="133">
        <v>19.361011629875367</v>
      </c>
      <c r="H92" s="131">
        <v>4.5601216068041088</v>
      </c>
      <c r="I92" s="133">
        <v>0.35781701100669605</v>
      </c>
      <c r="J92" s="131">
        <v>4.6776652438559996</v>
      </c>
      <c r="K92" s="133">
        <v>5.0244410440004966E-2</v>
      </c>
      <c r="L92" s="104">
        <v>1.0420379382425193</v>
      </c>
      <c r="M92" s="134">
        <v>0.22276881391014713</v>
      </c>
      <c r="N92" s="131">
        <v>316.02197537400599</v>
      </c>
      <c r="O92" s="104">
        <v>3.2136542356589928</v>
      </c>
      <c r="P92" s="104">
        <v>310.58361290201896</v>
      </c>
      <c r="Q92" s="104">
        <v>12.517015375570963</v>
      </c>
      <c r="R92" s="131">
        <v>269.93300011591515</v>
      </c>
      <c r="S92" s="104">
        <v>104.60994104225358</v>
      </c>
      <c r="T92" s="140">
        <v>117.07422776700116</v>
      </c>
      <c r="U92" s="140">
        <v>101.75101397693597</v>
      </c>
    </row>
    <row r="93" spans="1:21">
      <c r="A93" s="129" t="s">
        <v>2799</v>
      </c>
      <c r="B93" s="129" t="s">
        <v>338</v>
      </c>
      <c r="C93" s="129">
        <v>479.47534489868661</v>
      </c>
      <c r="D93" s="130">
        <v>113164.28018050893</v>
      </c>
      <c r="E93" s="131">
        <v>0.96013504197390098</v>
      </c>
      <c r="F93" s="132">
        <f t="shared" si="1"/>
        <v>1.0415201573563468</v>
      </c>
      <c r="G93" s="133">
        <v>19.065866321225613</v>
      </c>
      <c r="H93" s="131">
        <v>0.95071438001722142</v>
      </c>
      <c r="I93" s="133">
        <v>0.36392574903852026</v>
      </c>
      <c r="J93" s="131">
        <v>1.0753716843396757</v>
      </c>
      <c r="K93" s="133">
        <v>5.0323177270237371E-2</v>
      </c>
      <c r="L93" s="104">
        <v>0.50255987415234538</v>
      </c>
      <c r="M93" s="134">
        <v>0.46733597459462478</v>
      </c>
      <c r="N93" s="131">
        <v>316.50542909832097</v>
      </c>
      <c r="O93" s="104">
        <v>1.5522123288050693</v>
      </c>
      <c r="P93" s="104">
        <v>315.14151571386412</v>
      </c>
      <c r="Q93" s="104">
        <v>2.9134780849092294</v>
      </c>
      <c r="R93" s="131">
        <v>305.06603342661083</v>
      </c>
      <c r="S93" s="104">
        <v>21.663337289270544</v>
      </c>
      <c r="T93" s="140">
        <v>103.74980968651893</v>
      </c>
      <c r="U93" s="140">
        <v>100.43279394064196</v>
      </c>
    </row>
    <row r="94" spans="1:21">
      <c r="A94" s="129" t="s">
        <v>2800</v>
      </c>
      <c r="B94" s="129" t="s">
        <v>338</v>
      </c>
      <c r="C94" s="129">
        <v>290.73375638220773</v>
      </c>
      <c r="D94" s="130">
        <v>172576.92449178605</v>
      </c>
      <c r="E94" s="131">
        <v>1.0013408326693483</v>
      </c>
      <c r="F94" s="132">
        <f t="shared" si="1"/>
        <v>0.99866096275553462</v>
      </c>
      <c r="G94" s="133">
        <v>19.292036642828233</v>
      </c>
      <c r="H94" s="131">
        <v>2.0706916237554247</v>
      </c>
      <c r="I94" s="133">
        <v>0.36002283784905464</v>
      </c>
      <c r="J94" s="131">
        <v>2.3137474418797486</v>
      </c>
      <c r="K94" s="133">
        <v>5.0374048303154693E-2</v>
      </c>
      <c r="L94" s="104">
        <v>1.0323097520193263</v>
      </c>
      <c r="M94" s="134">
        <v>0.44616354116015838</v>
      </c>
      <c r="N94" s="131">
        <v>316.81764519888952</v>
      </c>
      <c r="O94" s="104">
        <v>3.1914727619955556</v>
      </c>
      <c r="P94" s="104">
        <v>312.23180397323165</v>
      </c>
      <c r="Q94" s="104">
        <v>6.2192088727449573</v>
      </c>
      <c r="R94" s="131">
        <v>278.153252392029</v>
      </c>
      <c r="S94" s="104">
        <v>47.432539914357051</v>
      </c>
      <c r="T94" s="140">
        <v>113.90039213072617</v>
      </c>
      <c r="U94" s="140">
        <v>101.46872969611097</v>
      </c>
    </row>
    <row r="95" spans="1:21">
      <c r="A95" s="129" t="s">
        <v>2801</v>
      </c>
      <c r="B95" s="129" t="s">
        <v>338</v>
      </c>
      <c r="C95" s="129">
        <v>156.48001838398014</v>
      </c>
      <c r="D95" s="130">
        <v>112082.60260080047</v>
      </c>
      <c r="E95" s="131">
        <v>1.4124468969080175</v>
      </c>
      <c r="F95" s="132">
        <f t="shared" si="1"/>
        <v>0.70799121877721316</v>
      </c>
      <c r="G95" s="133">
        <v>19.580094846576582</v>
      </c>
      <c r="H95" s="131">
        <v>3.1704692358635653</v>
      </c>
      <c r="I95" s="133">
        <v>0.35663820163321536</v>
      </c>
      <c r="J95" s="131">
        <v>3.4312671656231988</v>
      </c>
      <c r="K95" s="133">
        <v>5.0645560007911657E-2</v>
      </c>
      <c r="L95" s="104">
        <v>1.3121429748036462</v>
      </c>
      <c r="M95" s="134">
        <v>0.3824076970600247</v>
      </c>
      <c r="N95" s="131">
        <v>318.48376664485204</v>
      </c>
      <c r="O95" s="104">
        <v>4.077411759319034</v>
      </c>
      <c r="P95" s="104">
        <v>309.70170987372546</v>
      </c>
      <c r="Q95" s="104">
        <v>9.159252745639975</v>
      </c>
      <c r="R95" s="131">
        <v>244.09972161807161</v>
      </c>
      <c r="S95" s="104">
        <v>73.054297076127995</v>
      </c>
      <c r="T95" s="140">
        <v>130.4728102652918</v>
      </c>
      <c r="U95" s="140">
        <v>102.83565007590926</v>
      </c>
    </row>
    <row r="96" spans="1:21">
      <c r="A96" s="129" t="s">
        <v>2802</v>
      </c>
      <c r="B96" s="129" t="s">
        <v>338</v>
      </c>
      <c r="C96" s="129">
        <v>235.16160721698154</v>
      </c>
      <c r="D96" s="130">
        <v>50529.260510856133</v>
      </c>
      <c r="E96" s="131">
        <v>1.8377704231156944</v>
      </c>
      <c r="F96" s="132">
        <f t="shared" si="1"/>
        <v>0.54413760686420964</v>
      </c>
      <c r="G96" s="133">
        <v>19.32718902341961</v>
      </c>
      <c r="H96" s="131">
        <v>3.1561036066283967</v>
      </c>
      <c r="I96" s="133">
        <v>0.36237883824552747</v>
      </c>
      <c r="J96" s="131">
        <v>3.4197587976684534</v>
      </c>
      <c r="K96" s="133">
        <v>5.0796085761956107E-2</v>
      </c>
      <c r="L96" s="104">
        <v>1.3167233036815329</v>
      </c>
      <c r="M96" s="134">
        <v>0.38503396923176508</v>
      </c>
      <c r="N96" s="131">
        <v>319.40727680679976</v>
      </c>
      <c r="O96" s="104">
        <v>4.1032179641383948</v>
      </c>
      <c r="P96" s="104">
        <v>313.98925475227423</v>
      </c>
      <c r="Q96" s="104">
        <v>9.236390881934085</v>
      </c>
      <c r="R96" s="131">
        <v>273.94009314307715</v>
      </c>
      <c r="S96" s="104">
        <v>72.324392234318438</v>
      </c>
      <c r="T96" s="140">
        <v>116.59749149606056</v>
      </c>
      <c r="U96" s="140">
        <v>101.72554377977046</v>
      </c>
    </row>
    <row r="97" spans="1:21">
      <c r="A97" s="129"/>
      <c r="B97" s="129"/>
      <c r="C97" s="129"/>
      <c r="D97" s="130"/>
      <c r="E97" s="131"/>
      <c r="F97" s="132"/>
      <c r="G97" s="133"/>
      <c r="H97" s="131"/>
      <c r="I97" s="133"/>
      <c r="J97" s="131"/>
      <c r="K97" s="133"/>
      <c r="L97" s="104"/>
      <c r="M97" s="134"/>
      <c r="N97" s="131"/>
      <c r="O97" s="104"/>
      <c r="P97" s="104"/>
      <c r="Q97" s="104"/>
      <c r="R97" s="131"/>
      <c r="S97" s="104"/>
    </row>
    <row r="98" spans="1:21">
      <c r="A98" s="282" t="s">
        <v>2812</v>
      </c>
      <c r="B98" s="129"/>
      <c r="C98" s="129"/>
      <c r="D98" s="130"/>
      <c r="E98" s="131"/>
      <c r="F98" s="132"/>
      <c r="G98" s="133"/>
      <c r="H98" s="131"/>
      <c r="I98" s="133"/>
      <c r="J98" s="131"/>
      <c r="K98" s="133"/>
      <c r="L98" s="104"/>
      <c r="M98" s="134"/>
      <c r="N98" s="131"/>
      <c r="O98" s="104"/>
      <c r="P98" s="104"/>
      <c r="Q98" s="104"/>
      <c r="R98" s="131"/>
      <c r="S98" s="104"/>
    </row>
    <row r="99" spans="1:21">
      <c r="A99" s="129" t="s">
        <v>3350</v>
      </c>
      <c r="B99" s="129" t="s">
        <v>338</v>
      </c>
      <c r="C99" s="129">
        <v>1032.862157331758</v>
      </c>
      <c r="D99" s="130">
        <v>117057.81270537971</v>
      </c>
      <c r="E99" s="131">
        <v>3.4475891512570929</v>
      </c>
      <c r="F99" s="132">
        <f t="shared" si="1"/>
        <v>0.29005776388273252</v>
      </c>
      <c r="G99" s="133">
        <v>19.149222738188673</v>
      </c>
      <c r="H99" s="131">
        <v>0.69798934637123111</v>
      </c>
      <c r="I99" s="133">
        <v>0.32873461542496835</v>
      </c>
      <c r="J99" s="131">
        <v>1.157483245024546</v>
      </c>
      <c r="K99" s="133">
        <v>4.5655732321769026E-2</v>
      </c>
      <c r="L99" s="104">
        <v>0.92335168536414924</v>
      </c>
      <c r="M99" s="134">
        <v>0.79772358635270624</v>
      </c>
      <c r="N99" s="131">
        <v>287.79489875154718</v>
      </c>
      <c r="O99" s="104">
        <v>2.5989143429964656</v>
      </c>
      <c r="P99" s="104">
        <v>288.59935256693723</v>
      </c>
      <c r="Q99" s="104">
        <v>2.9077227822631073</v>
      </c>
      <c r="R99" s="131">
        <v>295.13983359954688</v>
      </c>
      <c r="S99" s="104">
        <v>15.91123947979969</v>
      </c>
      <c r="T99" s="140">
        <v>97.511371217358118</v>
      </c>
      <c r="U99" s="140">
        <v>99.721255848900952</v>
      </c>
    </row>
    <row r="100" spans="1:21">
      <c r="A100" s="129" t="s">
        <v>3351</v>
      </c>
      <c r="B100" s="129" t="s">
        <v>338</v>
      </c>
      <c r="C100" s="129">
        <v>743.59872424165621</v>
      </c>
      <c r="D100" s="130">
        <v>168511.27941001908</v>
      </c>
      <c r="E100" s="131">
        <v>3.05134023124142</v>
      </c>
      <c r="F100" s="132">
        <f t="shared" si="1"/>
        <v>0.32772484358230869</v>
      </c>
      <c r="G100" s="133">
        <v>19.112886941469593</v>
      </c>
      <c r="H100" s="131">
        <v>0.51059523899691184</v>
      </c>
      <c r="I100" s="133">
        <v>0.33019253359927686</v>
      </c>
      <c r="J100" s="131">
        <v>2.9335548224534618</v>
      </c>
      <c r="K100" s="133">
        <v>4.5771196428781392E-2</v>
      </c>
      <c r="L100" s="104">
        <v>2.8887776650780252</v>
      </c>
      <c r="M100" s="134">
        <v>0.98473621251843957</v>
      </c>
      <c r="N100" s="131">
        <v>288.50668977565033</v>
      </c>
      <c r="O100" s="104">
        <v>8.1505730349995531</v>
      </c>
      <c r="P100" s="104">
        <v>289.71284343946735</v>
      </c>
      <c r="Q100" s="104">
        <v>7.3940867051314854</v>
      </c>
      <c r="R100" s="131">
        <v>299.42945282024459</v>
      </c>
      <c r="S100" s="104">
        <v>11.639995304297514</v>
      </c>
      <c r="T100" s="140">
        <v>96.352141400347989</v>
      </c>
      <c r="U100" s="140">
        <v>99.583672698283735</v>
      </c>
    </row>
    <row r="101" spans="1:21">
      <c r="A101" s="129" t="s">
        <v>3352</v>
      </c>
      <c r="B101" s="129" t="s">
        <v>338</v>
      </c>
      <c r="C101" s="129">
        <v>833.58651575357692</v>
      </c>
      <c r="D101" s="130">
        <v>222395.22187915206</v>
      </c>
      <c r="E101" s="131">
        <v>4.1512184551065987</v>
      </c>
      <c r="F101" s="132">
        <f t="shared" si="1"/>
        <v>0.24089312832232557</v>
      </c>
      <c r="G101" s="133">
        <v>19.159520305378695</v>
      </c>
      <c r="H101" s="131">
        <v>0.32154807771787186</v>
      </c>
      <c r="I101" s="133">
        <v>0.32971716448803734</v>
      </c>
      <c r="J101" s="131">
        <v>1.3681461062737275</v>
      </c>
      <c r="K101" s="133">
        <v>4.5816816855529727E-2</v>
      </c>
      <c r="L101" s="104">
        <v>1.3298235228134232</v>
      </c>
      <c r="M101" s="134">
        <v>0.97198940720981963</v>
      </c>
      <c r="N101" s="131">
        <v>288.78790019009409</v>
      </c>
      <c r="O101" s="104">
        <v>3.7556192586930024</v>
      </c>
      <c r="P101" s="104">
        <v>289.34991251359406</v>
      </c>
      <c r="Q101" s="104">
        <v>3.4446598028563074</v>
      </c>
      <c r="R101" s="131">
        <v>293.88850244137086</v>
      </c>
      <c r="S101" s="104">
        <v>7.3447134357967343</v>
      </c>
      <c r="T101" s="140">
        <v>98.264443076573116</v>
      </c>
      <c r="U101" s="140">
        <v>99.805767239181876</v>
      </c>
    </row>
    <row r="102" spans="1:21">
      <c r="A102" s="129" t="s">
        <v>3353</v>
      </c>
      <c r="B102" s="129" t="s">
        <v>338</v>
      </c>
      <c r="C102" s="129">
        <v>1297.0870709278224</v>
      </c>
      <c r="D102" s="130">
        <v>400346.65179743891</v>
      </c>
      <c r="E102" s="131">
        <v>4.0449262411974853</v>
      </c>
      <c r="F102" s="132">
        <f t="shared" si="1"/>
        <v>0.2472232966364187</v>
      </c>
      <c r="G102" s="133">
        <v>19.07310389119251</v>
      </c>
      <c r="H102" s="131">
        <v>0.58496165174957815</v>
      </c>
      <c r="I102" s="133">
        <v>0.33151766699669422</v>
      </c>
      <c r="J102" s="131">
        <v>0.69066840724109602</v>
      </c>
      <c r="K102" s="133">
        <v>4.5859231972684301E-2</v>
      </c>
      <c r="L102" s="104">
        <v>0.36720936091466644</v>
      </c>
      <c r="M102" s="134">
        <v>0.53167244522085444</v>
      </c>
      <c r="N102" s="131">
        <v>289.04934164318291</v>
      </c>
      <c r="O102" s="104">
        <v>1.0379716592974546</v>
      </c>
      <c r="P102" s="104">
        <v>290.72386117228098</v>
      </c>
      <c r="Q102" s="104">
        <v>1.746062052982694</v>
      </c>
      <c r="R102" s="131">
        <v>304.19426207389148</v>
      </c>
      <c r="S102" s="104">
        <v>13.33059449971222</v>
      </c>
      <c r="T102" s="140">
        <v>95.021299768294213</v>
      </c>
      <c r="U102" s="140">
        <v>99.424017167924944</v>
      </c>
    </row>
    <row r="103" spans="1:21">
      <c r="A103" s="129" t="s">
        <v>3354</v>
      </c>
      <c r="B103" s="129" t="s">
        <v>338</v>
      </c>
      <c r="C103" s="129">
        <v>787.50948453472438</v>
      </c>
      <c r="D103" s="130">
        <v>95020.893466412221</v>
      </c>
      <c r="E103" s="131">
        <v>4.2985365866691057</v>
      </c>
      <c r="F103" s="132">
        <f t="shared" si="1"/>
        <v>0.23263731268480148</v>
      </c>
      <c r="G103" s="133">
        <v>19.182325560609264</v>
      </c>
      <c r="H103" s="131">
        <v>0.9672393406046278</v>
      </c>
      <c r="I103" s="133">
        <v>0.33017018452556662</v>
      </c>
      <c r="J103" s="131">
        <v>1.5310217522366045</v>
      </c>
      <c r="K103" s="133">
        <v>4.5934377502000689E-2</v>
      </c>
      <c r="L103" s="104">
        <v>1.1867921738065044</v>
      </c>
      <c r="M103" s="134">
        <v>0.77516349592863065</v>
      </c>
      <c r="N103" s="131">
        <v>289.51250321315985</v>
      </c>
      <c r="O103" s="104">
        <v>3.359899725483757</v>
      </c>
      <c r="P103" s="104">
        <v>289.69578345697158</v>
      </c>
      <c r="Q103" s="104">
        <v>3.8587265741834926</v>
      </c>
      <c r="R103" s="131">
        <v>291.15169126211032</v>
      </c>
      <c r="S103" s="104">
        <v>22.104698983732021</v>
      </c>
      <c r="T103" s="140">
        <v>99.436998616822464</v>
      </c>
      <c r="U103" s="140">
        <v>99.936733547991395</v>
      </c>
    </row>
    <row r="104" spans="1:21">
      <c r="A104" s="129" t="s">
        <v>3355</v>
      </c>
      <c r="B104" s="129" t="s">
        <v>338</v>
      </c>
      <c r="C104" s="129">
        <v>1679.883167542399</v>
      </c>
      <c r="D104" s="130">
        <v>442050.51744928665</v>
      </c>
      <c r="E104" s="131">
        <v>2.3439094805193266</v>
      </c>
      <c r="F104" s="132">
        <f t="shared" si="1"/>
        <v>0.42663763609951172</v>
      </c>
      <c r="G104" s="133">
        <v>19.073981411784679</v>
      </c>
      <c r="H104" s="131">
        <v>0.46656429564419555</v>
      </c>
      <c r="I104" s="133">
        <v>0.3328414827714663</v>
      </c>
      <c r="J104" s="131">
        <v>1.0285562552265675</v>
      </c>
      <c r="K104" s="133">
        <v>4.6044475307903968E-2</v>
      </c>
      <c r="L104" s="104">
        <v>0.91664918490976433</v>
      </c>
      <c r="M104" s="134">
        <v>0.89119985440937077</v>
      </c>
      <c r="N104" s="131">
        <v>290.19103402822594</v>
      </c>
      <c r="O104" s="104">
        <v>2.6010503788500898</v>
      </c>
      <c r="P104" s="104">
        <v>291.73286944661032</v>
      </c>
      <c r="Q104" s="104">
        <v>2.608061706567554</v>
      </c>
      <c r="R104" s="131">
        <v>304.07680606843547</v>
      </c>
      <c r="S104" s="104">
        <v>10.64096798285658</v>
      </c>
      <c r="T104" s="140">
        <v>95.433465570838578</v>
      </c>
      <c r="U104" s="140">
        <v>99.471490675250578</v>
      </c>
    </row>
    <row r="105" spans="1:21">
      <c r="A105" s="129" t="s">
        <v>3356</v>
      </c>
      <c r="B105" s="129" t="s">
        <v>338</v>
      </c>
      <c r="C105" s="129">
        <v>329.08555755346367</v>
      </c>
      <c r="D105" s="130">
        <v>56642.703266055112</v>
      </c>
      <c r="E105" s="131">
        <v>2.2467609875266339</v>
      </c>
      <c r="F105" s="132">
        <f t="shared" si="1"/>
        <v>0.44508517174355006</v>
      </c>
      <c r="G105" s="133">
        <v>18.947694984284848</v>
      </c>
      <c r="H105" s="131">
        <v>2.0372830322940043</v>
      </c>
      <c r="I105" s="133">
        <v>0.33607929681795962</v>
      </c>
      <c r="J105" s="131">
        <v>2.4245255187302934</v>
      </c>
      <c r="K105" s="133">
        <v>4.6184566337682274E-2</v>
      </c>
      <c r="L105" s="104">
        <v>1.3144587621151698</v>
      </c>
      <c r="M105" s="134">
        <v>0.54215092889743743</v>
      </c>
      <c r="N105" s="131">
        <v>291.05430930499909</v>
      </c>
      <c r="O105" s="104">
        <v>3.7407077648452685</v>
      </c>
      <c r="P105" s="104">
        <v>294.19650429886678</v>
      </c>
      <c r="Q105" s="104">
        <v>6.1925793490498506</v>
      </c>
      <c r="R105" s="131">
        <v>319.19377019917471</v>
      </c>
      <c r="S105" s="104">
        <v>46.30832576913221</v>
      </c>
      <c r="T105" s="140">
        <v>91.184207361999327</v>
      </c>
      <c r="U105" s="140">
        <v>98.931940064564586</v>
      </c>
    </row>
    <row r="106" spans="1:21">
      <c r="A106" s="129" t="s">
        <v>3357</v>
      </c>
      <c r="B106" s="129" t="s">
        <v>338</v>
      </c>
      <c r="C106" s="129">
        <v>1097.1839238940261</v>
      </c>
      <c r="D106" s="130">
        <v>38309.445198335881</v>
      </c>
      <c r="E106" s="131">
        <v>10.20829722071146</v>
      </c>
      <c r="F106" s="132">
        <f t="shared" si="1"/>
        <v>9.7959530211474952E-2</v>
      </c>
      <c r="G106" s="133">
        <v>19.003273013756175</v>
      </c>
      <c r="H106" s="131">
        <v>0.70199918796215921</v>
      </c>
      <c r="I106" s="133">
        <v>0.33551335328433868</v>
      </c>
      <c r="J106" s="131">
        <v>1.4436559040853929</v>
      </c>
      <c r="K106" s="133">
        <v>4.6242035481745832E-2</v>
      </c>
      <c r="L106" s="104">
        <v>1.2614830595378925</v>
      </c>
      <c r="M106" s="134">
        <v>0.87381145047655007</v>
      </c>
      <c r="N106" s="131">
        <v>291.40841482544721</v>
      </c>
      <c r="O106" s="104">
        <v>3.5942182986183298</v>
      </c>
      <c r="P106" s="104">
        <v>293.76631185788011</v>
      </c>
      <c r="Q106" s="104">
        <v>3.6826214728828006</v>
      </c>
      <c r="R106" s="131">
        <v>312.57655530958795</v>
      </c>
      <c r="S106" s="104">
        <v>15.980638659294527</v>
      </c>
      <c r="T106" s="140">
        <v>93.227854065006582</v>
      </c>
      <c r="U106" s="140">
        <v>99.197356219125083</v>
      </c>
    </row>
    <row r="107" spans="1:21">
      <c r="A107" s="129" t="s">
        <v>3358</v>
      </c>
      <c r="B107" s="129" t="s">
        <v>338</v>
      </c>
      <c r="C107" s="129">
        <v>537.07421074672004</v>
      </c>
      <c r="D107" s="130">
        <v>61452.60185416173</v>
      </c>
      <c r="E107" s="131">
        <v>2.0179572036052944</v>
      </c>
      <c r="F107" s="132">
        <f t="shared" si="1"/>
        <v>0.49555064805804305</v>
      </c>
      <c r="G107" s="133">
        <v>18.919601908252702</v>
      </c>
      <c r="H107" s="131">
        <v>1.4144704938524302</v>
      </c>
      <c r="I107" s="133">
        <v>0.33749521745154992</v>
      </c>
      <c r="J107" s="131">
        <v>1.7868731552086297</v>
      </c>
      <c r="K107" s="133">
        <v>4.6310379751396173E-2</v>
      </c>
      <c r="L107" s="104">
        <v>1.0918740288266342</v>
      </c>
      <c r="M107" s="134">
        <v>0.61105290302441784</v>
      </c>
      <c r="N107" s="131">
        <v>291.82950388977753</v>
      </c>
      <c r="O107" s="104">
        <v>3.115362471280605</v>
      </c>
      <c r="P107" s="104">
        <v>295.27199476516495</v>
      </c>
      <c r="Q107" s="104">
        <v>4.5782759254143173</v>
      </c>
      <c r="R107" s="131">
        <v>322.60867863081728</v>
      </c>
      <c r="S107" s="104">
        <v>32.140027449223396</v>
      </c>
      <c r="T107" s="140">
        <v>90.459284954245618</v>
      </c>
      <c r="U107" s="140">
        <v>98.83412889254015</v>
      </c>
    </row>
    <row r="108" spans="1:21">
      <c r="A108" s="129" t="s">
        <v>3359</v>
      </c>
      <c r="B108" s="129" t="s">
        <v>338</v>
      </c>
      <c r="C108" s="129">
        <v>1278.4062297343262</v>
      </c>
      <c r="D108" s="130">
        <v>146723.56578012099</v>
      </c>
      <c r="E108" s="131">
        <v>9.2034840269678639</v>
      </c>
      <c r="F108" s="132">
        <f t="shared" si="1"/>
        <v>0.10865450486683305</v>
      </c>
      <c r="G108" s="133">
        <v>19.170777784096348</v>
      </c>
      <c r="H108" s="131">
        <v>0.62467823198855366</v>
      </c>
      <c r="I108" s="133">
        <v>0.33322759221898912</v>
      </c>
      <c r="J108" s="131">
        <v>0.83825873492490777</v>
      </c>
      <c r="K108" s="133">
        <v>4.6331825659702015E-2</v>
      </c>
      <c r="L108" s="104">
        <v>0.55897657657325994</v>
      </c>
      <c r="M108" s="134">
        <v>0.66683060167972319</v>
      </c>
      <c r="N108" s="131">
        <v>291.96163274305087</v>
      </c>
      <c r="O108" s="104">
        <v>1.5955918236850835</v>
      </c>
      <c r="P108" s="104">
        <v>292.02697209844007</v>
      </c>
      <c r="Q108" s="104">
        <v>2.127381095961141</v>
      </c>
      <c r="R108" s="131">
        <v>292.52894394413289</v>
      </c>
      <c r="S108" s="104">
        <v>14.25681377176798</v>
      </c>
      <c r="T108" s="140">
        <v>99.806066643036061</v>
      </c>
      <c r="U108" s="140">
        <v>99.977625575158456</v>
      </c>
    </row>
    <row r="109" spans="1:21">
      <c r="A109" s="129" t="s">
        <v>3360</v>
      </c>
      <c r="B109" s="129" t="s">
        <v>338</v>
      </c>
      <c r="C109" s="129">
        <v>657.58918631248059</v>
      </c>
      <c r="D109" s="130">
        <v>128588.8937675146</v>
      </c>
      <c r="E109" s="131">
        <v>2.3493433979719414</v>
      </c>
      <c r="F109" s="132">
        <f t="shared" si="1"/>
        <v>0.42565084391802616</v>
      </c>
      <c r="G109" s="133">
        <v>18.987616650472706</v>
      </c>
      <c r="H109" s="131">
        <v>1.2728756319947501</v>
      </c>
      <c r="I109" s="133">
        <v>0.33681329648117658</v>
      </c>
      <c r="J109" s="131">
        <v>2.3976346297307005</v>
      </c>
      <c r="K109" s="133">
        <v>4.6382954426795679E-2</v>
      </c>
      <c r="L109" s="104">
        <v>2.0318561571031148</v>
      </c>
      <c r="M109" s="134">
        <v>0.8474419462865912</v>
      </c>
      <c r="N109" s="131">
        <v>292.27662761240282</v>
      </c>
      <c r="O109" s="104">
        <v>5.8060267717299894</v>
      </c>
      <c r="P109" s="104">
        <v>294.75417043160201</v>
      </c>
      <c r="Q109" s="104">
        <v>6.1338996635919045</v>
      </c>
      <c r="R109" s="131">
        <v>314.44195642229755</v>
      </c>
      <c r="S109" s="104">
        <v>28.953687601619862</v>
      </c>
      <c r="T109" s="140">
        <v>92.950899726585291</v>
      </c>
      <c r="U109" s="140">
        <v>99.159454532714022</v>
      </c>
    </row>
    <row r="110" spans="1:21">
      <c r="A110" s="129" t="s">
        <v>3361</v>
      </c>
      <c r="B110" s="129" t="s">
        <v>338</v>
      </c>
      <c r="C110" s="129">
        <v>872.91614530887887</v>
      </c>
      <c r="D110" s="130">
        <v>147428.43443276835</v>
      </c>
      <c r="E110" s="131">
        <v>3.736743603732259</v>
      </c>
      <c r="F110" s="132">
        <f t="shared" si="1"/>
        <v>0.26761268795675469</v>
      </c>
      <c r="G110" s="133">
        <v>19.158297371169017</v>
      </c>
      <c r="H110" s="131">
        <v>0.99769359548654146</v>
      </c>
      <c r="I110" s="133">
        <v>0.33410481811644238</v>
      </c>
      <c r="J110" s="131">
        <v>2.1772873161573503</v>
      </c>
      <c r="K110" s="133">
        <v>4.6423552789491881E-2</v>
      </c>
      <c r="L110" s="104">
        <v>1.9352487040752191</v>
      </c>
      <c r="M110" s="134">
        <v>0.88883478524584414</v>
      </c>
      <c r="N110" s="131">
        <v>292.52673564693447</v>
      </c>
      <c r="O110" s="104">
        <v>5.5345965147241429</v>
      </c>
      <c r="P110" s="104">
        <v>292.6948456179266</v>
      </c>
      <c r="Q110" s="104">
        <v>5.5365948380653265</v>
      </c>
      <c r="R110" s="131">
        <v>294.02899098890759</v>
      </c>
      <c r="S110" s="104">
        <v>22.778701148486277</v>
      </c>
      <c r="T110" s="140">
        <v>99.489079176539505</v>
      </c>
      <c r="U110" s="140">
        <v>99.942564765485628</v>
      </c>
    </row>
    <row r="111" spans="1:21">
      <c r="A111" s="129" t="s">
        <v>3362</v>
      </c>
      <c r="B111" s="129" t="s">
        <v>338</v>
      </c>
      <c r="C111" s="129">
        <v>1082.6569631645557</v>
      </c>
      <c r="D111" s="130">
        <v>181303.86805203033</v>
      </c>
      <c r="E111" s="131">
        <v>4.2187111566861173</v>
      </c>
      <c r="F111" s="132">
        <f t="shared" si="1"/>
        <v>0.23703921952919862</v>
      </c>
      <c r="G111" s="133">
        <v>19.122098263750882</v>
      </c>
      <c r="H111" s="131">
        <v>0.58500628879402927</v>
      </c>
      <c r="I111" s="133">
        <v>0.33538118193628524</v>
      </c>
      <c r="J111" s="131">
        <v>1.0996398790968231</v>
      </c>
      <c r="K111" s="133">
        <v>4.651285115171569E-2</v>
      </c>
      <c r="L111" s="104">
        <v>0.93111519468404813</v>
      </c>
      <c r="M111" s="134">
        <v>0.84674556860270389</v>
      </c>
      <c r="N111" s="131">
        <v>293.07682807013873</v>
      </c>
      <c r="O111" s="104">
        <v>2.6677801702882675</v>
      </c>
      <c r="P111" s="104">
        <v>293.66581777600658</v>
      </c>
      <c r="Q111" s="104">
        <v>2.8042384212016032</v>
      </c>
      <c r="R111" s="131">
        <v>298.33037277292499</v>
      </c>
      <c r="S111" s="104">
        <v>13.338021761903377</v>
      </c>
      <c r="T111" s="140">
        <v>98.239017819756143</v>
      </c>
      <c r="U111" s="140">
        <v>99.799435388725726</v>
      </c>
    </row>
    <row r="112" spans="1:21">
      <c r="A112" s="129" t="s">
        <v>3363</v>
      </c>
      <c r="B112" s="129" t="s">
        <v>338</v>
      </c>
      <c r="C112" s="129">
        <v>274.22265020025304</v>
      </c>
      <c r="D112" s="130">
        <v>85788.904881598428</v>
      </c>
      <c r="E112" s="131">
        <v>3.5369684116494353</v>
      </c>
      <c r="F112" s="132">
        <f t="shared" si="1"/>
        <v>0.2827279985612477</v>
      </c>
      <c r="G112" s="133">
        <v>19.301994144138042</v>
      </c>
      <c r="H112" s="131">
        <v>2.8119631293854015</v>
      </c>
      <c r="I112" s="133">
        <v>0.33226184592720576</v>
      </c>
      <c r="J112" s="131">
        <v>3.8122837718946943</v>
      </c>
      <c r="K112" s="133">
        <v>4.6513752570404861E-2</v>
      </c>
      <c r="L112" s="104">
        <v>2.5741738318203571</v>
      </c>
      <c r="M112" s="134">
        <v>0.67523143234980099</v>
      </c>
      <c r="N112" s="131">
        <v>293.08238071644723</v>
      </c>
      <c r="O112" s="104">
        <v>7.3755210103039417</v>
      </c>
      <c r="P112" s="104">
        <v>291.29119543596488</v>
      </c>
      <c r="Q112" s="104">
        <v>9.6542624512000828</v>
      </c>
      <c r="R112" s="131">
        <v>276.97255785739333</v>
      </c>
      <c r="S112" s="104">
        <v>64.426584283077901</v>
      </c>
      <c r="T112" s="140">
        <v>105.81639675196575</v>
      </c>
      <c r="U112" s="140">
        <v>100.61491226255622</v>
      </c>
    </row>
    <row r="113" spans="1:21">
      <c r="A113" s="129" t="s">
        <v>3364</v>
      </c>
      <c r="B113" s="129" t="s">
        <v>338</v>
      </c>
      <c r="C113" s="129">
        <v>902.24855360049571</v>
      </c>
      <c r="D113" s="130">
        <v>293062.81346683687</v>
      </c>
      <c r="E113" s="131">
        <v>3.9398344069075315</v>
      </c>
      <c r="F113" s="132">
        <f t="shared" si="1"/>
        <v>0.25381777423100466</v>
      </c>
      <c r="G113" s="133">
        <v>19.067263891168889</v>
      </c>
      <c r="H113" s="131">
        <v>0.58074141381731881</v>
      </c>
      <c r="I113" s="133">
        <v>0.3370271803626475</v>
      </c>
      <c r="J113" s="131">
        <v>2.0414213306963926</v>
      </c>
      <c r="K113" s="133">
        <v>4.6607094476872453E-2</v>
      </c>
      <c r="L113" s="104">
        <v>1.9570744645259905</v>
      </c>
      <c r="M113" s="134">
        <v>0.958682284297662</v>
      </c>
      <c r="N113" s="131">
        <v>293.65733136096929</v>
      </c>
      <c r="O113" s="104">
        <v>5.6181589355401229</v>
      </c>
      <c r="P113" s="104">
        <v>294.91661398121113</v>
      </c>
      <c r="Q113" s="104">
        <v>5.2250576123875589</v>
      </c>
      <c r="R113" s="131">
        <v>304.9225605766585</v>
      </c>
      <c r="S113" s="104">
        <v>13.210906577770686</v>
      </c>
      <c r="T113" s="140">
        <v>96.305544202965891</v>
      </c>
      <c r="U113" s="140">
        <v>99.573003838867464</v>
      </c>
    </row>
    <row r="114" spans="1:21">
      <c r="A114" s="129" t="s">
        <v>3365</v>
      </c>
      <c r="B114" s="129" t="s">
        <v>338</v>
      </c>
      <c r="C114" s="129">
        <v>703.39506969632725</v>
      </c>
      <c r="D114" s="130">
        <v>204046.63540941229</v>
      </c>
      <c r="E114" s="131">
        <v>3.5342304073263202</v>
      </c>
      <c r="F114" s="132">
        <f t="shared" si="1"/>
        <v>0.28294703082375144</v>
      </c>
      <c r="G114" s="133">
        <v>19.223873335284107</v>
      </c>
      <c r="H114" s="131">
        <v>0.9346952881235151</v>
      </c>
      <c r="I114" s="133">
        <v>0.33556541724820071</v>
      </c>
      <c r="J114" s="131">
        <v>2.8233338123384564</v>
      </c>
      <c r="K114" s="133">
        <v>4.6786097163338924E-2</v>
      </c>
      <c r="L114" s="104">
        <v>2.6641243466199738</v>
      </c>
      <c r="M114" s="134">
        <v>0.94360940777788649</v>
      </c>
      <c r="N114" s="131">
        <v>294.75977639049779</v>
      </c>
      <c r="O114" s="104">
        <v>7.675943593141767</v>
      </c>
      <c r="P114" s="104">
        <v>293.80589501595159</v>
      </c>
      <c r="Q114" s="104">
        <v>7.2029675251955041</v>
      </c>
      <c r="R114" s="131">
        <v>286.21881737057663</v>
      </c>
      <c r="S114" s="104">
        <v>21.375767885304896</v>
      </c>
      <c r="T114" s="140">
        <v>102.98406621143393</v>
      </c>
      <c r="U114" s="140">
        <v>100.32466379699237</v>
      </c>
    </row>
    <row r="115" spans="1:21">
      <c r="A115" s="129" t="s">
        <v>3366</v>
      </c>
      <c r="B115" s="129" t="s">
        <v>338</v>
      </c>
      <c r="C115" s="129">
        <v>1097.7571296178864</v>
      </c>
      <c r="D115" s="130">
        <v>150284.89315912192</v>
      </c>
      <c r="E115" s="131">
        <v>2.301107338024631</v>
      </c>
      <c r="F115" s="132">
        <f t="shared" si="1"/>
        <v>0.43457338276902929</v>
      </c>
      <c r="G115" s="133">
        <v>19.142419503377436</v>
      </c>
      <c r="H115" s="131">
        <v>0.40968821243403236</v>
      </c>
      <c r="I115" s="133">
        <v>0.33782050485931875</v>
      </c>
      <c r="J115" s="131">
        <v>0.8271971399624225</v>
      </c>
      <c r="K115" s="133">
        <v>4.690094154960716E-2</v>
      </c>
      <c r="L115" s="104">
        <v>0.71861719778656763</v>
      </c>
      <c r="M115" s="134">
        <v>0.8687375270896277</v>
      </c>
      <c r="N115" s="131">
        <v>295.46698283293978</v>
      </c>
      <c r="O115" s="104">
        <v>2.0753521435143512</v>
      </c>
      <c r="P115" s="104">
        <v>295.51891240569574</v>
      </c>
      <c r="Q115" s="104">
        <v>2.1209367878693968</v>
      </c>
      <c r="R115" s="131">
        <v>295.92207018890127</v>
      </c>
      <c r="S115" s="104">
        <v>9.3432633910287564</v>
      </c>
      <c r="T115" s="140">
        <v>99.84621378335487</v>
      </c>
      <c r="U115" s="140">
        <v>99.982427665176075</v>
      </c>
    </row>
    <row r="116" spans="1:21">
      <c r="A116" s="129" t="s">
        <v>3367</v>
      </c>
      <c r="B116" s="129" t="s">
        <v>338</v>
      </c>
      <c r="C116" s="129">
        <v>863.68467409147809</v>
      </c>
      <c r="D116" s="130">
        <v>130994.09682149909</v>
      </c>
      <c r="E116" s="131">
        <v>10.841602208221429</v>
      </c>
      <c r="F116" s="132">
        <f t="shared" si="1"/>
        <v>9.2237289359471022E-2</v>
      </c>
      <c r="G116" s="133">
        <v>19.073047298150684</v>
      </c>
      <c r="H116" s="131">
        <v>0.87937775596344125</v>
      </c>
      <c r="I116" s="133">
        <v>0.33926465882348134</v>
      </c>
      <c r="J116" s="131">
        <v>1.2950306164480025</v>
      </c>
      <c r="K116" s="133">
        <v>4.6930743286417283E-2</v>
      </c>
      <c r="L116" s="104">
        <v>0.950683469854397</v>
      </c>
      <c r="M116" s="134">
        <v>0.73410115388771435</v>
      </c>
      <c r="N116" s="131">
        <v>295.65048787800004</v>
      </c>
      <c r="O116" s="104">
        <v>2.7472213559335898</v>
      </c>
      <c r="P116" s="104">
        <v>296.61440957077519</v>
      </c>
      <c r="Q116" s="104">
        <v>3.3310696814189953</v>
      </c>
      <c r="R116" s="131">
        <v>304.19861088484703</v>
      </c>
      <c r="S116" s="104">
        <v>20.03421378358604</v>
      </c>
      <c r="T116" s="140">
        <v>97.189953306498538</v>
      </c>
      <c r="U116" s="140">
        <v>99.675025331989076</v>
      </c>
    </row>
    <row r="117" spans="1:21">
      <c r="A117" s="129" t="s">
        <v>3368</v>
      </c>
      <c r="B117" s="129" t="s">
        <v>338</v>
      </c>
      <c r="C117" s="129">
        <v>333.30426861024205</v>
      </c>
      <c r="D117" s="130">
        <v>25895.906308549358</v>
      </c>
      <c r="E117" s="131">
        <v>2.055982190907252</v>
      </c>
      <c r="F117" s="132">
        <f t="shared" si="1"/>
        <v>0.48638553603361989</v>
      </c>
      <c r="G117" s="133">
        <v>19.204397404642627</v>
      </c>
      <c r="H117" s="131">
        <v>1.5647858721726216</v>
      </c>
      <c r="I117" s="133">
        <v>0.33704667709366576</v>
      </c>
      <c r="J117" s="131">
        <v>2.6494654277998269</v>
      </c>
      <c r="K117" s="133">
        <v>4.6945012553097014E-2</v>
      </c>
      <c r="L117" s="104">
        <v>2.1380159558234091</v>
      </c>
      <c r="M117" s="134">
        <v>0.8069612584448268</v>
      </c>
      <c r="N117" s="131">
        <v>295.73834944556239</v>
      </c>
      <c r="O117" s="104">
        <v>6.1800909675158664</v>
      </c>
      <c r="P117" s="104">
        <v>294.93142034133848</v>
      </c>
      <c r="Q117" s="104">
        <v>6.781692692206434</v>
      </c>
      <c r="R117" s="131">
        <v>288.54934177784253</v>
      </c>
      <c r="S117" s="104">
        <v>35.753525482708852</v>
      </c>
      <c r="T117" s="140">
        <v>102.49143097101734</v>
      </c>
      <c r="U117" s="140">
        <v>100.2735988940378</v>
      </c>
    </row>
    <row r="118" spans="1:21">
      <c r="A118" s="129" t="s">
        <v>3369</v>
      </c>
      <c r="B118" s="129" t="s">
        <v>338</v>
      </c>
      <c r="C118" s="129">
        <v>399.82756399067966</v>
      </c>
      <c r="D118" s="130">
        <v>198522.01281683976</v>
      </c>
      <c r="E118" s="131">
        <v>14.382334331551361</v>
      </c>
      <c r="F118" s="132">
        <f t="shared" si="1"/>
        <v>6.9529742317715568E-2</v>
      </c>
      <c r="G118" s="133">
        <v>19.082119946341383</v>
      </c>
      <c r="H118" s="131">
        <v>1.6671742236521554</v>
      </c>
      <c r="I118" s="133">
        <v>0.34429890265455804</v>
      </c>
      <c r="J118" s="131">
        <v>2.0415777697817692</v>
      </c>
      <c r="K118" s="133">
        <v>4.7649789366463538E-2</v>
      </c>
      <c r="L118" s="104">
        <v>1.1783759578576503</v>
      </c>
      <c r="M118" s="134">
        <v>0.57718886603257391</v>
      </c>
      <c r="N118" s="131">
        <v>300.07645189115362</v>
      </c>
      <c r="O118" s="104">
        <v>3.4549914373318131</v>
      </c>
      <c r="P118" s="104">
        <v>300.42403937927816</v>
      </c>
      <c r="Q118" s="104">
        <v>5.3093284315636993</v>
      </c>
      <c r="R118" s="131">
        <v>303.10323344788418</v>
      </c>
      <c r="S118" s="104">
        <v>37.998714837169871</v>
      </c>
      <c r="T118" s="140">
        <v>99.001402419136198</v>
      </c>
      <c r="U118" s="140">
        <v>99.884301040341953</v>
      </c>
    </row>
    <row r="119" spans="1:21">
      <c r="A119" s="129" t="s">
        <v>3370</v>
      </c>
      <c r="B119" s="129" t="s">
        <v>338</v>
      </c>
      <c r="C119" s="129">
        <v>452.83606212435376</v>
      </c>
      <c r="D119" s="130">
        <v>57730.47393386723</v>
      </c>
      <c r="E119" s="131">
        <v>2.2430467917633443</v>
      </c>
      <c r="F119" s="132">
        <f t="shared" si="1"/>
        <v>0.44582217529838597</v>
      </c>
      <c r="G119" s="133">
        <v>19.126092420687762</v>
      </c>
      <c r="H119" s="131">
        <v>1.6917442676543759</v>
      </c>
      <c r="I119" s="133">
        <v>0.3510159129777457</v>
      </c>
      <c r="J119" s="131">
        <v>2.4551821810346111</v>
      </c>
      <c r="K119" s="133">
        <v>4.8691346045434125E-2</v>
      </c>
      <c r="L119" s="104">
        <v>1.7793034802777259</v>
      </c>
      <c r="M119" s="134">
        <v>0.72471342209233924</v>
      </c>
      <c r="N119" s="131">
        <v>306.48219014229545</v>
      </c>
      <c r="O119" s="104">
        <v>5.3256476401448651</v>
      </c>
      <c r="P119" s="104">
        <v>305.48493432977494</v>
      </c>
      <c r="Q119" s="104">
        <v>6.4771785026140094</v>
      </c>
      <c r="R119" s="131">
        <v>297.88665607256178</v>
      </c>
      <c r="S119" s="104">
        <v>38.598972506755189</v>
      </c>
      <c r="T119" s="140">
        <v>102.8855049041337</v>
      </c>
      <c r="U119" s="140">
        <v>100.32645008000425</v>
      </c>
    </row>
    <row r="120" spans="1:21">
      <c r="A120" s="129" t="s">
        <v>3371</v>
      </c>
      <c r="B120" s="129" t="s">
        <v>338</v>
      </c>
      <c r="C120" s="129">
        <v>1002.5398358363193</v>
      </c>
      <c r="D120" s="130">
        <v>150615.57626493822</v>
      </c>
      <c r="E120" s="131">
        <v>6.6032188033436103</v>
      </c>
      <c r="F120" s="132">
        <f t="shared" si="1"/>
        <v>0.15144129397827</v>
      </c>
      <c r="G120" s="133">
        <v>19.079722949103903</v>
      </c>
      <c r="H120" s="131">
        <v>0.82694307061255934</v>
      </c>
      <c r="I120" s="133">
        <v>0.35433470634805281</v>
      </c>
      <c r="J120" s="131">
        <v>8.7203120595853321</v>
      </c>
      <c r="K120" s="133">
        <v>4.9032550249296022E-2</v>
      </c>
      <c r="L120" s="104">
        <v>8.681014201953321</v>
      </c>
      <c r="M120" s="134">
        <v>0.99549352622205611</v>
      </c>
      <c r="N120" s="131">
        <v>308.57926654215368</v>
      </c>
      <c r="O120" s="104">
        <v>26.156918165028856</v>
      </c>
      <c r="P120" s="104">
        <v>307.97618127710166</v>
      </c>
      <c r="Q120" s="104">
        <v>23.169944444036076</v>
      </c>
      <c r="R120" s="131">
        <v>303.39858440009499</v>
      </c>
      <c r="S120" s="104">
        <v>18.867666031454291</v>
      </c>
      <c r="T120" s="140">
        <v>101.70754987281907</v>
      </c>
      <c r="U120" s="140">
        <v>100.19582204784511</v>
      </c>
    </row>
    <row r="121" spans="1:21">
      <c r="A121" s="129" t="s">
        <v>3372</v>
      </c>
      <c r="B121" s="129" t="s">
        <v>337</v>
      </c>
      <c r="C121" s="129">
        <v>1284.401040459531</v>
      </c>
      <c r="D121" s="130">
        <v>80452.860190508844</v>
      </c>
      <c r="E121" s="131">
        <v>4.7724279793028375</v>
      </c>
      <c r="F121" s="132">
        <f t="shared" si="1"/>
        <v>0.20953694939699882</v>
      </c>
      <c r="G121" s="133">
        <v>18.363359349140339</v>
      </c>
      <c r="H121" s="131">
        <v>0.97247939716800924</v>
      </c>
      <c r="I121" s="133">
        <v>0.37906585563159534</v>
      </c>
      <c r="J121" s="131">
        <v>2.9376351130607214</v>
      </c>
      <c r="K121" s="133">
        <v>5.0485367884771822E-2</v>
      </c>
      <c r="L121" s="104">
        <v>2.7719999782776017</v>
      </c>
      <c r="M121" s="134">
        <v>0.94361616456492281</v>
      </c>
      <c r="N121" s="131">
        <v>317.5008057424514</v>
      </c>
      <c r="O121" s="104">
        <v>8.5879044287897841</v>
      </c>
      <c r="P121" s="104">
        <v>326.35056480571023</v>
      </c>
      <c r="Q121" s="104">
        <v>8.1991128070057755</v>
      </c>
      <c r="R121" s="131">
        <v>389.94493867263822</v>
      </c>
      <c r="S121" s="104">
        <v>21.828369571185448</v>
      </c>
      <c r="T121" s="140">
        <v>81.421958398335775</v>
      </c>
      <c r="U121" s="140">
        <v>97.288266049569287</v>
      </c>
    </row>
    <row r="122" spans="1:21">
      <c r="A122" s="129" t="s">
        <v>3373</v>
      </c>
      <c r="B122" s="129" t="s">
        <v>337</v>
      </c>
      <c r="C122" s="129">
        <v>363.89410928568509</v>
      </c>
      <c r="D122" s="130">
        <v>61507.773010168909</v>
      </c>
      <c r="E122" s="131">
        <v>5.0765060165319476</v>
      </c>
      <c r="F122" s="132">
        <f t="shared" si="1"/>
        <v>0.19698587901667797</v>
      </c>
      <c r="G122" s="133">
        <v>18.297513164038232</v>
      </c>
      <c r="H122" s="131">
        <v>1.5469584133358427</v>
      </c>
      <c r="I122" s="133">
        <v>0.40850012763880911</v>
      </c>
      <c r="J122" s="131">
        <v>3.0120601411043264</v>
      </c>
      <c r="K122" s="133">
        <v>5.4210447222094629E-2</v>
      </c>
      <c r="L122" s="104">
        <v>2.5844585431070213</v>
      </c>
      <c r="M122" s="134">
        <v>0.85803683261100772</v>
      </c>
      <c r="N122" s="131">
        <v>340.31971303666819</v>
      </c>
      <c r="O122" s="104">
        <v>8.567294690480054</v>
      </c>
      <c r="P122" s="104">
        <v>347.79448540860938</v>
      </c>
      <c r="Q122" s="104">
        <v>8.8703325827916046</v>
      </c>
      <c r="R122" s="131">
        <v>398.00171563405775</v>
      </c>
      <c r="S122" s="104">
        <v>34.67536815239481</v>
      </c>
      <c r="T122" s="140">
        <v>85.507096996932233</v>
      </c>
      <c r="U122" s="140">
        <v>97.850807679380139</v>
      </c>
    </row>
    <row r="123" spans="1:21">
      <c r="A123" s="129" t="s">
        <v>3374</v>
      </c>
      <c r="B123" s="129" t="s">
        <v>337</v>
      </c>
      <c r="C123" s="129">
        <v>87.141876970200741</v>
      </c>
      <c r="D123" s="130">
        <v>13796.130913757994</v>
      </c>
      <c r="E123" s="131">
        <v>1.784882082847469</v>
      </c>
      <c r="F123" s="132">
        <f t="shared" si="1"/>
        <v>0.56026110050064137</v>
      </c>
      <c r="G123" s="133">
        <v>15.569009351035165</v>
      </c>
      <c r="H123" s="131">
        <v>9.4399350551884851</v>
      </c>
      <c r="I123" s="133">
        <v>0.65298381557611773</v>
      </c>
      <c r="J123" s="131">
        <v>13.603705948692271</v>
      </c>
      <c r="K123" s="133">
        <v>7.3733036921810255E-2</v>
      </c>
      <c r="L123" s="104">
        <v>9.7953275439011769</v>
      </c>
      <c r="M123" s="134">
        <v>0.72004846185629334</v>
      </c>
      <c r="N123" s="131">
        <v>458.60690549027754</v>
      </c>
      <c r="O123" s="104">
        <v>43.362021911769261</v>
      </c>
      <c r="P123" s="104">
        <v>510.31327395127977</v>
      </c>
      <c r="Q123" s="104">
        <v>54.618472841145973</v>
      </c>
      <c r="R123" s="131">
        <v>749.19907929187832</v>
      </c>
      <c r="S123" s="104">
        <v>199.80765675310647</v>
      </c>
      <c r="T123" s="140">
        <v>61.212956364513929</v>
      </c>
      <c r="U123" s="140">
        <v>89.867720261194165</v>
      </c>
    </row>
    <row r="124" spans="1:21">
      <c r="A124" s="129" t="s">
        <v>3375</v>
      </c>
      <c r="B124" s="129" t="s">
        <v>337</v>
      </c>
      <c r="C124" s="129">
        <v>1250.7449767363321</v>
      </c>
      <c r="D124" s="130">
        <v>82210.211244421385</v>
      </c>
      <c r="E124" s="131">
        <v>0.79484899125881947</v>
      </c>
      <c r="F124" s="132">
        <f t="shared" si="1"/>
        <v>1.2581006090430817</v>
      </c>
      <c r="G124" s="133">
        <v>17.031514368851116</v>
      </c>
      <c r="H124" s="131">
        <v>0.68144752528649699</v>
      </c>
      <c r="I124" s="133">
        <v>0.68782477577680956</v>
      </c>
      <c r="J124" s="131">
        <v>1.1689170929673012</v>
      </c>
      <c r="K124" s="133">
        <v>8.4962993558852118E-2</v>
      </c>
      <c r="L124" s="104">
        <v>0.9497349317109669</v>
      </c>
      <c r="M124" s="134">
        <v>0.81249126856384724</v>
      </c>
      <c r="N124" s="131">
        <v>525.67851146961925</v>
      </c>
      <c r="O124" s="104">
        <v>4.7944144974090364</v>
      </c>
      <c r="P124" s="104">
        <v>531.49269936146902</v>
      </c>
      <c r="Q124" s="104">
        <v>4.8369028287581841</v>
      </c>
      <c r="R124" s="131">
        <v>556.5325426651433</v>
      </c>
      <c r="S124" s="104">
        <v>14.848450880327675</v>
      </c>
      <c r="T124" s="140">
        <v>94.456023892552778</v>
      </c>
      <c r="U124" s="140">
        <v>98.906064392072579</v>
      </c>
    </row>
    <row r="125" spans="1:21">
      <c r="A125" s="129" t="s">
        <v>3376</v>
      </c>
      <c r="B125" s="129" t="s">
        <v>337</v>
      </c>
      <c r="C125" s="129">
        <v>587.14771272874111</v>
      </c>
      <c r="D125" s="130">
        <v>196969.2000138899</v>
      </c>
      <c r="E125" s="131">
        <v>1.5031516028858303</v>
      </c>
      <c r="F125" s="132">
        <f t="shared" si="1"/>
        <v>0.66526889109531395</v>
      </c>
      <c r="G125" s="133">
        <v>16.919031419618296</v>
      </c>
      <c r="H125" s="131">
        <v>0.50404678546970272</v>
      </c>
      <c r="I125" s="133">
        <v>0.7452316177880407</v>
      </c>
      <c r="J125" s="131">
        <v>1.5502114341362536</v>
      </c>
      <c r="K125" s="133">
        <v>9.1446164463655596E-2</v>
      </c>
      <c r="L125" s="104">
        <v>1.465978283803836</v>
      </c>
      <c r="M125" s="134">
        <v>0.94566344404539182</v>
      </c>
      <c r="N125" s="131">
        <v>564.08427568853847</v>
      </c>
      <c r="O125" s="104">
        <v>7.9178840269108832</v>
      </c>
      <c r="P125" s="104">
        <v>565.45390577549949</v>
      </c>
      <c r="Q125" s="104">
        <v>6.7214874194235108</v>
      </c>
      <c r="R125" s="131">
        <v>570.95285203796857</v>
      </c>
      <c r="S125" s="104">
        <v>10.980664919481853</v>
      </c>
      <c r="T125" s="140">
        <v>98.796997628628475</v>
      </c>
      <c r="U125" s="140">
        <v>99.757782186492705</v>
      </c>
    </row>
    <row r="126" spans="1:21">
      <c r="A126" s="129" t="s">
        <v>3377</v>
      </c>
      <c r="B126" s="129" t="s">
        <v>337</v>
      </c>
      <c r="C126" s="129">
        <v>264.49987242415557</v>
      </c>
      <c r="D126" s="130">
        <v>127759.88567655189</v>
      </c>
      <c r="E126" s="131">
        <v>0.93166308600664771</v>
      </c>
      <c r="F126" s="132">
        <f t="shared" si="1"/>
        <v>1.0733493845787776</v>
      </c>
      <c r="G126" s="133">
        <v>16.579312971100261</v>
      </c>
      <c r="H126" s="131">
        <v>0.76382684232908282</v>
      </c>
      <c r="I126" s="133">
        <v>0.7889877035223346</v>
      </c>
      <c r="J126" s="131">
        <v>1.5913276687194742</v>
      </c>
      <c r="K126" s="133">
        <v>9.4871439418671669E-2</v>
      </c>
      <c r="L126" s="104">
        <v>1.3960273293061776</v>
      </c>
      <c r="M126" s="134">
        <v>0.87727207711378952</v>
      </c>
      <c r="N126" s="131">
        <v>584.28331637159852</v>
      </c>
      <c r="O126" s="104">
        <v>7.7980263889897969</v>
      </c>
      <c r="P126" s="104">
        <v>590.59748298978309</v>
      </c>
      <c r="Q126" s="104">
        <v>7.1262250659386268</v>
      </c>
      <c r="R126" s="131">
        <v>614.91293603964425</v>
      </c>
      <c r="S126" s="104">
        <v>16.516173176913355</v>
      </c>
      <c r="T126" s="140">
        <v>95.018868871857492</v>
      </c>
      <c r="U126" s="140">
        <v>98.930884942783635</v>
      </c>
    </row>
    <row r="127" spans="1:21">
      <c r="A127" s="129" t="s">
        <v>3378</v>
      </c>
      <c r="B127" s="129" t="s">
        <v>337</v>
      </c>
      <c r="C127" s="129">
        <v>135.59100903268097</v>
      </c>
      <c r="D127" s="130">
        <v>39394.683511513067</v>
      </c>
      <c r="E127" s="131">
        <v>1.6585219987033406</v>
      </c>
      <c r="F127" s="132">
        <f t="shared" si="1"/>
        <v>0.60294647932425149</v>
      </c>
      <c r="G127" s="133">
        <v>16.442789943259037</v>
      </c>
      <c r="H127" s="131">
        <v>0.97813217625409565</v>
      </c>
      <c r="I127" s="133">
        <v>0.84740472083825258</v>
      </c>
      <c r="J127" s="131">
        <v>1.2786127547186146</v>
      </c>
      <c r="K127" s="133">
        <v>0.1010567001861724</v>
      </c>
      <c r="L127" s="104">
        <v>0.82347314607432764</v>
      </c>
      <c r="M127" s="134">
        <v>0.64403639259452738</v>
      </c>
      <c r="N127" s="131">
        <v>620.5985832149621</v>
      </c>
      <c r="O127" s="104">
        <v>4.8721781340743178</v>
      </c>
      <c r="P127" s="104">
        <v>623.22363869516744</v>
      </c>
      <c r="Q127" s="104">
        <v>5.9552877794951087</v>
      </c>
      <c r="R127" s="131">
        <v>632.78544506434582</v>
      </c>
      <c r="S127" s="104">
        <v>21.071638691818066</v>
      </c>
      <c r="T127" s="140">
        <v>98.074092578386583</v>
      </c>
      <c r="U127" s="140">
        <v>99.578793980648527</v>
      </c>
    </row>
    <row r="128" spans="1:21">
      <c r="A128" s="129" t="s">
        <v>3379</v>
      </c>
      <c r="B128" s="129" t="s">
        <v>337</v>
      </c>
      <c r="C128" s="129">
        <v>156.39284828383757</v>
      </c>
      <c r="D128" s="130">
        <v>45597.266342583549</v>
      </c>
      <c r="E128" s="131">
        <v>0.81375018872786664</v>
      </c>
      <c r="F128" s="132">
        <f t="shared" si="1"/>
        <v>1.2288783632275369</v>
      </c>
      <c r="G128" s="133">
        <v>13.869280798037011</v>
      </c>
      <c r="H128" s="131">
        <v>0.76699505014325897</v>
      </c>
      <c r="I128" s="133">
        <v>1.5660024068443097</v>
      </c>
      <c r="J128" s="131">
        <v>1.8504487392240736</v>
      </c>
      <c r="K128" s="133">
        <v>0.15752340521413929</v>
      </c>
      <c r="L128" s="104">
        <v>1.6840068674300896</v>
      </c>
      <c r="M128" s="134">
        <v>0.91005323829517393</v>
      </c>
      <c r="N128" s="131">
        <v>942.99904761449204</v>
      </c>
      <c r="O128" s="104">
        <v>14.773320993167602</v>
      </c>
      <c r="P128" s="104">
        <v>956.84541216244486</v>
      </c>
      <c r="Q128" s="104">
        <v>11.467290083644514</v>
      </c>
      <c r="R128" s="131">
        <v>988.82269151661058</v>
      </c>
      <c r="S128" s="104">
        <v>15.583974503443017</v>
      </c>
      <c r="T128" s="140">
        <v>95.36583815326523</v>
      </c>
      <c r="U128" s="140">
        <v>98.552915196963696</v>
      </c>
    </row>
    <row r="129" spans="1:21">
      <c r="A129" s="129" t="s">
        <v>3380</v>
      </c>
      <c r="B129" s="129" t="s">
        <v>337</v>
      </c>
      <c r="C129" s="129">
        <v>210.63995813347444</v>
      </c>
      <c r="D129" s="130">
        <v>386147.34815082251</v>
      </c>
      <c r="E129" s="131">
        <v>0.95225865413971411</v>
      </c>
      <c r="F129" s="132">
        <f t="shared" si="1"/>
        <v>1.0501348511276236</v>
      </c>
      <c r="G129" s="133">
        <v>7.1140872683488503</v>
      </c>
      <c r="H129" s="131">
        <v>0.82458677080407428</v>
      </c>
      <c r="I129" s="133">
        <v>7.5052821851502625</v>
      </c>
      <c r="J129" s="131">
        <v>1.1872674400127714</v>
      </c>
      <c r="K129" s="133">
        <v>0.38724421554063621</v>
      </c>
      <c r="L129" s="104">
        <v>0.85420175106902529</v>
      </c>
      <c r="M129" s="134">
        <v>0.71946869111464595</v>
      </c>
      <c r="N129" s="131">
        <v>2110.0351360783602</v>
      </c>
      <c r="O129" s="104">
        <v>15.371331990613271</v>
      </c>
      <c r="P129" s="104">
        <v>2173.6177123759876</v>
      </c>
      <c r="Q129" s="104">
        <v>10.638310392485437</v>
      </c>
      <c r="R129" s="131">
        <v>2234.1787780172099</v>
      </c>
      <c r="S129" s="104">
        <v>14.26835420259431</v>
      </c>
      <c r="T129" s="140">
        <v>94.443432944563867</v>
      </c>
      <c r="U129" s="140">
        <v>97.074804095696976</v>
      </c>
    </row>
    <row r="130" spans="1:21">
      <c r="A130" s="129"/>
      <c r="B130" s="129"/>
      <c r="C130" s="129"/>
      <c r="D130" s="130"/>
      <c r="E130" s="131"/>
      <c r="F130" s="132"/>
      <c r="G130" s="133"/>
      <c r="H130" s="131"/>
      <c r="I130" s="133"/>
      <c r="J130" s="131"/>
      <c r="K130" s="133"/>
      <c r="L130" s="104"/>
      <c r="M130" s="134"/>
      <c r="N130" s="131"/>
      <c r="O130" s="104"/>
      <c r="P130" s="104"/>
      <c r="Q130" s="104"/>
      <c r="R130" s="131"/>
      <c r="S130" s="104"/>
    </row>
    <row r="131" spans="1:21">
      <c r="A131" s="282" t="s">
        <v>2813</v>
      </c>
      <c r="B131" s="129"/>
      <c r="C131" s="129"/>
      <c r="D131" s="130"/>
      <c r="E131" s="131"/>
      <c r="F131" s="132"/>
      <c r="G131" s="133"/>
      <c r="H131" s="131"/>
      <c r="I131" s="133"/>
      <c r="J131" s="131"/>
      <c r="K131" s="133"/>
      <c r="L131" s="104"/>
      <c r="M131" s="134"/>
      <c r="N131" s="131"/>
      <c r="O131" s="104"/>
      <c r="P131" s="104"/>
      <c r="Q131" s="104"/>
      <c r="R131" s="131"/>
      <c r="S131" s="104"/>
    </row>
    <row r="132" spans="1:21">
      <c r="A132" s="135" t="s">
        <v>3381</v>
      </c>
      <c r="B132" s="135" t="s">
        <v>520</v>
      </c>
      <c r="C132" s="135">
        <v>3278.6765645867422</v>
      </c>
      <c r="D132" s="130">
        <v>50558.858014659716</v>
      </c>
      <c r="E132" s="131">
        <v>6.2330428099556405</v>
      </c>
      <c r="F132" s="132">
        <f t="shared" si="1"/>
        <v>0.16043528505897056</v>
      </c>
      <c r="G132" s="133">
        <v>19.043699051696404</v>
      </c>
      <c r="H132" s="131">
        <v>1.2645538607181335</v>
      </c>
      <c r="I132" s="133">
        <v>0.29028016901485798</v>
      </c>
      <c r="J132" s="131">
        <v>8.396098770683313</v>
      </c>
      <c r="K132" s="133">
        <v>4.0092893671268656E-2</v>
      </c>
      <c r="L132" s="104">
        <v>8.3003239756296683</v>
      </c>
      <c r="M132" s="134">
        <v>0.9885929408801073</v>
      </c>
      <c r="N132" s="131">
        <v>253.4087349052121</v>
      </c>
      <c r="O132" s="104">
        <v>20.625762114719663</v>
      </c>
      <c r="P132" s="104">
        <v>258.77989549180802</v>
      </c>
      <c r="Q132" s="104">
        <v>19.181936733025296</v>
      </c>
      <c r="R132" s="131">
        <v>307.70223704219126</v>
      </c>
      <c r="S132" s="104">
        <v>28.785416541160714</v>
      </c>
      <c r="T132" s="140">
        <v>82.355181210614802</v>
      </c>
      <c r="U132" s="140">
        <v>97.924428952879794</v>
      </c>
    </row>
    <row r="133" spans="1:21">
      <c r="A133" s="135" t="s">
        <v>3382</v>
      </c>
      <c r="B133" s="135" t="s">
        <v>520</v>
      </c>
      <c r="C133" s="135">
        <v>3091.7477429007627</v>
      </c>
      <c r="D133" s="130">
        <v>18377.082254229488</v>
      </c>
      <c r="E133" s="131">
        <v>22.989305455614968</v>
      </c>
      <c r="F133" s="132">
        <f t="shared" si="1"/>
        <v>4.3498486804252598E-2</v>
      </c>
      <c r="G133" s="133">
        <v>19.005683070309662</v>
      </c>
      <c r="H133" s="131">
        <v>0.43688664712951397</v>
      </c>
      <c r="I133" s="133">
        <v>0.30362232767647918</v>
      </c>
      <c r="J133" s="131">
        <v>2.5244143284619271</v>
      </c>
      <c r="K133" s="133">
        <v>4.1851970792637604E-2</v>
      </c>
      <c r="L133" s="104">
        <v>2.4863221350629154</v>
      </c>
      <c r="M133" s="134">
        <v>0.98491048281197935</v>
      </c>
      <c r="N133" s="131">
        <v>264.30214768920985</v>
      </c>
      <c r="O133" s="104">
        <v>6.4385139690184587</v>
      </c>
      <c r="P133" s="104">
        <v>269.22556281644609</v>
      </c>
      <c r="Q133" s="104">
        <v>5.9700431062595669</v>
      </c>
      <c r="R133" s="131">
        <v>312.28827777447589</v>
      </c>
      <c r="S133" s="104">
        <v>9.9543816483371756</v>
      </c>
      <c r="T133" s="140">
        <v>84.634027755623919</v>
      </c>
      <c r="U133" s="140">
        <v>98.171267588511668</v>
      </c>
    </row>
    <row r="134" spans="1:21">
      <c r="A134" s="135" t="s">
        <v>3383</v>
      </c>
      <c r="B134" s="135" t="s">
        <v>338</v>
      </c>
      <c r="C134" s="135">
        <v>499.67861517866743</v>
      </c>
      <c r="D134" s="130">
        <v>76581.00628503217</v>
      </c>
      <c r="E134" s="131">
        <v>3.2496808016052525</v>
      </c>
      <c r="F134" s="132">
        <f t="shared" si="1"/>
        <v>0.30772253062701654</v>
      </c>
      <c r="G134" s="133">
        <v>18.94022263317768</v>
      </c>
      <c r="H134" s="131">
        <v>2.0212472855497969</v>
      </c>
      <c r="I134" s="133">
        <v>0.33273146400696174</v>
      </c>
      <c r="J134" s="131">
        <v>2.6750020501492155</v>
      </c>
      <c r="K134" s="133">
        <v>4.5706469432513788E-2</v>
      </c>
      <c r="L134" s="104">
        <v>1.752197300237643</v>
      </c>
      <c r="M134" s="134">
        <v>0.65502652610673806</v>
      </c>
      <c r="N134" s="131">
        <v>288.10768285948814</v>
      </c>
      <c r="O134" s="104">
        <v>4.9370687868340042</v>
      </c>
      <c r="P134" s="104">
        <v>291.64905167736362</v>
      </c>
      <c r="Q134" s="104">
        <v>6.7812804676228211</v>
      </c>
      <c r="R134" s="131">
        <v>320.13412255884663</v>
      </c>
      <c r="S134" s="104">
        <v>45.936379764007256</v>
      </c>
      <c r="T134" s="140">
        <v>89.995930629521865</v>
      </c>
      <c r="U134" s="140">
        <v>98.785743071164475</v>
      </c>
    </row>
    <row r="135" spans="1:21">
      <c r="A135" s="135" t="s">
        <v>3384</v>
      </c>
      <c r="B135" s="135" t="s">
        <v>338</v>
      </c>
      <c r="C135" s="135">
        <v>181.00524080228791</v>
      </c>
      <c r="D135" s="130">
        <v>39134.214900563784</v>
      </c>
      <c r="E135" s="131">
        <v>1.5226103859564748</v>
      </c>
      <c r="F135" s="132">
        <f t="shared" si="1"/>
        <v>0.65676683229230637</v>
      </c>
      <c r="G135" s="133">
        <v>18.300927097513007</v>
      </c>
      <c r="H135" s="131">
        <v>5.2949808075257332</v>
      </c>
      <c r="I135" s="133">
        <v>0.34637698936242273</v>
      </c>
      <c r="J135" s="131">
        <v>5.7432904914673752</v>
      </c>
      <c r="K135" s="133">
        <v>4.5974905936885239E-2</v>
      </c>
      <c r="L135" s="104">
        <v>2.2245367871342783</v>
      </c>
      <c r="M135" s="134">
        <v>0.38732792472176075</v>
      </c>
      <c r="N135" s="131">
        <v>289.76228754130415</v>
      </c>
      <c r="O135" s="104">
        <v>6.3031482210623153</v>
      </c>
      <c r="P135" s="104">
        <v>301.99245901106514</v>
      </c>
      <c r="Q135" s="104">
        <v>15.003917030954682</v>
      </c>
      <c r="R135" s="131">
        <v>397.58372053128193</v>
      </c>
      <c r="S135" s="104">
        <v>118.74077226948961</v>
      </c>
      <c r="T135" s="140">
        <v>72.880822975875745</v>
      </c>
      <c r="U135" s="140">
        <v>95.950173222930417</v>
      </c>
    </row>
    <row r="136" spans="1:21">
      <c r="A136" s="135" t="s">
        <v>3385</v>
      </c>
      <c r="B136" s="135" t="s">
        <v>338</v>
      </c>
      <c r="C136" s="135">
        <v>319.1194748835419</v>
      </c>
      <c r="D136" s="130">
        <v>99814.377237572044</v>
      </c>
      <c r="E136" s="131">
        <v>2.2462776723791458</v>
      </c>
      <c r="F136" s="132">
        <f t="shared" si="1"/>
        <v>0.44518093746658205</v>
      </c>
      <c r="G136" s="133">
        <v>19.148343737502536</v>
      </c>
      <c r="H136" s="131">
        <v>3.9178414540954414</v>
      </c>
      <c r="I136" s="133">
        <v>0.33150868253693</v>
      </c>
      <c r="J136" s="131">
        <v>4.253102781253749</v>
      </c>
      <c r="K136" s="133">
        <v>4.6038890377021614E-2</v>
      </c>
      <c r="L136" s="104">
        <v>1.6551137750860794</v>
      </c>
      <c r="M136" s="134">
        <v>0.38915442682957618</v>
      </c>
      <c r="N136" s="131">
        <v>290.15661591828274</v>
      </c>
      <c r="O136" s="104">
        <v>4.6959466246617581</v>
      </c>
      <c r="P136" s="104">
        <v>290.7170098182275</v>
      </c>
      <c r="Q136" s="104">
        <v>10.752338459440921</v>
      </c>
      <c r="R136" s="131">
        <v>295.24499865072477</v>
      </c>
      <c r="S136" s="104">
        <v>89.448245541053893</v>
      </c>
      <c r="T136" s="140">
        <v>98.276555824587703</v>
      </c>
      <c r="U136" s="140">
        <v>99.807237319792478</v>
      </c>
    </row>
    <row r="137" spans="1:21">
      <c r="A137" s="129" t="s">
        <v>3386</v>
      </c>
      <c r="B137" s="135" t="s">
        <v>338</v>
      </c>
      <c r="C137" s="129">
        <v>184.61705770819447</v>
      </c>
      <c r="D137" s="130">
        <v>30724.11908462704</v>
      </c>
      <c r="E137" s="131">
        <v>2.4793605064799751</v>
      </c>
      <c r="F137" s="132">
        <f t="shared" si="1"/>
        <v>0.40332980919331129</v>
      </c>
      <c r="G137" s="133">
        <v>18.928559173342556</v>
      </c>
      <c r="H137" s="131">
        <v>3.7339983271158395</v>
      </c>
      <c r="I137" s="133">
        <v>0.3361808944910511</v>
      </c>
      <c r="J137" s="131">
        <v>4.6832137124536786</v>
      </c>
      <c r="K137" s="133">
        <v>4.6151870861046503E-2</v>
      </c>
      <c r="L137" s="104">
        <v>2.8266140821856598</v>
      </c>
      <c r="M137" s="134">
        <v>0.60356290695619563</v>
      </c>
      <c r="N137" s="131">
        <v>290.85284210254895</v>
      </c>
      <c r="O137" s="104">
        <v>8.0385834306705135</v>
      </c>
      <c r="P137" s="104">
        <v>294.27371276523752</v>
      </c>
      <c r="Q137" s="104">
        <v>11.96469846687566</v>
      </c>
      <c r="R137" s="131">
        <v>321.53420600307999</v>
      </c>
      <c r="S137" s="104">
        <v>84.85517909430807</v>
      </c>
      <c r="T137" s="140">
        <v>90.457822736210801</v>
      </c>
      <c r="U137" s="140">
        <v>98.837520813346444</v>
      </c>
    </row>
    <row r="138" spans="1:21">
      <c r="A138" s="135" t="s">
        <v>3387</v>
      </c>
      <c r="B138" s="135" t="s">
        <v>338</v>
      </c>
      <c r="C138" s="135">
        <v>565.78117738554272</v>
      </c>
      <c r="D138" s="130">
        <v>103012.02365630724</v>
      </c>
      <c r="E138" s="131">
        <v>5.7261552796939883</v>
      </c>
      <c r="F138" s="132">
        <f t="shared" si="1"/>
        <v>0.17463724805825404</v>
      </c>
      <c r="G138" s="133">
        <v>19.161277443566451</v>
      </c>
      <c r="H138" s="131">
        <v>1.2019964083862289</v>
      </c>
      <c r="I138" s="133">
        <v>0.33292146237186687</v>
      </c>
      <c r="J138" s="131">
        <v>1.3986086355612086</v>
      </c>
      <c r="K138" s="133">
        <v>4.6266322218053456E-2</v>
      </c>
      <c r="L138" s="104">
        <v>0.7150599623059537</v>
      </c>
      <c r="M138" s="134">
        <v>0.51126522754453529</v>
      </c>
      <c r="N138" s="131">
        <v>291.55805567232983</v>
      </c>
      <c r="O138" s="104">
        <v>2.0383718521284493</v>
      </c>
      <c r="P138" s="104">
        <v>291.79379754303039</v>
      </c>
      <c r="Q138" s="104">
        <v>3.5470320728386469</v>
      </c>
      <c r="R138" s="131">
        <v>293.69574673800253</v>
      </c>
      <c r="S138" s="104">
        <v>27.464352713791101</v>
      </c>
      <c r="T138" s="140">
        <v>99.272140952187613</v>
      </c>
      <c r="U138" s="140">
        <v>99.919209430534309</v>
      </c>
    </row>
    <row r="139" spans="1:21">
      <c r="A139" s="135" t="s">
        <v>3388</v>
      </c>
      <c r="B139" s="135" t="s">
        <v>338</v>
      </c>
      <c r="C139" s="135">
        <v>464.07277346358711</v>
      </c>
      <c r="D139" s="130">
        <v>25476.349883660274</v>
      </c>
      <c r="E139" s="131">
        <v>2.8104465165146553</v>
      </c>
      <c r="F139" s="132">
        <f t="shared" si="1"/>
        <v>0.35581534611095861</v>
      </c>
      <c r="G139" s="133">
        <v>18.931828018903094</v>
      </c>
      <c r="H139" s="131">
        <v>1.1790727019541156</v>
      </c>
      <c r="I139" s="133">
        <v>0.33786373167481604</v>
      </c>
      <c r="J139" s="131">
        <v>1.2144936070170074</v>
      </c>
      <c r="K139" s="133">
        <v>4.6390905583786182E-2</v>
      </c>
      <c r="L139" s="104">
        <v>0.29117397718855736</v>
      </c>
      <c r="M139" s="134">
        <v>0.23974928769178727</v>
      </c>
      <c r="N139" s="131">
        <v>292.32561183584573</v>
      </c>
      <c r="O139" s="104">
        <v>0.83216541106645536</v>
      </c>
      <c r="P139" s="104">
        <v>295.55172029483805</v>
      </c>
      <c r="Q139" s="104">
        <v>3.1142695509122689</v>
      </c>
      <c r="R139" s="131">
        <v>321.14131568802009</v>
      </c>
      <c r="S139" s="104">
        <v>26.774627034788352</v>
      </c>
      <c r="T139" s="140">
        <v>91.027095411115525</v>
      </c>
      <c r="U139" s="140">
        <v>98.908445379450342</v>
      </c>
    </row>
    <row r="140" spans="1:21">
      <c r="A140" s="129" t="s">
        <v>3389</v>
      </c>
      <c r="B140" s="135" t="s">
        <v>338</v>
      </c>
      <c r="C140" s="129">
        <v>756.87695343960036</v>
      </c>
      <c r="D140" s="130">
        <v>110462.25368931261</v>
      </c>
      <c r="E140" s="131">
        <v>9.1661459006903989</v>
      </c>
      <c r="F140" s="132">
        <f t="shared" si="1"/>
        <v>0.10909710698851952</v>
      </c>
      <c r="G140" s="133">
        <v>19.176376680048719</v>
      </c>
      <c r="H140" s="131">
        <v>0.98128417451628536</v>
      </c>
      <c r="I140" s="133">
        <v>0.33485826514885497</v>
      </c>
      <c r="J140" s="131">
        <v>1.4324104099205248</v>
      </c>
      <c r="K140" s="133">
        <v>4.657215134118127E-2</v>
      </c>
      <c r="L140" s="104">
        <v>1.0434945861347715</v>
      </c>
      <c r="M140" s="134">
        <v>0.72848855251803746</v>
      </c>
      <c r="N140" s="131">
        <v>293.44210093963</v>
      </c>
      <c r="O140" s="104">
        <v>2.9934055720741526</v>
      </c>
      <c r="P140" s="104">
        <v>293.26812995697054</v>
      </c>
      <c r="Q140" s="104">
        <v>3.6485904452466968</v>
      </c>
      <c r="R140" s="131">
        <v>291.90427701513642</v>
      </c>
      <c r="S140" s="104">
        <v>22.421248719940792</v>
      </c>
      <c r="T140" s="140">
        <v>100.52682473179858</v>
      </c>
      <c r="U140" s="140">
        <v>100.05932147577201</v>
      </c>
    </row>
    <row r="141" spans="1:21">
      <c r="A141" s="135" t="s">
        <v>3390</v>
      </c>
      <c r="B141" s="135" t="s">
        <v>338</v>
      </c>
      <c r="C141" s="135">
        <v>1245.6304233644039</v>
      </c>
      <c r="D141" s="130">
        <v>13846.810699704762</v>
      </c>
      <c r="E141" s="131">
        <v>3.7371532122596003</v>
      </c>
      <c r="F141" s="132">
        <f t="shared" si="1"/>
        <v>0.26758335642208486</v>
      </c>
      <c r="G141" s="133">
        <v>18.718471520011004</v>
      </c>
      <c r="H141" s="131">
        <v>1.4070622337672232</v>
      </c>
      <c r="I141" s="133">
        <v>0.34359652830362081</v>
      </c>
      <c r="J141" s="131">
        <v>1.657075664967772</v>
      </c>
      <c r="K141" s="133">
        <v>4.6646372421134182E-2</v>
      </c>
      <c r="L141" s="104">
        <v>0.87525746482642253</v>
      </c>
      <c r="M141" s="134">
        <v>0.52819402476919797</v>
      </c>
      <c r="N141" s="131">
        <v>293.89925323136555</v>
      </c>
      <c r="O141" s="104">
        <v>2.5146176164192582</v>
      </c>
      <c r="P141" s="104">
        <v>299.89337957681533</v>
      </c>
      <c r="Q141" s="104">
        <v>4.3028355089749937</v>
      </c>
      <c r="R141" s="131">
        <v>346.82005978065246</v>
      </c>
      <c r="S141" s="104">
        <v>31.822868521143619</v>
      </c>
      <c r="T141" s="140">
        <v>84.741134471069273</v>
      </c>
      <c r="U141" s="140">
        <v>98.001247525401126</v>
      </c>
    </row>
    <row r="142" spans="1:21">
      <c r="A142" s="129" t="s">
        <v>3391</v>
      </c>
      <c r="B142" s="135" t="s">
        <v>338</v>
      </c>
      <c r="C142" s="129">
        <v>481.95242527471561</v>
      </c>
      <c r="D142" s="130">
        <v>50486.093620698397</v>
      </c>
      <c r="E142" s="131">
        <v>3.961412374871685</v>
      </c>
      <c r="F142" s="132">
        <f t="shared" si="1"/>
        <v>0.25243521889901482</v>
      </c>
      <c r="G142" s="133">
        <v>18.955856951396886</v>
      </c>
      <c r="H142" s="131">
        <v>1.4008163134546181</v>
      </c>
      <c r="I142" s="133">
        <v>0.34078996805187095</v>
      </c>
      <c r="J142" s="131">
        <v>1.7723266361384302</v>
      </c>
      <c r="K142" s="133">
        <v>4.6852087937789243E-2</v>
      </c>
      <c r="L142" s="104">
        <v>1.0857510585420473</v>
      </c>
      <c r="M142" s="134">
        <v>0.61261340680840692</v>
      </c>
      <c r="N142" s="131">
        <v>295.16615402295849</v>
      </c>
      <c r="O142" s="104">
        <v>3.1325075563948417</v>
      </c>
      <c r="P142" s="104">
        <v>297.77018698902236</v>
      </c>
      <c r="Q142" s="104">
        <v>4.5740684864293542</v>
      </c>
      <c r="R142" s="131">
        <v>318.21487301791592</v>
      </c>
      <c r="S142" s="104">
        <v>31.857232806072062</v>
      </c>
      <c r="T142" s="140">
        <v>92.756869351716404</v>
      </c>
      <c r="U142" s="140">
        <v>99.125489024809639</v>
      </c>
    </row>
    <row r="143" spans="1:21">
      <c r="A143" s="129" t="s">
        <v>3392</v>
      </c>
      <c r="B143" s="135" t="s">
        <v>338</v>
      </c>
      <c r="C143" s="129">
        <v>479.77620087373049</v>
      </c>
      <c r="D143" s="130">
        <v>82342.963434978708</v>
      </c>
      <c r="E143" s="131">
        <v>2.5481199757286515</v>
      </c>
      <c r="F143" s="132">
        <f t="shared" si="1"/>
        <v>0.39244619936470748</v>
      </c>
      <c r="G143" s="133">
        <v>18.967824885218977</v>
      </c>
      <c r="H143" s="131">
        <v>2.5291230913937337</v>
      </c>
      <c r="I143" s="133">
        <v>0.34057500119239653</v>
      </c>
      <c r="J143" s="131">
        <v>2.6659893632856151</v>
      </c>
      <c r="K143" s="133">
        <v>4.6852095901513069E-2</v>
      </c>
      <c r="L143" s="104">
        <v>0.84322931266117784</v>
      </c>
      <c r="M143" s="134">
        <v>0.31629132669230409</v>
      </c>
      <c r="N143" s="131">
        <v>295.16620306280197</v>
      </c>
      <c r="O143" s="104">
        <v>2.4328067831772273</v>
      </c>
      <c r="P143" s="104">
        <v>297.60737908402359</v>
      </c>
      <c r="Q143" s="104">
        <v>6.8772785420154321</v>
      </c>
      <c r="R143" s="131">
        <v>316.77972788851872</v>
      </c>
      <c r="S143" s="104">
        <v>57.51502939554419</v>
      </c>
      <c r="T143" s="140">
        <v>93.177112383490964</v>
      </c>
      <c r="U143" s="140">
        <v>99.179732697241889</v>
      </c>
    </row>
    <row r="144" spans="1:21">
      <c r="A144" s="135" t="s">
        <v>3393</v>
      </c>
      <c r="B144" s="135" t="s">
        <v>338</v>
      </c>
      <c r="C144" s="135">
        <v>745.48167926397525</v>
      </c>
      <c r="D144" s="130">
        <v>175854.55690344487</v>
      </c>
      <c r="E144" s="131">
        <v>6.4742749507588728</v>
      </c>
      <c r="F144" s="132">
        <f t="shared" ref="F144:F211" si="2">1/E144</f>
        <v>0.15445745007829587</v>
      </c>
      <c r="G144" s="133">
        <v>18.976713456984491</v>
      </c>
      <c r="H144" s="131">
        <v>1.0773471625229589</v>
      </c>
      <c r="I144" s="133">
        <v>0.34087327951637064</v>
      </c>
      <c r="J144" s="131">
        <v>1.3350813997530968</v>
      </c>
      <c r="K144" s="133">
        <v>4.6915104079813946E-2</v>
      </c>
      <c r="L144" s="104">
        <v>0.78852104307394189</v>
      </c>
      <c r="M144" s="134">
        <v>0.59061645471187518</v>
      </c>
      <c r="N144" s="131">
        <v>295.55418966829831</v>
      </c>
      <c r="O144" s="104">
        <v>2.2778899049794461</v>
      </c>
      <c r="P144" s="104">
        <v>297.83327697565585</v>
      </c>
      <c r="Q144" s="104">
        <v>3.4462322820782276</v>
      </c>
      <c r="R144" s="131">
        <v>315.71441974039493</v>
      </c>
      <c r="S144" s="104">
        <v>24.501961762615309</v>
      </c>
      <c r="T144" s="140">
        <v>93.614409475286578</v>
      </c>
      <c r="U144" s="140">
        <v>99.234777480038332</v>
      </c>
    </row>
    <row r="145" spans="1:21">
      <c r="A145" s="135" t="s">
        <v>3394</v>
      </c>
      <c r="B145" s="135" t="s">
        <v>338</v>
      </c>
      <c r="C145" s="135">
        <v>973.67231068428907</v>
      </c>
      <c r="D145" s="130">
        <v>54997.784522160597</v>
      </c>
      <c r="E145" s="131">
        <v>0.95760041716499555</v>
      </c>
      <c r="F145" s="132">
        <f t="shared" si="2"/>
        <v>1.0442769051422613</v>
      </c>
      <c r="G145" s="133">
        <v>19.134471028374108</v>
      </c>
      <c r="H145" s="131">
        <v>0.87087286537569653</v>
      </c>
      <c r="I145" s="133">
        <v>0.33822802026600635</v>
      </c>
      <c r="J145" s="131">
        <v>1.2298628537537077</v>
      </c>
      <c r="K145" s="133">
        <v>4.6938020414594057E-2</v>
      </c>
      <c r="L145" s="104">
        <v>0.86841412436437138</v>
      </c>
      <c r="M145" s="134">
        <v>0.70610647497308654</v>
      </c>
      <c r="N145" s="131">
        <v>295.69529620896935</v>
      </c>
      <c r="O145" s="104">
        <v>2.5098565691225758</v>
      </c>
      <c r="P145" s="104">
        <v>295.82816258348976</v>
      </c>
      <c r="Q145" s="104">
        <v>3.1562213880841625</v>
      </c>
      <c r="R145" s="131">
        <v>296.88177401330097</v>
      </c>
      <c r="S145" s="104">
        <v>19.850641446962868</v>
      </c>
      <c r="T145" s="140">
        <v>99.60035343756789</v>
      </c>
      <c r="U145" s="140">
        <v>99.955086637675038</v>
      </c>
    </row>
    <row r="146" spans="1:21">
      <c r="A146" s="135" t="s">
        <v>3395</v>
      </c>
      <c r="B146" s="135" t="s">
        <v>338</v>
      </c>
      <c r="C146" s="135">
        <v>660.7585823486163</v>
      </c>
      <c r="D146" s="130">
        <v>58945.568634330324</v>
      </c>
      <c r="E146" s="131">
        <v>3.1870709224975506</v>
      </c>
      <c r="F146" s="132">
        <f t="shared" si="2"/>
        <v>0.31376772726988744</v>
      </c>
      <c r="G146" s="133">
        <v>18.928015814539862</v>
      </c>
      <c r="H146" s="131">
        <v>0.86085002245709252</v>
      </c>
      <c r="I146" s="133">
        <v>0.34226800130634599</v>
      </c>
      <c r="J146" s="131">
        <v>1.4234617353499206</v>
      </c>
      <c r="K146" s="133">
        <v>4.6986177411788996E-2</v>
      </c>
      <c r="L146" s="104">
        <v>1.1336580396402747</v>
      </c>
      <c r="M146" s="134">
        <v>0.7964092124763682</v>
      </c>
      <c r="N146" s="131">
        <v>295.99181119271299</v>
      </c>
      <c r="O146" s="104">
        <v>3.2796649715327248</v>
      </c>
      <c r="P146" s="104">
        <v>298.88888817825773</v>
      </c>
      <c r="Q146" s="104">
        <v>3.6855701084004977</v>
      </c>
      <c r="R146" s="131">
        <v>321.598600125931</v>
      </c>
      <c r="S146" s="104">
        <v>19.551630734316916</v>
      </c>
      <c r="T146" s="140">
        <v>92.037655349497498</v>
      </c>
      <c r="U146" s="140">
        <v>99.030717734873804</v>
      </c>
    </row>
    <row r="147" spans="1:21">
      <c r="A147" s="135" t="s">
        <v>3396</v>
      </c>
      <c r="B147" s="135" t="s">
        <v>338</v>
      </c>
      <c r="C147" s="135">
        <v>422.91221064766592</v>
      </c>
      <c r="D147" s="130">
        <v>61533.331436707143</v>
      </c>
      <c r="E147" s="131">
        <v>1.4014217097281974</v>
      </c>
      <c r="F147" s="132">
        <f t="shared" si="2"/>
        <v>0.71356108804247642</v>
      </c>
      <c r="G147" s="133">
        <v>19.347479977690494</v>
      </c>
      <c r="H147" s="131">
        <v>2.0779884470329724</v>
      </c>
      <c r="I147" s="133">
        <v>0.33498384616602456</v>
      </c>
      <c r="J147" s="131">
        <v>2.4854814495040092</v>
      </c>
      <c r="K147" s="133">
        <v>4.7005318077653853E-2</v>
      </c>
      <c r="L147" s="104">
        <v>1.3636649331217867</v>
      </c>
      <c r="M147" s="134">
        <v>0.54865222727528828</v>
      </c>
      <c r="N147" s="131">
        <v>296.10966139425972</v>
      </c>
      <c r="O147" s="104">
        <v>3.9466084432337141</v>
      </c>
      <c r="P147" s="104">
        <v>293.36365083904695</v>
      </c>
      <c r="Q147" s="104">
        <v>6.3327730155706661</v>
      </c>
      <c r="R147" s="131">
        <v>271.53525302651985</v>
      </c>
      <c r="S147" s="104">
        <v>47.641172497560305</v>
      </c>
      <c r="T147" s="140">
        <v>109.05017234183576</v>
      </c>
      <c r="U147" s="140">
        <v>100.93604321713305</v>
      </c>
    </row>
    <row r="148" spans="1:21">
      <c r="A148" s="129" t="s">
        <v>3397</v>
      </c>
      <c r="B148" s="135" t="s">
        <v>338</v>
      </c>
      <c r="C148" s="129">
        <v>253.91934783774965</v>
      </c>
      <c r="D148" s="130">
        <v>90940.385985189991</v>
      </c>
      <c r="E148" s="131">
        <v>1.7272587186770829</v>
      </c>
      <c r="F148" s="132">
        <f t="shared" si="2"/>
        <v>0.57895206386099796</v>
      </c>
      <c r="G148" s="133">
        <v>19.165618918629452</v>
      </c>
      <c r="H148" s="131">
        <v>4.3297557159992373</v>
      </c>
      <c r="I148" s="133">
        <v>0.34043217317705654</v>
      </c>
      <c r="J148" s="131">
        <v>4.4848764046196807</v>
      </c>
      <c r="K148" s="133">
        <v>4.7320810115697221E-2</v>
      </c>
      <c r="L148" s="104">
        <v>1.1693296389326162</v>
      </c>
      <c r="M148" s="134">
        <v>0.26072728285848457</v>
      </c>
      <c r="N148" s="131">
        <v>298.05185400351098</v>
      </c>
      <c r="O148" s="104">
        <v>3.4058666636981059</v>
      </c>
      <c r="P148" s="104">
        <v>297.49919202072135</v>
      </c>
      <c r="Q148" s="104">
        <v>11.566046302290317</v>
      </c>
      <c r="R148" s="131">
        <v>293.17310174101704</v>
      </c>
      <c r="S148" s="104">
        <v>98.884893236560728</v>
      </c>
      <c r="T148" s="140">
        <v>101.66412001425824</v>
      </c>
      <c r="U148" s="140">
        <v>100.18576923824087</v>
      </c>
    </row>
    <row r="149" spans="1:21">
      <c r="A149" s="135" t="s">
        <v>3398</v>
      </c>
      <c r="B149" s="135" t="s">
        <v>338</v>
      </c>
      <c r="C149" s="135">
        <v>716.26840464270094</v>
      </c>
      <c r="D149" s="130">
        <v>143588.47022057837</v>
      </c>
      <c r="E149" s="131">
        <v>0.82632761748884576</v>
      </c>
      <c r="F149" s="132">
        <f t="shared" si="2"/>
        <v>1.2101737601835614</v>
      </c>
      <c r="G149" s="133">
        <v>19.093304881441838</v>
      </c>
      <c r="H149" s="131">
        <v>2.2989570869776839</v>
      </c>
      <c r="I149" s="133">
        <v>0.34173811544325294</v>
      </c>
      <c r="J149" s="131">
        <v>2.5771711970241551</v>
      </c>
      <c r="K149" s="133">
        <v>4.7323107250996491E-2</v>
      </c>
      <c r="L149" s="104">
        <v>1.1647350303850224</v>
      </c>
      <c r="M149" s="134">
        <v>0.45194321267051835</v>
      </c>
      <c r="N149" s="131">
        <v>298.06599319485406</v>
      </c>
      <c r="O149" s="104">
        <v>3.3926413443034278</v>
      </c>
      <c r="P149" s="104">
        <v>298.48796723461498</v>
      </c>
      <c r="Q149" s="104">
        <v>6.6650756042164119</v>
      </c>
      <c r="R149" s="131">
        <v>301.78050245202854</v>
      </c>
      <c r="S149" s="104">
        <v>52.409481237021382</v>
      </c>
      <c r="T149" s="140">
        <v>98.769135438839371</v>
      </c>
      <c r="U149" s="140">
        <v>99.858629463803723</v>
      </c>
    </row>
    <row r="150" spans="1:21">
      <c r="A150" s="135" t="s">
        <v>3399</v>
      </c>
      <c r="B150" s="135" t="s">
        <v>338</v>
      </c>
      <c r="C150" s="135">
        <v>561.34768154229721</v>
      </c>
      <c r="D150" s="130">
        <v>161119.66139243773</v>
      </c>
      <c r="E150" s="131">
        <v>2.44977157124567</v>
      </c>
      <c r="F150" s="132">
        <f t="shared" si="2"/>
        <v>0.408201324457168</v>
      </c>
      <c r="G150" s="133">
        <v>19.191606152969481</v>
      </c>
      <c r="H150" s="131">
        <v>1.570970251853985</v>
      </c>
      <c r="I150" s="133">
        <v>0.34016080955717187</v>
      </c>
      <c r="J150" s="131">
        <v>1.8935754662501758</v>
      </c>
      <c r="K150" s="133">
        <v>4.7347202536238031E-2</v>
      </c>
      <c r="L150" s="104">
        <v>1.0572041024203405</v>
      </c>
      <c r="M150" s="134">
        <v>0.55831104767844741</v>
      </c>
      <c r="N150" s="131">
        <v>298.21430120092447</v>
      </c>
      <c r="O150" s="104">
        <v>3.0809221566243821</v>
      </c>
      <c r="P150" s="104">
        <v>297.29361211835106</v>
      </c>
      <c r="Q150" s="104">
        <v>4.8802630986986912</v>
      </c>
      <c r="R150" s="131">
        <v>290.08510257051609</v>
      </c>
      <c r="S150" s="104">
        <v>35.886226077471989</v>
      </c>
      <c r="T150" s="140">
        <v>102.80234957203025</v>
      </c>
      <c r="U150" s="140">
        <v>100.3096901665707</v>
      </c>
    </row>
    <row r="151" spans="1:21">
      <c r="A151" s="135" t="s">
        <v>3400</v>
      </c>
      <c r="B151" s="135" t="s">
        <v>338</v>
      </c>
      <c r="C151" s="135">
        <v>287.48190222066268</v>
      </c>
      <c r="D151" s="130">
        <v>22457.410578641444</v>
      </c>
      <c r="E151" s="131">
        <v>2.9359536190534161</v>
      </c>
      <c r="F151" s="132">
        <f t="shared" si="2"/>
        <v>0.34060483568620237</v>
      </c>
      <c r="G151" s="133">
        <v>18.660144449665822</v>
      </c>
      <c r="H151" s="131">
        <v>2.3222427188924621</v>
      </c>
      <c r="I151" s="133">
        <v>0.35005572705702642</v>
      </c>
      <c r="J151" s="131">
        <v>3.2133401387718292</v>
      </c>
      <c r="K151" s="133">
        <v>4.7375184452545002E-2</v>
      </c>
      <c r="L151" s="104">
        <v>2.2209780732805773</v>
      </c>
      <c r="M151" s="134">
        <v>0.69117428512546364</v>
      </c>
      <c r="N151" s="131">
        <v>298.38652738541055</v>
      </c>
      <c r="O151" s="104">
        <v>6.4760658564780442</v>
      </c>
      <c r="P151" s="104">
        <v>304.76303081674587</v>
      </c>
      <c r="Q151" s="104">
        <v>8.4602296383760063</v>
      </c>
      <c r="R151" s="131">
        <v>353.87599791254218</v>
      </c>
      <c r="S151" s="104">
        <v>52.452550068191897</v>
      </c>
      <c r="T151" s="140">
        <v>84.319515634161363</v>
      </c>
      <c r="U151" s="140">
        <v>97.907717542299437</v>
      </c>
    </row>
    <row r="152" spans="1:21">
      <c r="A152" s="129" t="s">
        <v>3401</v>
      </c>
      <c r="B152" s="135" t="s">
        <v>338</v>
      </c>
      <c r="C152" s="129">
        <v>178.56676575832878</v>
      </c>
      <c r="D152" s="130">
        <v>22662.287913170134</v>
      </c>
      <c r="E152" s="131">
        <v>1.7897873341777637</v>
      </c>
      <c r="F152" s="132">
        <f t="shared" si="2"/>
        <v>0.55872559879266581</v>
      </c>
      <c r="G152" s="133">
        <v>19.417744205562567</v>
      </c>
      <c r="H152" s="131">
        <v>6.0236737292285394</v>
      </c>
      <c r="I152" s="133">
        <v>0.33648605818444521</v>
      </c>
      <c r="J152" s="131">
        <v>6.5575691344358873</v>
      </c>
      <c r="K152" s="133">
        <v>4.7387584904000579E-2</v>
      </c>
      <c r="L152" s="104">
        <v>2.5917306489502678</v>
      </c>
      <c r="M152" s="134">
        <v>0.39522734656967062</v>
      </c>
      <c r="N152" s="131">
        <v>298.46284958026598</v>
      </c>
      <c r="O152" s="104">
        <v>7.559018755941878</v>
      </c>
      <c r="P152" s="104">
        <v>294.50558456189202</v>
      </c>
      <c r="Q152" s="104">
        <v>16.765437652935361</v>
      </c>
      <c r="R152" s="131">
        <v>263.23605323501852</v>
      </c>
      <c r="S152" s="104">
        <v>138.37536749565081</v>
      </c>
      <c r="T152" s="140">
        <v>113.38220806471247</v>
      </c>
      <c r="U152" s="140">
        <v>101.34369778565008</v>
      </c>
    </row>
    <row r="153" spans="1:21">
      <c r="A153" s="135" t="s">
        <v>3402</v>
      </c>
      <c r="B153" s="135" t="s">
        <v>338</v>
      </c>
      <c r="C153" s="135">
        <v>716.45595539391741</v>
      </c>
      <c r="D153" s="130">
        <v>118163.05526081493</v>
      </c>
      <c r="E153" s="131">
        <v>6.5369218398025142</v>
      </c>
      <c r="F153" s="132">
        <f t="shared" si="2"/>
        <v>0.15297720005020143</v>
      </c>
      <c r="G153" s="133">
        <v>19.217457255751725</v>
      </c>
      <c r="H153" s="131">
        <v>1.0184856223017653</v>
      </c>
      <c r="I153" s="133">
        <v>0.34005994005053619</v>
      </c>
      <c r="J153" s="131">
        <v>1.6524474237801374</v>
      </c>
      <c r="K153" s="133">
        <v>4.7396920237269179E-2</v>
      </c>
      <c r="L153" s="104">
        <v>1.3012569021996383</v>
      </c>
      <c r="M153" s="134">
        <v>0.78747249895726423</v>
      </c>
      <c r="N153" s="131">
        <v>298.52030601516935</v>
      </c>
      <c r="O153" s="104">
        <v>3.795946931307725</v>
      </c>
      <c r="P153" s="104">
        <v>297.21718469147459</v>
      </c>
      <c r="Q153" s="104">
        <v>4.2578597891533434</v>
      </c>
      <c r="R153" s="131">
        <v>286.97107898252159</v>
      </c>
      <c r="S153" s="104">
        <v>23.287398813175599</v>
      </c>
      <c r="T153" s="140">
        <v>104.0245264692165</v>
      </c>
      <c r="U153" s="140">
        <v>100.43844077355334</v>
      </c>
    </row>
    <row r="154" spans="1:21">
      <c r="A154" s="135" t="s">
        <v>3403</v>
      </c>
      <c r="B154" s="135" t="s">
        <v>338</v>
      </c>
      <c r="C154" s="135">
        <v>343.73647981246302</v>
      </c>
      <c r="D154" s="130">
        <v>93933.694725348207</v>
      </c>
      <c r="E154" s="131">
        <v>2.1523244538366035</v>
      </c>
      <c r="F154" s="132">
        <f t="shared" si="2"/>
        <v>0.46461396571388686</v>
      </c>
      <c r="G154" s="133">
        <v>19.01114899699639</v>
      </c>
      <c r="H154" s="131">
        <v>2.1269088898335382</v>
      </c>
      <c r="I154" s="133">
        <v>0.34388955360021073</v>
      </c>
      <c r="J154" s="131">
        <v>2.4348304870470128</v>
      </c>
      <c r="K154" s="133">
        <v>4.7416126646389486E-2</v>
      </c>
      <c r="L154" s="104">
        <v>1.1851827179809278</v>
      </c>
      <c r="M154" s="134">
        <v>0.48676190161325339</v>
      </c>
      <c r="N154" s="131">
        <v>298.63851462412157</v>
      </c>
      <c r="O154" s="104">
        <v>3.4586799411613924</v>
      </c>
      <c r="P154" s="104">
        <v>300.11480057208331</v>
      </c>
      <c r="Q154" s="104">
        <v>6.3264439812035107</v>
      </c>
      <c r="R154" s="131">
        <v>311.62138049559906</v>
      </c>
      <c r="S154" s="104">
        <v>48.39854083381735</v>
      </c>
      <c r="T154" s="140">
        <v>95.833769219932961</v>
      </c>
      <c r="U154" s="140">
        <v>99.508092921392873</v>
      </c>
    </row>
    <row r="155" spans="1:21">
      <c r="A155" s="135" t="s">
        <v>3404</v>
      </c>
      <c r="B155" s="135" t="s">
        <v>338</v>
      </c>
      <c r="C155" s="135">
        <v>2266.9157371782958</v>
      </c>
      <c r="D155" s="130">
        <v>14117.219667298763</v>
      </c>
      <c r="E155" s="131">
        <v>5.7317613650151298</v>
      </c>
      <c r="F155" s="132">
        <f t="shared" si="2"/>
        <v>0.1744664399504986</v>
      </c>
      <c r="G155" s="133">
        <v>18.868802255096245</v>
      </c>
      <c r="H155" s="131">
        <v>1.0500125343177491</v>
      </c>
      <c r="I155" s="133">
        <v>0.34651386272152318</v>
      </c>
      <c r="J155" s="131">
        <v>1.6410820124498016</v>
      </c>
      <c r="K155" s="133">
        <v>4.7420231754728655E-2</v>
      </c>
      <c r="L155" s="104">
        <v>1.2611993693948267</v>
      </c>
      <c r="M155" s="134">
        <v>0.76851696613998743</v>
      </c>
      <c r="N155" s="131">
        <v>298.66377982301043</v>
      </c>
      <c r="O155" s="104">
        <v>3.6808211132344866</v>
      </c>
      <c r="P155" s="104">
        <v>302.09567811427172</v>
      </c>
      <c r="Q155" s="104">
        <v>4.288175614887308</v>
      </c>
      <c r="R155" s="131">
        <v>328.68580677983948</v>
      </c>
      <c r="S155" s="104">
        <v>23.812453709553779</v>
      </c>
      <c r="T155" s="140">
        <v>90.866040961440603</v>
      </c>
      <c r="U155" s="140">
        <v>98.863969748695609</v>
      </c>
    </row>
    <row r="156" spans="1:21">
      <c r="A156" s="135" t="s">
        <v>3405</v>
      </c>
      <c r="B156" s="135" t="s">
        <v>338</v>
      </c>
      <c r="C156" s="135">
        <v>132.53707927489154</v>
      </c>
      <c r="D156" s="130">
        <v>23843.798194819352</v>
      </c>
      <c r="E156" s="131">
        <v>1.5713386754815584</v>
      </c>
      <c r="F156" s="132">
        <f t="shared" si="2"/>
        <v>0.63640004259014127</v>
      </c>
      <c r="G156" s="133">
        <v>20.067963657632909</v>
      </c>
      <c r="H156" s="131">
        <v>8.8070532347925869</v>
      </c>
      <c r="I156" s="133">
        <v>0.32617035915349413</v>
      </c>
      <c r="J156" s="131">
        <v>9.0344600672628346</v>
      </c>
      <c r="K156" s="133">
        <v>4.7472983128005471E-2</v>
      </c>
      <c r="L156" s="104">
        <v>2.014269601244131</v>
      </c>
      <c r="M156" s="134">
        <v>0.22295406546131311</v>
      </c>
      <c r="N156" s="131">
        <v>298.98843331701431</v>
      </c>
      <c r="O156" s="104">
        <v>5.8849071808632516</v>
      </c>
      <c r="P156" s="104">
        <v>286.6379240436267</v>
      </c>
      <c r="Q156" s="104">
        <v>22.565698394826825</v>
      </c>
      <c r="R156" s="131">
        <v>187.07934288803543</v>
      </c>
      <c r="S156" s="104">
        <v>205.32443415539709</v>
      </c>
      <c r="T156" s="140">
        <v>159.81905254817741</v>
      </c>
      <c r="U156" s="140">
        <v>104.30874920497536</v>
      </c>
    </row>
    <row r="157" spans="1:21">
      <c r="A157" s="135" t="s">
        <v>3406</v>
      </c>
      <c r="B157" s="135" t="s">
        <v>338</v>
      </c>
      <c r="C157" s="135">
        <v>165.2115444109852</v>
      </c>
      <c r="D157" s="130">
        <v>27214.244871817202</v>
      </c>
      <c r="E157" s="131">
        <v>3.0604992434692053</v>
      </c>
      <c r="F157" s="132">
        <f t="shared" si="2"/>
        <v>0.32674407684755957</v>
      </c>
      <c r="G157" s="133">
        <v>19.042706771359729</v>
      </c>
      <c r="H157" s="131">
        <v>3.7455106328954377</v>
      </c>
      <c r="I157" s="133">
        <v>0.34379162180459605</v>
      </c>
      <c r="J157" s="131">
        <v>4.100038511170311</v>
      </c>
      <c r="K157" s="133">
        <v>4.7481310157202819E-2</v>
      </c>
      <c r="L157" s="104">
        <v>1.6677727339019783</v>
      </c>
      <c r="M157" s="134">
        <v>0.40677001675916719</v>
      </c>
      <c r="N157" s="131">
        <v>299.03967976118355</v>
      </c>
      <c r="O157" s="104">
        <v>4.8733945000384438</v>
      </c>
      <c r="P157" s="104">
        <v>300.04080497573347</v>
      </c>
      <c r="Q157" s="104">
        <v>10.651165560810369</v>
      </c>
      <c r="R157" s="131">
        <v>307.81349918379146</v>
      </c>
      <c r="S157" s="104">
        <v>85.316698023133739</v>
      </c>
      <c r="T157" s="140">
        <v>97.149631369035831</v>
      </c>
      <c r="U157" s="140">
        <v>99.666336978854957</v>
      </c>
    </row>
    <row r="158" spans="1:21">
      <c r="A158" s="135" t="s">
        <v>3407</v>
      </c>
      <c r="B158" s="135" t="s">
        <v>338</v>
      </c>
      <c r="C158" s="135">
        <v>641.34035423002638</v>
      </c>
      <c r="D158" s="130">
        <v>33571.3086035624</v>
      </c>
      <c r="E158" s="131">
        <v>3.6532465139942465</v>
      </c>
      <c r="F158" s="132">
        <f t="shared" si="2"/>
        <v>0.27372913275065536</v>
      </c>
      <c r="G158" s="133">
        <v>18.88685558874613</v>
      </c>
      <c r="H158" s="131">
        <v>1.9280447555483788</v>
      </c>
      <c r="I158" s="133">
        <v>0.34669731879575511</v>
      </c>
      <c r="J158" s="131">
        <v>2.4348000299801917</v>
      </c>
      <c r="K158" s="133">
        <v>4.749073247099584E-2</v>
      </c>
      <c r="L158" s="104">
        <v>1.486907733046652</v>
      </c>
      <c r="M158" s="134">
        <v>0.61068987791114393</v>
      </c>
      <c r="N158" s="131">
        <v>299.09766634623361</v>
      </c>
      <c r="O158" s="104">
        <v>4.3457122880245151</v>
      </c>
      <c r="P158" s="104">
        <v>302.23400977601341</v>
      </c>
      <c r="Q158" s="104">
        <v>6.3647212020121913</v>
      </c>
      <c r="R158" s="131">
        <v>326.49904831941524</v>
      </c>
      <c r="S158" s="104">
        <v>43.745760906757113</v>
      </c>
      <c r="T158" s="140">
        <v>91.607515515213763</v>
      </c>
      <c r="U158" s="140">
        <v>98.962279780457479</v>
      </c>
    </row>
    <row r="159" spans="1:21">
      <c r="A159" s="129" t="s">
        <v>3408</v>
      </c>
      <c r="B159" s="135" t="s">
        <v>338</v>
      </c>
      <c r="C159" s="129">
        <v>2995.5590276774233</v>
      </c>
      <c r="D159" s="130">
        <v>66234.968774392735</v>
      </c>
      <c r="E159" s="131">
        <v>4.4204332737507519</v>
      </c>
      <c r="F159" s="132">
        <f t="shared" si="2"/>
        <v>0.22622216829697708</v>
      </c>
      <c r="G159" s="133">
        <v>19.064624290073173</v>
      </c>
      <c r="H159" s="131">
        <v>0.39229427802710953</v>
      </c>
      <c r="I159" s="133">
        <v>0.34411880611693402</v>
      </c>
      <c r="J159" s="131">
        <v>0.95444918721364469</v>
      </c>
      <c r="K159" s="133">
        <v>4.7581199229532065E-2</v>
      </c>
      <c r="L159" s="104">
        <v>0.87010255165697326</v>
      </c>
      <c r="M159" s="134">
        <v>0.9116279455348405</v>
      </c>
      <c r="N159" s="131">
        <v>299.65438822940678</v>
      </c>
      <c r="O159" s="104">
        <v>2.5476300243414585</v>
      </c>
      <c r="P159" s="104">
        <v>300.28799878415003</v>
      </c>
      <c r="Q159" s="104">
        <v>2.4811575233548524</v>
      </c>
      <c r="R159" s="131">
        <v>305.20959228800677</v>
      </c>
      <c r="S159" s="104">
        <v>8.9473517710817134</v>
      </c>
      <c r="T159" s="140">
        <v>98.17987238967315</v>
      </c>
      <c r="U159" s="140">
        <v>99.78899904181695</v>
      </c>
    </row>
    <row r="160" spans="1:21">
      <c r="A160" s="129" t="s">
        <v>3409</v>
      </c>
      <c r="B160" s="129" t="s">
        <v>337</v>
      </c>
      <c r="C160" s="129">
        <v>2090.9518763362303</v>
      </c>
      <c r="D160" s="130">
        <v>189050.68179366036</v>
      </c>
      <c r="E160" s="131">
        <v>8.3967332467497666</v>
      </c>
      <c r="F160" s="132">
        <f t="shared" si="2"/>
        <v>0.11909393458308123</v>
      </c>
      <c r="G160" s="133">
        <v>18.966611344163752</v>
      </c>
      <c r="H160" s="131">
        <v>0.40345916543591009</v>
      </c>
      <c r="I160" s="133">
        <v>0.35468103086029446</v>
      </c>
      <c r="J160" s="131">
        <v>1.3522581865118231</v>
      </c>
      <c r="K160" s="133">
        <v>4.8789507277883337E-2</v>
      </c>
      <c r="L160" s="104">
        <v>1.2906676198053484</v>
      </c>
      <c r="M160" s="134">
        <v>0.9544535449510948</v>
      </c>
      <c r="N160" s="131">
        <v>307.08556915331644</v>
      </c>
      <c r="O160" s="104">
        <v>3.8705329660886321</v>
      </c>
      <c r="P160" s="104">
        <v>308.23579737142217</v>
      </c>
      <c r="Q160" s="104">
        <v>3.5949450562223717</v>
      </c>
      <c r="R160" s="131">
        <v>316.92617653437458</v>
      </c>
      <c r="S160" s="104">
        <v>9.1957994800343101</v>
      </c>
      <c r="T160" s="140">
        <v>96.894984349773068</v>
      </c>
      <c r="U160" s="140">
        <v>99.626834965985566</v>
      </c>
    </row>
    <row r="161" spans="1:21">
      <c r="A161" s="135" t="s">
        <v>3410</v>
      </c>
      <c r="B161" s="129" t="s">
        <v>337</v>
      </c>
      <c r="C161" s="135">
        <v>522.22351326032992</v>
      </c>
      <c r="D161" s="130">
        <v>153615.97093362661</v>
      </c>
      <c r="E161" s="131">
        <v>4.8212046586196466</v>
      </c>
      <c r="F161" s="132">
        <f t="shared" si="2"/>
        <v>0.20741704009850284</v>
      </c>
      <c r="G161" s="133">
        <v>18.456762086012727</v>
      </c>
      <c r="H161" s="131">
        <v>1.2060781799820137</v>
      </c>
      <c r="I161" s="133">
        <v>0.38330005787036209</v>
      </c>
      <c r="J161" s="131">
        <v>3.9423294279301659</v>
      </c>
      <c r="K161" s="133">
        <v>5.1308949634959258E-2</v>
      </c>
      <c r="L161" s="104">
        <v>3.7533101047069723</v>
      </c>
      <c r="M161" s="134">
        <v>0.9520538994321347</v>
      </c>
      <c r="N161" s="131">
        <v>322.55282182414919</v>
      </c>
      <c r="O161" s="104">
        <v>11.808531757242235</v>
      </c>
      <c r="P161" s="104">
        <v>329.46336064744514</v>
      </c>
      <c r="Q161" s="104">
        <v>11.09232505980583</v>
      </c>
      <c r="R161" s="131">
        <v>378.54508474159957</v>
      </c>
      <c r="S161" s="104">
        <v>27.1216798960169</v>
      </c>
      <c r="T161" s="140">
        <v>85.208561628617758</v>
      </c>
      <c r="U161" s="140">
        <v>97.902486391896289</v>
      </c>
    </row>
    <row r="162" spans="1:21">
      <c r="A162" s="135" t="s">
        <v>3411</v>
      </c>
      <c r="B162" s="129" t="s">
        <v>337</v>
      </c>
      <c r="C162" s="135">
        <v>574.51411837693468</v>
      </c>
      <c r="D162" s="130">
        <v>61596.862975240729</v>
      </c>
      <c r="E162" s="131">
        <v>4.1821868607436805</v>
      </c>
      <c r="F162" s="132">
        <f t="shared" si="2"/>
        <v>0.23910935433960476</v>
      </c>
      <c r="G162" s="133">
        <v>18.623257207424455</v>
      </c>
      <c r="H162" s="131">
        <v>0.91663364000873304</v>
      </c>
      <c r="I162" s="133">
        <v>0.40577821206494863</v>
      </c>
      <c r="J162" s="131">
        <v>2.0911480435595329</v>
      </c>
      <c r="K162" s="133">
        <v>5.480789100996783E-2</v>
      </c>
      <c r="L162" s="104">
        <v>1.8795432716719247</v>
      </c>
      <c r="M162" s="134">
        <v>0.89880928204039701</v>
      </c>
      <c r="N162" s="131">
        <v>343.97200011294893</v>
      </c>
      <c r="O162" s="104">
        <v>6.2956473495552814</v>
      </c>
      <c r="P162" s="104">
        <v>345.83036709885511</v>
      </c>
      <c r="Q162" s="104">
        <v>6.1290318961523553</v>
      </c>
      <c r="R162" s="131">
        <v>358.31261234054034</v>
      </c>
      <c r="S162" s="104">
        <v>20.690041404566358</v>
      </c>
      <c r="T162" s="140">
        <v>95.997737245720486</v>
      </c>
      <c r="U162" s="140">
        <v>99.462636262542276</v>
      </c>
    </row>
    <row r="163" spans="1:21">
      <c r="A163" s="135" t="s">
        <v>3412</v>
      </c>
      <c r="B163" s="129" t="s">
        <v>337</v>
      </c>
      <c r="C163" s="135">
        <v>272.74454958380892</v>
      </c>
      <c r="D163" s="130">
        <v>186115.33246674133</v>
      </c>
      <c r="E163" s="131">
        <v>2.7297786262997445</v>
      </c>
      <c r="F163" s="132">
        <f t="shared" si="2"/>
        <v>0.36633007173754412</v>
      </c>
      <c r="G163" s="133">
        <v>18.341965343304164</v>
      </c>
      <c r="H163" s="131">
        <v>4.0073585281288633</v>
      </c>
      <c r="I163" s="133">
        <v>0.43730211068863867</v>
      </c>
      <c r="J163" s="131">
        <v>5.4107679744660819</v>
      </c>
      <c r="K163" s="133">
        <v>5.8173630394580594E-2</v>
      </c>
      <c r="L163" s="104">
        <v>3.6355862939202335</v>
      </c>
      <c r="M163" s="134">
        <v>0.67191687225859698</v>
      </c>
      <c r="N163" s="131">
        <v>364.5088275607585</v>
      </c>
      <c r="O163" s="104">
        <v>12.884348813957956</v>
      </c>
      <c r="P163" s="104">
        <v>368.34829881040264</v>
      </c>
      <c r="Q163" s="104">
        <v>16.7171241994225</v>
      </c>
      <c r="R163" s="131">
        <v>392.56121765461592</v>
      </c>
      <c r="S163" s="104">
        <v>89.94738075589359</v>
      </c>
      <c r="T163" s="140">
        <v>92.854008793467074</v>
      </c>
      <c r="U163" s="140">
        <v>98.9576519663471</v>
      </c>
    </row>
    <row r="164" spans="1:21">
      <c r="A164" s="135" t="s">
        <v>3413</v>
      </c>
      <c r="B164" s="129" t="s">
        <v>337</v>
      </c>
      <c r="C164" s="135">
        <v>155.40622318655326</v>
      </c>
      <c r="D164" s="130">
        <v>44341.518004502686</v>
      </c>
      <c r="E164" s="131">
        <v>5.9595560163530896</v>
      </c>
      <c r="F164" s="132">
        <f t="shared" si="2"/>
        <v>0.16779773480708773</v>
      </c>
      <c r="G164" s="133">
        <v>16.471328623722748</v>
      </c>
      <c r="H164" s="131">
        <v>2.2578523219244597</v>
      </c>
      <c r="I164" s="133">
        <v>0.68727802159159823</v>
      </c>
      <c r="J164" s="131">
        <v>3.6818692367844514</v>
      </c>
      <c r="K164" s="133">
        <v>8.2103148748892033E-2</v>
      </c>
      <c r="L164" s="104">
        <v>2.9083094692896845</v>
      </c>
      <c r="M164" s="134">
        <v>0.78990026050725459</v>
      </c>
      <c r="N164" s="131">
        <v>508.66402863125717</v>
      </c>
      <c r="O164" s="104">
        <v>14.224947757656622</v>
      </c>
      <c r="P164" s="104">
        <v>531.16372275118624</v>
      </c>
      <c r="Q164" s="104">
        <v>15.229184254745917</v>
      </c>
      <c r="R164" s="131">
        <v>629.00990960967863</v>
      </c>
      <c r="S164" s="104">
        <v>48.646704084809357</v>
      </c>
      <c r="T164" s="140">
        <v>80.867410967642783</v>
      </c>
      <c r="U164" s="140">
        <v>95.764075527712833</v>
      </c>
    </row>
    <row r="165" spans="1:21">
      <c r="A165" s="135" t="s">
        <v>3414</v>
      </c>
      <c r="B165" s="129" t="s">
        <v>337</v>
      </c>
      <c r="C165" s="135">
        <v>553.85319240774481</v>
      </c>
      <c r="D165" s="130">
        <v>168995.84330759823</v>
      </c>
      <c r="E165" s="131">
        <v>4.2934729218095669</v>
      </c>
      <c r="F165" s="132">
        <f t="shared" si="2"/>
        <v>0.23291168203723775</v>
      </c>
      <c r="G165" s="133">
        <v>16.972132012697404</v>
      </c>
      <c r="H165" s="131">
        <v>0.86377404814786207</v>
      </c>
      <c r="I165" s="133">
        <v>0.73674679568748536</v>
      </c>
      <c r="J165" s="131">
        <v>1.3608525406859044</v>
      </c>
      <c r="K165" s="133">
        <v>9.0688742938350775E-2</v>
      </c>
      <c r="L165" s="104">
        <v>1.0515769259723875</v>
      </c>
      <c r="M165" s="134">
        <v>0.77273392563338705</v>
      </c>
      <c r="N165" s="131">
        <v>559.60916001893929</v>
      </c>
      <c r="O165" s="104">
        <v>5.6365312034215549</v>
      </c>
      <c r="P165" s="104">
        <v>560.5053618156112</v>
      </c>
      <c r="Q165" s="104">
        <v>5.8617535230512772</v>
      </c>
      <c r="R165" s="131">
        <v>564.12438305710634</v>
      </c>
      <c r="S165" s="104">
        <v>18.809350226385391</v>
      </c>
      <c r="T165" s="140">
        <v>99.199605056300143</v>
      </c>
      <c r="U165" s="140">
        <v>99.840108256276281</v>
      </c>
    </row>
    <row r="166" spans="1:21">
      <c r="A166" s="135" t="s">
        <v>3415</v>
      </c>
      <c r="B166" s="129" t="s">
        <v>337</v>
      </c>
      <c r="C166" s="135">
        <v>500.43678049221222</v>
      </c>
      <c r="D166" s="130">
        <v>37049.168162399139</v>
      </c>
      <c r="E166" s="131">
        <v>3.9300540684362502</v>
      </c>
      <c r="F166" s="132">
        <f t="shared" si="2"/>
        <v>0.25444942552607047</v>
      </c>
      <c r="G166" s="133">
        <v>16.150568072124276</v>
      </c>
      <c r="H166" s="131">
        <v>0.64631425311292934</v>
      </c>
      <c r="I166" s="133">
        <v>0.77737438720541607</v>
      </c>
      <c r="J166" s="131">
        <v>4.3303416146572822</v>
      </c>
      <c r="K166" s="133">
        <v>9.105771655125447E-2</v>
      </c>
      <c r="L166" s="104">
        <v>4.2818379681925975</v>
      </c>
      <c r="M166" s="134">
        <v>0.98879911776463303</v>
      </c>
      <c r="N166" s="131">
        <v>561.78957538606721</v>
      </c>
      <c r="O166" s="104">
        <v>23.036649422227867</v>
      </c>
      <c r="P166" s="104">
        <v>583.98457832083625</v>
      </c>
      <c r="Q166" s="104">
        <v>19.233366901250804</v>
      </c>
      <c r="R166" s="131">
        <v>671.23418014739889</v>
      </c>
      <c r="S166" s="104">
        <v>13.839338629638576</v>
      </c>
      <c r="T166" s="140">
        <v>83.695019115787829</v>
      </c>
      <c r="U166" s="140">
        <v>96.199385436069633</v>
      </c>
    </row>
    <row r="167" spans="1:21">
      <c r="A167" s="135" t="s">
        <v>3416</v>
      </c>
      <c r="B167" s="129" t="s">
        <v>337</v>
      </c>
      <c r="C167" s="135">
        <v>321.50649036337722</v>
      </c>
      <c r="D167" s="130">
        <v>54621.995965229573</v>
      </c>
      <c r="E167" s="131">
        <v>1.157140029688567</v>
      </c>
      <c r="F167" s="132">
        <f t="shared" si="2"/>
        <v>0.86419964251788983</v>
      </c>
      <c r="G167" s="133">
        <v>16.594059038127288</v>
      </c>
      <c r="H167" s="131">
        <v>1.7788444565006247</v>
      </c>
      <c r="I167" s="133">
        <v>0.77337518150301721</v>
      </c>
      <c r="J167" s="131">
        <v>2.0122379792370579</v>
      </c>
      <c r="K167" s="133">
        <v>9.3076830725873777E-2</v>
      </c>
      <c r="L167" s="104">
        <v>0.94064556803348331</v>
      </c>
      <c r="M167" s="134">
        <v>0.46746238652653321</v>
      </c>
      <c r="N167" s="131">
        <v>573.70830079117979</v>
      </c>
      <c r="O167" s="104">
        <v>5.1633933387999491</v>
      </c>
      <c r="P167" s="104">
        <v>581.69732751071524</v>
      </c>
      <c r="Q167" s="104">
        <v>8.9106627258029789</v>
      </c>
      <c r="R167" s="131">
        <v>612.99337241178443</v>
      </c>
      <c r="S167" s="104">
        <v>38.447053833537382</v>
      </c>
      <c r="T167" s="140">
        <v>93.591273023713129</v>
      </c>
      <c r="U167" s="140">
        <v>98.626600752366656</v>
      </c>
    </row>
    <row r="168" spans="1:21">
      <c r="A168" s="135" t="s">
        <v>3417</v>
      </c>
      <c r="B168" s="129" t="s">
        <v>337</v>
      </c>
      <c r="C168" s="135">
        <v>125.76557953976713</v>
      </c>
      <c r="D168" s="130">
        <v>63297.093480499156</v>
      </c>
      <c r="E168" s="131">
        <v>0.42334237889100457</v>
      </c>
      <c r="F168" s="132">
        <f t="shared" si="2"/>
        <v>2.3621542511751796</v>
      </c>
      <c r="G168" s="133">
        <v>16.757432298048631</v>
      </c>
      <c r="H168" s="131">
        <v>1.9327839506335898</v>
      </c>
      <c r="I168" s="133">
        <v>0.79267509846719486</v>
      </c>
      <c r="J168" s="131">
        <v>2.2451408928733754</v>
      </c>
      <c r="K168" s="133">
        <v>9.6338840273520812E-2</v>
      </c>
      <c r="L168" s="104">
        <v>1.1423676417972761</v>
      </c>
      <c r="M168" s="134">
        <v>0.50881779643470471</v>
      </c>
      <c r="N168" s="131">
        <v>592.91733491677883</v>
      </c>
      <c r="O168" s="104">
        <v>6.4711409297859177</v>
      </c>
      <c r="P168" s="104">
        <v>592.68819887649875</v>
      </c>
      <c r="Q168" s="104">
        <v>10.080484543692933</v>
      </c>
      <c r="R168" s="131">
        <v>591.79970690497885</v>
      </c>
      <c r="S168" s="104">
        <v>41.908037378738186</v>
      </c>
      <c r="T168" s="140">
        <v>100.18885241049628</v>
      </c>
      <c r="U168" s="140">
        <v>100.03866046948707</v>
      </c>
    </row>
    <row r="169" spans="1:21">
      <c r="A169" s="135" t="s">
        <v>3418</v>
      </c>
      <c r="B169" s="129" t="s">
        <v>337</v>
      </c>
      <c r="C169" s="135">
        <v>197.37926879738424</v>
      </c>
      <c r="D169" s="130">
        <v>81145.588493018091</v>
      </c>
      <c r="E169" s="131">
        <v>1.2796958500817577</v>
      </c>
      <c r="F169" s="132">
        <f t="shared" si="2"/>
        <v>0.78143568249917483</v>
      </c>
      <c r="G169" s="133">
        <v>16.43407286116506</v>
      </c>
      <c r="H169" s="131">
        <v>2.0468444837654292</v>
      </c>
      <c r="I169" s="133">
        <v>0.84143515110178446</v>
      </c>
      <c r="J169" s="131">
        <v>2.5393018936956469</v>
      </c>
      <c r="K169" s="133">
        <v>0.10029160560742789</v>
      </c>
      <c r="L169" s="104">
        <v>1.5028245960874247</v>
      </c>
      <c r="M169" s="134">
        <v>0.59182588719305251</v>
      </c>
      <c r="N169" s="131">
        <v>616.1175869739875</v>
      </c>
      <c r="O169" s="104">
        <v>8.8304646440890338</v>
      </c>
      <c r="P169" s="104">
        <v>619.93729098297274</v>
      </c>
      <c r="Q169" s="104">
        <v>11.782242592447744</v>
      </c>
      <c r="R169" s="131">
        <v>633.92747482296318</v>
      </c>
      <c r="S169" s="104">
        <v>44.063711249643234</v>
      </c>
      <c r="T169" s="140">
        <v>97.190548042747409</v>
      </c>
      <c r="U169" s="140">
        <v>99.38385638926016</v>
      </c>
    </row>
    <row r="170" spans="1:21">
      <c r="A170" s="135" t="s">
        <v>3419</v>
      </c>
      <c r="B170" s="129" t="s">
        <v>337</v>
      </c>
      <c r="C170" s="135">
        <v>199.77941753043351</v>
      </c>
      <c r="D170" s="130">
        <v>54832.217776373713</v>
      </c>
      <c r="E170" s="131">
        <v>44.880094020067276</v>
      </c>
      <c r="F170" s="132">
        <f t="shared" si="2"/>
        <v>2.2281593250514785E-2</v>
      </c>
      <c r="G170" s="133">
        <v>16.500148241578593</v>
      </c>
      <c r="H170" s="131">
        <v>2.5099570244436538</v>
      </c>
      <c r="I170" s="133">
        <v>0.85006204835666543</v>
      </c>
      <c r="J170" s="131">
        <v>4.2354478776399471</v>
      </c>
      <c r="K170" s="133">
        <v>0.10172722521340971</v>
      </c>
      <c r="L170" s="104">
        <v>3.4116175723035975</v>
      </c>
      <c r="M170" s="134">
        <v>0.80549157276009276</v>
      </c>
      <c r="N170" s="131">
        <v>624.52314624514088</v>
      </c>
      <c r="O170" s="104">
        <v>20.306875286315915</v>
      </c>
      <c r="P170" s="104">
        <v>624.68312756261707</v>
      </c>
      <c r="Q170" s="104">
        <v>19.762797506281515</v>
      </c>
      <c r="R170" s="131">
        <v>625.24269301426614</v>
      </c>
      <c r="S170" s="104">
        <v>54.100783081562383</v>
      </c>
      <c r="T170" s="140">
        <v>99.884917204604761</v>
      </c>
      <c r="U170" s="140">
        <v>99.974390005041371</v>
      </c>
    </row>
    <row r="171" spans="1:21">
      <c r="A171" s="135" t="s">
        <v>3420</v>
      </c>
      <c r="B171" s="129" t="s">
        <v>337</v>
      </c>
      <c r="C171" s="135">
        <v>194.57808301442324</v>
      </c>
      <c r="D171" s="130">
        <v>52061.722715943208</v>
      </c>
      <c r="E171" s="131">
        <v>0.92893750597821279</v>
      </c>
      <c r="F171" s="132">
        <f t="shared" si="2"/>
        <v>1.0764986810893755</v>
      </c>
      <c r="G171" s="133">
        <v>16.344183629977412</v>
      </c>
      <c r="H171" s="131">
        <v>1.15846764840484</v>
      </c>
      <c r="I171" s="133">
        <v>0.86416760812229187</v>
      </c>
      <c r="J171" s="131">
        <v>1.4354596957102286</v>
      </c>
      <c r="K171" s="133">
        <v>0.10243772899789019</v>
      </c>
      <c r="L171" s="104">
        <v>0.84764216837522999</v>
      </c>
      <c r="M171" s="134">
        <v>0.59050224183120548</v>
      </c>
      <c r="N171" s="131">
        <v>628.67909820563852</v>
      </c>
      <c r="O171" s="104">
        <v>5.0773455710018425</v>
      </c>
      <c r="P171" s="104">
        <v>632.39542137535102</v>
      </c>
      <c r="Q171" s="104">
        <v>6.7567888936462737</v>
      </c>
      <c r="R171" s="131">
        <v>645.72412844780411</v>
      </c>
      <c r="S171" s="104">
        <v>24.892000258850203</v>
      </c>
      <c r="T171" s="140">
        <v>97.360323164144646</v>
      </c>
      <c r="U171" s="140">
        <v>99.412341860156076</v>
      </c>
    </row>
    <row r="172" spans="1:21">
      <c r="A172" s="135" t="s">
        <v>3421</v>
      </c>
      <c r="B172" s="129" t="s">
        <v>337</v>
      </c>
      <c r="C172" s="135">
        <v>155.00415770699823</v>
      </c>
      <c r="D172" s="130">
        <v>74464.477146971374</v>
      </c>
      <c r="E172" s="131">
        <v>1.9867299104084619</v>
      </c>
      <c r="F172" s="132">
        <f t="shared" si="2"/>
        <v>0.50333968133313345</v>
      </c>
      <c r="G172" s="133">
        <v>16.160970356126295</v>
      </c>
      <c r="H172" s="131">
        <v>2.1399910285155244</v>
      </c>
      <c r="I172" s="133">
        <v>0.95711038976164087</v>
      </c>
      <c r="J172" s="131">
        <v>2.6798822504406812</v>
      </c>
      <c r="K172" s="133">
        <v>0.11218329443340849</v>
      </c>
      <c r="L172" s="104">
        <v>1.6131358510987468</v>
      </c>
      <c r="M172" s="134">
        <v>0.60194280955198021</v>
      </c>
      <c r="N172" s="131">
        <v>685.41508698451401</v>
      </c>
      <c r="O172" s="104">
        <v>10.489175554829728</v>
      </c>
      <c r="P172" s="104">
        <v>681.79833930880829</v>
      </c>
      <c r="Q172" s="104">
        <v>13.308135007444093</v>
      </c>
      <c r="R172" s="131">
        <v>669.86040025218733</v>
      </c>
      <c r="S172" s="104">
        <v>45.822297897043882</v>
      </c>
      <c r="T172" s="140">
        <v>102.3220788579935</v>
      </c>
      <c r="U172" s="140">
        <v>100.53047176374356</v>
      </c>
    </row>
    <row r="173" spans="1:21">
      <c r="A173" s="135" t="s">
        <v>3422</v>
      </c>
      <c r="B173" s="129" t="s">
        <v>337</v>
      </c>
      <c r="C173" s="135">
        <v>227.21398601329017</v>
      </c>
      <c r="D173" s="130">
        <v>126224.25922895403</v>
      </c>
      <c r="E173" s="131">
        <v>1.6821305421372179</v>
      </c>
      <c r="F173" s="132">
        <f t="shared" si="2"/>
        <v>0.59448418238067169</v>
      </c>
      <c r="G173" s="133">
        <v>14.015711804698681</v>
      </c>
      <c r="H173" s="131">
        <v>1.2425266779197053</v>
      </c>
      <c r="I173" s="133">
        <v>1.3116446137011939</v>
      </c>
      <c r="J173" s="131">
        <v>4.9278281806947843</v>
      </c>
      <c r="K173" s="133">
        <v>0.13333067084291603</v>
      </c>
      <c r="L173" s="104">
        <v>4.7686075570450841</v>
      </c>
      <c r="M173" s="134">
        <v>0.96768949366508739</v>
      </c>
      <c r="N173" s="131">
        <v>806.83831551971628</v>
      </c>
      <c r="O173" s="104">
        <v>36.164941467149163</v>
      </c>
      <c r="P173" s="104">
        <v>850.84959658617379</v>
      </c>
      <c r="Q173" s="104">
        <v>28.398395100363871</v>
      </c>
      <c r="R173" s="131">
        <v>967.39565863478515</v>
      </c>
      <c r="S173" s="104">
        <v>25.346830835891808</v>
      </c>
      <c r="T173" s="140">
        <v>83.403135864631466</v>
      </c>
      <c r="U173" s="140">
        <v>94.827372400123124</v>
      </c>
    </row>
    <row r="174" spans="1:21">
      <c r="A174" s="135" t="s">
        <v>3423</v>
      </c>
      <c r="B174" s="129" t="s">
        <v>337</v>
      </c>
      <c r="C174" s="135">
        <v>59.009781614819062</v>
      </c>
      <c r="D174" s="130">
        <v>36618.639129463314</v>
      </c>
      <c r="E174" s="131">
        <v>0.6922177260322766</v>
      </c>
      <c r="F174" s="132">
        <f t="shared" si="2"/>
        <v>1.4446321762545737</v>
      </c>
      <c r="G174" s="133">
        <v>13.778272533622204</v>
      </c>
      <c r="H174" s="131">
        <v>3.405678591146259</v>
      </c>
      <c r="I174" s="133">
        <v>1.7107782909975084</v>
      </c>
      <c r="J174" s="131">
        <v>3.9632892388756145</v>
      </c>
      <c r="K174" s="133">
        <v>0.17095713328958589</v>
      </c>
      <c r="L174" s="104">
        <v>2.0270705278295766</v>
      </c>
      <c r="M174" s="134">
        <v>0.5114616687437773</v>
      </c>
      <c r="N174" s="131">
        <v>1017.3826077000627</v>
      </c>
      <c r="O174" s="104">
        <v>19.078075489088235</v>
      </c>
      <c r="P174" s="104">
        <v>1012.5763171140909</v>
      </c>
      <c r="Q174" s="104">
        <v>25.402473261130751</v>
      </c>
      <c r="R174" s="131">
        <v>1002.1749732118165</v>
      </c>
      <c r="S174" s="104">
        <v>69.167241403451953</v>
      </c>
      <c r="T174" s="140">
        <v>101.51746300743355</v>
      </c>
      <c r="U174" s="140">
        <v>100.47465958908363</v>
      </c>
    </row>
    <row r="175" spans="1:21">
      <c r="A175" s="135" t="s">
        <v>3424</v>
      </c>
      <c r="B175" s="129" t="s">
        <v>337</v>
      </c>
      <c r="C175" s="135">
        <v>134.41884436809988</v>
      </c>
      <c r="D175" s="130">
        <v>55252.241970035138</v>
      </c>
      <c r="E175" s="131">
        <v>1.4541900092853388</v>
      </c>
      <c r="F175" s="132">
        <f t="shared" si="2"/>
        <v>0.6876680444885257</v>
      </c>
      <c r="G175" s="133">
        <v>13.692747705990927</v>
      </c>
      <c r="H175" s="131">
        <v>1.2644231573600411</v>
      </c>
      <c r="I175" s="133">
        <v>1.6021538375495523</v>
      </c>
      <c r="J175" s="131">
        <v>2.8963121651481787</v>
      </c>
      <c r="K175" s="133">
        <v>0.15910856022447922</v>
      </c>
      <c r="L175" s="104">
        <v>2.6057356422164153</v>
      </c>
      <c r="M175" s="134">
        <v>0.89967361721974581</v>
      </c>
      <c r="N175" s="131">
        <v>951.82096450653205</v>
      </c>
      <c r="O175" s="104">
        <v>23.057904901941015</v>
      </c>
      <c r="P175" s="104">
        <v>971.05092262967412</v>
      </c>
      <c r="Q175" s="104">
        <v>18.108920725681742</v>
      </c>
      <c r="R175" s="131">
        <v>1014.8046692505478</v>
      </c>
      <c r="S175" s="104">
        <v>25.62194992056078</v>
      </c>
      <c r="T175" s="140">
        <v>93.793514490770875</v>
      </c>
      <c r="U175" s="140">
        <v>98.019675624109809</v>
      </c>
    </row>
    <row r="176" spans="1:21">
      <c r="A176" s="135"/>
      <c r="B176" s="135"/>
      <c r="C176" s="135"/>
      <c r="D176" s="130"/>
      <c r="E176" s="131"/>
      <c r="F176" s="132"/>
      <c r="G176" s="133"/>
      <c r="H176" s="131"/>
      <c r="I176" s="133"/>
      <c r="J176" s="131"/>
      <c r="K176" s="133"/>
      <c r="L176" s="104"/>
      <c r="M176" s="134"/>
      <c r="N176" s="131"/>
      <c r="O176" s="104"/>
      <c r="P176" s="104"/>
      <c r="Q176" s="104"/>
      <c r="R176" s="131"/>
      <c r="S176" s="104"/>
    </row>
    <row r="177" spans="1:21">
      <c r="A177" s="282" t="s">
        <v>2814</v>
      </c>
      <c r="B177" s="135"/>
      <c r="C177" s="135"/>
      <c r="D177" s="130"/>
      <c r="E177" s="131"/>
      <c r="F177" s="132"/>
      <c r="G177" s="133"/>
      <c r="H177" s="131"/>
      <c r="I177" s="133"/>
      <c r="J177" s="131"/>
      <c r="K177" s="133"/>
      <c r="L177" s="104"/>
      <c r="M177" s="134"/>
      <c r="N177" s="131"/>
      <c r="O177" s="104"/>
      <c r="P177" s="104"/>
      <c r="Q177" s="104"/>
      <c r="R177" s="131"/>
      <c r="S177" s="104"/>
    </row>
    <row r="178" spans="1:21">
      <c r="A178" s="135" t="s">
        <v>3425</v>
      </c>
      <c r="B178" s="135" t="s">
        <v>520</v>
      </c>
      <c r="C178" s="135">
        <v>959.77991312110646</v>
      </c>
      <c r="D178" s="136">
        <v>8376.6758020413108</v>
      </c>
      <c r="E178" s="137">
        <v>6.1417861535223244</v>
      </c>
      <c r="F178" s="132">
        <f t="shared" si="2"/>
        <v>0.162819084709828</v>
      </c>
      <c r="G178" s="138">
        <v>18.838866619210727</v>
      </c>
      <c r="H178" s="137">
        <v>2.0313808298490139</v>
      </c>
      <c r="I178" s="138">
        <v>0.30913917648478723</v>
      </c>
      <c r="J178" s="137">
        <v>8.388904849290487</v>
      </c>
      <c r="K178" s="138">
        <v>4.2238408127136286E-2</v>
      </c>
      <c r="L178" s="116">
        <v>8.139239306874531</v>
      </c>
      <c r="M178" s="139">
        <v>0.97023860123564598</v>
      </c>
      <c r="N178" s="137">
        <v>266.69276871731518</v>
      </c>
      <c r="O178" s="116">
        <v>21.263956096406034</v>
      </c>
      <c r="P178" s="116">
        <v>273.51353407092216</v>
      </c>
      <c r="Q178" s="116">
        <v>20.116861371901948</v>
      </c>
      <c r="R178" s="137">
        <v>332.27669744759419</v>
      </c>
      <c r="S178" s="116">
        <v>46.059581300562996</v>
      </c>
      <c r="T178" s="140">
        <v>80.262254550479653</v>
      </c>
      <c r="U178" s="140">
        <v>97.506242103603427</v>
      </c>
    </row>
    <row r="179" spans="1:21">
      <c r="A179" s="140" t="s">
        <v>3426</v>
      </c>
      <c r="B179" s="140" t="s">
        <v>338</v>
      </c>
      <c r="C179" s="140">
        <v>89.192678212406676</v>
      </c>
      <c r="D179" s="136">
        <v>13200.399253238758</v>
      </c>
      <c r="E179" s="137">
        <v>3.3204607964162918</v>
      </c>
      <c r="F179" s="132">
        <f t="shared" si="2"/>
        <v>0.30116301962645681</v>
      </c>
      <c r="G179" s="138">
        <v>19.670760241294175</v>
      </c>
      <c r="H179" s="137">
        <v>8.1159548906404027</v>
      </c>
      <c r="I179" s="138">
        <v>0.32314806474340663</v>
      </c>
      <c r="J179" s="137">
        <v>8.2138019601516934</v>
      </c>
      <c r="K179" s="138">
        <v>4.610217655936872E-2</v>
      </c>
      <c r="L179" s="116">
        <v>1.2640485962501395</v>
      </c>
      <c r="M179" s="139">
        <v>0.15389323998588167</v>
      </c>
      <c r="N179" s="137">
        <v>290.54661729054749</v>
      </c>
      <c r="O179" s="116">
        <v>3.5911152650653264</v>
      </c>
      <c r="P179" s="116">
        <v>284.32126189422348</v>
      </c>
      <c r="Q179" s="116">
        <v>20.371617701544636</v>
      </c>
      <c r="R179" s="137">
        <v>233.4623003678378</v>
      </c>
      <c r="S179" s="116">
        <v>187.57369802212119</v>
      </c>
      <c r="T179" s="140">
        <v>124.45119269054102</v>
      </c>
      <c r="U179" s="140">
        <v>102.18954972092098</v>
      </c>
    </row>
    <row r="180" spans="1:21">
      <c r="A180" s="129" t="s">
        <v>3427</v>
      </c>
      <c r="B180" s="140" t="s">
        <v>338</v>
      </c>
      <c r="C180" s="129">
        <v>308.21833795602811</v>
      </c>
      <c r="D180" s="130">
        <v>78306.142665206018</v>
      </c>
      <c r="E180" s="131">
        <v>1.8602558210362317</v>
      </c>
      <c r="F180" s="132">
        <f t="shared" si="2"/>
        <v>0.53756047350679048</v>
      </c>
      <c r="G180" s="133">
        <v>18.884585447822147</v>
      </c>
      <c r="H180" s="131">
        <v>2.0205465557312992</v>
      </c>
      <c r="I180" s="133">
        <v>0.33875371224722411</v>
      </c>
      <c r="J180" s="131">
        <v>2.9807264925326749</v>
      </c>
      <c r="K180" s="133">
        <v>4.6397036732663613E-2</v>
      </c>
      <c r="L180" s="104">
        <v>2.1913744635293453</v>
      </c>
      <c r="M180" s="134">
        <v>0.73518132878651665</v>
      </c>
      <c r="N180" s="131">
        <v>292.36338338859355</v>
      </c>
      <c r="O180" s="104">
        <v>6.263667297660362</v>
      </c>
      <c r="P180" s="104">
        <v>296.22695405026735</v>
      </c>
      <c r="Q180" s="104">
        <v>7.658498802356462</v>
      </c>
      <c r="R180" s="131">
        <v>326.81532507064867</v>
      </c>
      <c r="S180" s="104">
        <v>45.843475129039547</v>
      </c>
      <c r="T180" s="140">
        <v>89.458284529769969</v>
      </c>
      <c r="U180" s="140">
        <v>98.695739665534219</v>
      </c>
    </row>
    <row r="181" spans="1:21">
      <c r="A181" s="135" t="s">
        <v>3428</v>
      </c>
      <c r="B181" s="140" t="s">
        <v>338</v>
      </c>
      <c r="C181" s="135">
        <v>372.40839349042585</v>
      </c>
      <c r="D181" s="136">
        <v>85100.793901788333</v>
      </c>
      <c r="E181" s="137">
        <v>2.9913338458709351</v>
      </c>
      <c r="F181" s="132">
        <f t="shared" si="2"/>
        <v>0.33429902897008384</v>
      </c>
      <c r="G181" s="138">
        <v>19.236185076010695</v>
      </c>
      <c r="H181" s="137">
        <v>1.641085072656147</v>
      </c>
      <c r="I181" s="138">
        <v>0.33377857960799928</v>
      </c>
      <c r="J181" s="137">
        <v>3.4241178861492987</v>
      </c>
      <c r="K181" s="138">
        <v>4.6566772060831471E-2</v>
      </c>
      <c r="L181" s="116">
        <v>3.0052326170452615</v>
      </c>
      <c r="M181" s="139">
        <v>0.87766622440236475</v>
      </c>
      <c r="N181" s="137">
        <v>293.40896690466553</v>
      </c>
      <c r="O181" s="116">
        <v>8.6199699222077868</v>
      </c>
      <c r="P181" s="116">
        <v>292.44651613341722</v>
      </c>
      <c r="Q181" s="116">
        <v>8.7008958976175848</v>
      </c>
      <c r="R181" s="137">
        <v>284.74438653223939</v>
      </c>
      <c r="S181" s="116">
        <v>37.549520341594658</v>
      </c>
      <c r="T181" s="140">
        <v>103.04293281351312</v>
      </c>
      <c r="U181" s="140">
        <v>100.32910317550483</v>
      </c>
    </row>
    <row r="182" spans="1:21">
      <c r="A182" s="129" t="s">
        <v>3429</v>
      </c>
      <c r="B182" s="140" t="s">
        <v>338</v>
      </c>
      <c r="C182" s="129">
        <v>92.427263432920981</v>
      </c>
      <c r="D182" s="130">
        <v>29284.367395699781</v>
      </c>
      <c r="E182" s="131">
        <v>2.6657566778603576</v>
      </c>
      <c r="F182" s="132">
        <f t="shared" si="2"/>
        <v>0.37512801085905551</v>
      </c>
      <c r="G182" s="133">
        <v>19.058784712054472</v>
      </c>
      <c r="H182" s="131">
        <v>6.166050656070297</v>
      </c>
      <c r="I182" s="133">
        <v>0.33722106534136664</v>
      </c>
      <c r="J182" s="131">
        <v>6.3783994424740929</v>
      </c>
      <c r="K182" s="133">
        <v>4.6613168586530029E-2</v>
      </c>
      <c r="L182" s="104">
        <v>1.6321148104618393</v>
      </c>
      <c r="M182" s="134">
        <v>0.25588156169610526</v>
      </c>
      <c r="N182" s="131">
        <v>293.69474378940038</v>
      </c>
      <c r="O182" s="104">
        <v>4.6858827619651038</v>
      </c>
      <c r="P182" s="104">
        <v>295.0638460284481</v>
      </c>
      <c r="Q182" s="104">
        <v>16.333925472089874</v>
      </c>
      <c r="R182" s="131">
        <v>305.91488928831421</v>
      </c>
      <c r="S182" s="104">
        <v>140.59391500139705</v>
      </c>
      <c r="T182" s="140">
        <v>96.005377336375162</v>
      </c>
      <c r="U182" s="140">
        <v>99.535997968752937</v>
      </c>
    </row>
    <row r="183" spans="1:21">
      <c r="A183" s="129" t="s">
        <v>3430</v>
      </c>
      <c r="B183" s="140" t="s">
        <v>338</v>
      </c>
      <c r="C183" s="129">
        <v>156.56216078868587</v>
      </c>
      <c r="D183" s="130">
        <v>138581.39456540617</v>
      </c>
      <c r="E183" s="131">
        <v>2.3705722496433128</v>
      </c>
      <c r="F183" s="132">
        <f t="shared" si="2"/>
        <v>0.42183907288650013</v>
      </c>
      <c r="G183" s="133">
        <v>18.806856999872043</v>
      </c>
      <c r="H183" s="131">
        <v>3.307836736072991</v>
      </c>
      <c r="I183" s="133">
        <v>0.34203509432064916</v>
      </c>
      <c r="J183" s="131">
        <v>3.7921155128989916</v>
      </c>
      <c r="K183" s="133">
        <v>4.6653648881826194E-2</v>
      </c>
      <c r="L183" s="104">
        <v>1.85428050484687</v>
      </c>
      <c r="M183" s="134">
        <v>0.48898312789773446</v>
      </c>
      <c r="N183" s="131">
        <v>293.94406962550227</v>
      </c>
      <c r="O183" s="104">
        <v>5.3281490020215472</v>
      </c>
      <c r="P183" s="104">
        <v>298.71268616348499</v>
      </c>
      <c r="Q183" s="104">
        <v>9.8136776226644713</v>
      </c>
      <c r="R183" s="131">
        <v>336.16927564601679</v>
      </c>
      <c r="S183" s="104">
        <v>74.955911270948263</v>
      </c>
      <c r="T183" s="140">
        <v>87.439302434950278</v>
      </c>
      <c r="U183" s="140">
        <v>98.403610975071587</v>
      </c>
    </row>
    <row r="184" spans="1:21">
      <c r="A184" s="129" t="s">
        <v>3431</v>
      </c>
      <c r="B184" s="140" t="s">
        <v>338</v>
      </c>
      <c r="C184" s="129">
        <v>120.8289607971997</v>
      </c>
      <c r="D184" s="130">
        <v>25343.856558351286</v>
      </c>
      <c r="E184" s="131">
        <v>3.9305944070395018</v>
      </c>
      <c r="F184" s="132">
        <f t="shared" si="2"/>
        <v>0.2544144463771304</v>
      </c>
      <c r="G184" s="133">
        <v>19.462642915276145</v>
      </c>
      <c r="H184" s="131">
        <v>3.4319982845085075</v>
      </c>
      <c r="I184" s="133">
        <v>0.33112279031617464</v>
      </c>
      <c r="J184" s="131">
        <v>3.7144037302912389</v>
      </c>
      <c r="K184" s="133">
        <v>4.674009739653006E-2</v>
      </c>
      <c r="L184" s="104">
        <v>1.4206276242323785</v>
      </c>
      <c r="M184" s="134">
        <v>0.38246451581099145</v>
      </c>
      <c r="N184" s="131">
        <v>294.47649018185189</v>
      </c>
      <c r="O184" s="104">
        <v>4.0893028116603887</v>
      </c>
      <c r="P184" s="104">
        <v>290.42269314085257</v>
      </c>
      <c r="Q184" s="104">
        <v>9.3821491134176256</v>
      </c>
      <c r="R184" s="131">
        <v>257.9587217347455</v>
      </c>
      <c r="S184" s="104">
        <v>78.892474677113398</v>
      </c>
      <c r="T184" s="140">
        <v>114.15643875172283</v>
      </c>
      <c r="U184" s="140">
        <v>101.39582654411694</v>
      </c>
    </row>
    <row r="185" spans="1:21">
      <c r="A185" s="129" t="s">
        <v>3432</v>
      </c>
      <c r="B185" s="140" t="s">
        <v>338</v>
      </c>
      <c r="C185" s="129">
        <v>190.6319931102131</v>
      </c>
      <c r="D185" s="130">
        <v>52995.944128303556</v>
      </c>
      <c r="E185" s="131">
        <v>2.7111862435600984</v>
      </c>
      <c r="F185" s="132">
        <f t="shared" si="2"/>
        <v>0.36884223736945687</v>
      </c>
      <c r="G185" s="133">
        <v>18.788952984222483</v>
      </c>
      <c r="H185" s="131">
        <v>4.0581459598527214</v>
      </c>
      <c r="I185" s="133">
        <v>0.34335977394428674</v>
      </c>
      <c r="J185" s="131">
        <v>4.1358333098172846</v>
      </c>
      <c r="K185" s="133">
        <v>4.678974941479884E-2</v>
      </c>
      <c r="L185" s="104">
        <v>0.79785245197669785</v>
      </c>
      <c r="M185" s="134">
        <v>0.19291213939469548</v>
      </c>
      <c r="N185" s="131">
        <v>294.78226798128151</v>
      </c>
      <c r="O185" s="104">
        <v>2.2989634466421194</v>
      </c>
      <c r="P185" s="104">
        <v>299.71444375662844</v>
      </c>
      <c r="Q185" s="104">
        <v>10.73411367766866</v>
      </c>
      <c r="R185" s="131">
        <v>338.28332179991145</v>
      </c>
      <c r="S185" s="104">
        <v>91.940685711510028</v>
      </c>
      <c r="T185" s="140">
        <v>87.140644833693571</v>
      </c>
      <c r="U185" s="140">
        <v>98.354375013253645</v>
      </c>
    </row>
    <row r="186" spans="1:21">
      <c r="A186" s="135" t="s">
        <v>3433</v>
      </c>
      <c r="B186" s="140" t="s">
        <v>338</v>
      </c>
      <c r="C186" s="135">
        <v>165.75558787500819</v>
      </c>
      <c r="D186" s="136">
        <v>30675.405274650439</v>
      </c>
      <c r="E186" s="137">
        <v>2.8855016316737454</v>
      </c>
      <c r="F186" s="132">
        <f t="shared" si="2"/>
        <v>0.34656019217703454</v>
      </c>
      <c r="G186" s="138">
        <v>19.455016469063665</v>
      </c>
      <c r="H186" s="137">
        <v>3.5405267064208847</v>
      </c>
      <c r="I186" s="138">
        <v>0.33261864846084827</v>
      </c>
      <c r="J186" s="137">
        <v>4.3388593531540947</v>
      </c>
      <c r="K186" s="138">
        <v>4.6932849461296063E-2</v>
      </c>
      <c r="L186" s="116">
        <v>2.5080612288325925</v>
      </c>
      <c r="M186" s="139">
        <v>0.57804621553574409</v>
      </c>
      <c r="N186" s="137">
        <v>295.66345651230523</v>
      </c>
      <c r="O186" s="116">
        <v>7.2479404907336971</v>
      </c>
      <c r="P186" s="116">
        <v>291.56309599506875</v>
      </c>
      <c r="Q186" s="116">
        <v>10.996720085848807</v>
      </c>
      <c r="R186" s="137">
        <v>258.85175124549426</v>
      </c>
      <c r="S186" s="116">
        <v>81.391086692213236</v>
      </c>
      <c r="T186" s="140">
        <v>114.22115364863762</v>
      </c>
      <c r="U186" s="140">
        <v>101.40633728121266</v>
      </c>
    </row>
    <row r="187" spans="1:21">
      <c r="A187" s="135" t="s">
        <v>3434</v>
      </c>
      <c r="B187" s="140" t="s">
        <v>338</v>
      </c>
      <c r="C187" s="135">
        <v>123.19544630136276</v>
      </c>
      <c r="D187" s="136">
        <v>33814.314412060041</v>
      </c>
      <c r="E187" s="137">
        <v>2.5600518153711507</v>
      </c>
      <c r="F187" s="132">
        <f t="shared" si="2"/>
        <v>0.39061709376183945</v>
      </c>
      <c r="G187" s="138">
        <v>18.843135718966337</v>
      </c>
      <c r="H187" s="137">
        <v>3.6269369857671316</v>
      </c>
      <c r="I187" s="138">
        <v>0.34384633739846943</v>
      </c>
      <c r="J187" s="137">
        <v>3.8144827713957148</v>
      </c>
      <c r="K187" s="138">
        <v>4.6991174949730569E-2</v>
      </c>
      <c r="L187" s="116">
        <v>1.1813580805789434</v>
      </c>
      <c r="M187" s="139">
        <v>0.3097033467912837</v>
      </c>
      <c r="N187" s="137">
        <v>296.02258153454625</v>
      </c>
      <c r="O187" s="116">
        <v>3.4180080835967885</v>
      </c>
      <c r="P187" s="116">
        <v>300.08214781105499</v>
      </c>
      <c r="Q187" s="116">
        <v>9.910467682776158</v>
      </c>
      <c r="R187" s="137">
        <v>331.79236570402827</v>
      </c>
      <c r="S187" s="116">
        <v>82.273510540227107</v>
      </c>
      <c r="T187" s="140">
        <v>89.219226279187495</v>
      </c>
      <c r="U187" s="140">
        <v>98.647181678043438</v>
      </c>
    </row>
    <row r="188" spans="1:21">
      <c r="A188" s="140" t="s">
        <v>3435</v>
      </c>
      <c r="B188" s="140" t="s">
        <v>338</v>
      </c>
      <c r="C188" s="140">
        <v>192.24590335444717</v>
      </c>
      <c r="D188" s="136">
        <v>54874.694393117592</v>
      </c>
      <c r="E188" s="137">
        <v>2.5554358612259582</v>
      </c>
      <c r="F188" s="132">
        <f t="shared" si="2"/>
        <v>0.39132267617167066</v>
      </c>
      <c r="G188" s="138">
        <v>19.237634516530917</v>
      </c>
      <c r="H188" s="137">
        <v>5.6676016778807492</v>
      </c>
      <c r="I188" s="138">
        <v>0.33736340839541679</v>
      </c>
      <c r="J188" s="137">
        <v>5.7593192471158599</v>
      </c>
      <c r="K188" s="138">
        <v>4.7070452204541528E-2</v>
      </c>
      <c r="L188" s="116">
        <v>1.0237428442155363</v>
      </c>
      <c r="M188" s="139">
        <v>0.17775414077422511</v>
      </c>
      <c r="N188" s="137">
        <v>296.51067989168143</v>
      </c>
      <c r="O188" s="116">
        <v>2.9667543080306871</v>
      </c>
      <c r="P188" s="116">
        <v>295.17192466749441</v>
      </c>
      <c r="Q188" s="116">
        <v>14.752993876222746</v>
      </c>
      <c r="R188" s="137">
        <v>284.58445193727084</v>
      </c>
      <c r="S188" s="116">
        <v>129.68376910933313</v>
      </c>
      <c r="T188" s="140">
        <v>104.19075176919343</v>
      </c>
      <c r="U188" s="140">
        <v>100.45355100275715</v>
      </c>
    </row>
    <row r="189" spans="1:21">
      <c r="A189" s="129" t="s">
        <v>3436</v>
      </c>
      <c r="B189" s="140" t="s">
        <v>338</v>
      </c>
      <c r="C189" s="129">
        <v>168.96511466332379</v>
      </c>
      <c r="D189" s="130">
        <v>23075.754592176796</v>
      </c>
      <c r="E189" s="131">
        <v>4.3351506188353035</v>
      </c>
      <c r="F189" s="132">
        <f t="shared" si="2"/>
        <v>0.23067249282071392</v>
      </c>
      <c r="G189" s="133">
        <v>19.002990355236062</v>
      </c>
      <c r="H189" s="131">
        <v>4.6306940966421424</v>
      </c>
      <c r="I189" s="133">
        <v>0.34243446338384242</v>
      </c>
      <c r="J189" s="131">
        <v>4.8682547629081672</v>
      </c>
      <c r="K189" s="133">
        <v>4.7195233572552897E-2</v>
      </c>
      <c r="L189" s="104">
        <v>1.5021906070474791</v>
      </c>
      <c r="M189" s="134">
        <v>0.30856861035557409</v>
      </c>
      <c r="N189" s="131">
        <v>297.27886550139357</v>
      </c>
      <c r="O189" s="104">
        <v>4.3642919682677928</v>
      </c>
      <c r="P189" s="104">
        <v>299.01480363811925</v>
      </c>
      <c r="Q189" s="104">
        <v>12.609849626801577</v>
      </c>
      <c r="R189" s="131">
        <v>312.60836112554188</v>
      </c>
      <c r="S189" s="104">
        <v>105.42079756542071</v>
      </c>
      <c r="T189" s="140">
        <v>95.096261798963184</v>
      </c>
      <c r="U189" s="140">
        <v>99.419447426814827</v>
      </c>
    </row>
    <row r="190" spans="1:21">
      <c r="A190" s="129" t="s">
        <v>3437</v>
      </c>
      <c r="B190" s="140" t="s">
        <v>338</v>
      </c>
      <c r="C190" s="129">
        <v>256.24517178736687</v>
      </c>
      <c r="D190" s="130">
        <v>49863.74002742787</v>
      </c>
      <c r="E190" s="131">
        <v>2.5301399381451932</v>
      </c>
      <c r="F190" s="132">
        <f t="shared" si="2"/>
        <v>0.39523505594440939</v>
      </c>
      <c r="G190" s="133">
        <v>19.046370625291782</v>
      </c>
      <c r="H190" s="131">
        <v>5.0484420162028334</v>
      </c>
      <c r="I190" s="133">
        <v>0.34210110392223669</v>
      </c>
      <c r="J190" s="131">
        <v>5.2099375163834756</v>
      </c>
      <c r="K190" s="133">
        <v>4.7256922081696989E-2</v>
      </c>
      <c r="L190" s="104">
        <v>1.2871216467987363</v>
      </c>
      <c r="M190" s="134">
        <v>0.2470512636190314</v>
      </c>
      <c r="N190" s="131">
        <v>297.65860172908509</v>
      </c>
      <c r="O190" s="104">
        <v>3.744122426323969</v>
      </c>
      <c r="P190" s="104">
        <v>298.76262776545104</v>
      </c>
      <c r="Q190" s="104">
        <v>13.485194054773331</v>
      </c>
      <c r="R190" s="131">
        <v>307.40927446830489</v>
      </c>
      <c r="S190" s="104">
        <v>115.02621907079674</v>
      </c>
      <c r="T190" s="140">
        <v>96.828113674812002</v>
      </c>
      <c r="U190" s="140">
        <v>99.630467155606667</v>
      </c>
    </row>
    <row r="191" spans="1:21">
      <c r="A191" s="135" t="s">
        <v>3438</v>
      </c>
      <c r="B191" s="140" t="s">
        <v>338</v>
      </c>
      <c r="C191" s="135">
        <v>186.91818372643766</v>
      </c>
      <c r="D191" s="136">
        <v>42407.009925720173</v>
      </c>
      <c r="E191" s="137">
        <v>1.9492051054585355</v>
      </c>
      <c r="F191" s="132">
        <f t="shared" si="2"/>
        <v>0.51302964331440004</v>
      </c>
      <c r="G191" s="138">
        <v>18.551511711980925</v>
      </c>
      <c r="H191" s="137">
        <v>4.3957109978795064</v>
      </c>
      <c r="I191" s="138">
        <v>0.35244867546841541</v>
      </c>
      <c r="J191" s="137">
        <v>4.7038937476534235</v>
      </c>
      <c r="K191" s="138">
        <v>4.7421349947958172E-2</v>
      </c>
      <c r="L191" s="116">
        <v>1.6746167359530719</v>
      </c>
      <c r="M191" s="139">
        <v>0.35600649712559268</v>
      </c>
      <c r="N191" s="137">
        <v>298.67066181041696</v>
      </c>
      <c r="O191" s="116">
        <v>4.8874936571365311</v>
      </c>
      <c r="P191" s="116">
        <v>306.56118507468159</v>
      </c>
      <c r="Q191" s="116">
        <v>12.447560872110927</v>
      </c>
      <c r="R191" s="137">
        <v>367.01827576808802</v>
      </c>
      <c r="S191" s="116">
        <v>99.115605501410272</v>
      </c>
      <c r="T191" s="140">
        <v>81.377599299480494</v>
      </c>
      <c r="U191" s="140">
        <v>97.426117966518689</v>
      </c>
    </row>
    <row r="192" spans="1:21">
      <c r="A192" s="135" t="s">
        <v>3439</v>
      </c>
      <c r="B192" s="140" t="s">
        <v>338</v>
      </c>
      <c r="C192" s="135">
        <v>357.40154276546679</v>
      </c>
      <c r="D192" s="136">
        <v>51307.837154629269</v>
      </c>
      <c r="E192" s="137">
        <v>4.7167107217415341</v>
      </c>
      <c r="F192" s="132">
        <f t="shared" si="2"/>
        <v>0.21201215401880183</v>
      </c>
      <c r="G192" s="138">
        <v>19.084314618921329</v>
      </c>
      <c r="H192" s="137">
        <v>1.8234343052103119</v>
      </c>
      <c r="I192" s="138">
        <v>0.34290033174315876</v>
      </c>
      <c r="J192" s="137">
        <v>2.0128003909580352</v>
      </c>
      <c r="K192" s="138">
        <v>4.7461689976203494E-2</v>
      </c>
      <c r="L192" s="116">
        <v>0.85232197462168469</v>
      </c>
      <c r="M192" s="139">
        <v>0.42345081929162548</v>
      </c>
      <c r="N192" s="137">
        <v>298.91893202432766</v>
      </c>
      <c r="O192" s="116">
        <v>2.4895850241150868</v>
      </c>
      <c r="P192" s="116">
        <v>299.36711340798672</v>
      </c>
      <c r="Q192" s="116">
        <v>5.2186547597176514</v>
      </c>
      <c r="R192" s="137">
        <v>302.84129638208628</v>
      </c>
      <c r="S192" s="116">
        <v>41.576308402152847</v>
      </c>
      <c r="T192" s="140">
        <v>98.704811924721824</v>
      </c>
      <c r="U192" s="140">
        <v>99.850290374731884</v>
      </c>
    </row>
    <row r="193" spans="1:21">
      <c r="A193" s="135" t="s">
        <v>3440</v>
      </c>
      <c r="B193" s="140" t="s">
        <v>338</v>
      </c>
      <c r="C193" s="135">
        <v>584.46440344232349</v>
      </c>
      <c r="D193" s="136">
        <v>96990.669011218066</v>
      </c>
      <c r="E193" s="137">
        <v>9.4660237198444772</v>
      </c>
      <c r="F193" s="132">
        <f t="shared" si="2"/>
        <v>0.10564097762649907</v>
      </c>
      <c r="G193" s="138">
        <v>19.08798801448977</v>
      </c>
      <c r="H193" s="137">
        <v>1.0149882950448952</v>
      </c>
      <c r="I193" s="138">
        <v>0.34557611014643252</v>
      </c>
      <c r="J193" s="137">
        <v>2.1232376174832908</v>
      </c>
      <c r="K193" s="138">
        <v>4.7841257967573984E-2</v>
      </c>
      <c r="L193" s="116">
        <v>1.8649227172239546</v>
      </c>
      <c r="M193" s="139">
        <v>0.87833914671994118</v>
      </c>
      <c r="N193" s="137">
        <v>301.25449167388842</v>
      </c>
      <c r="O193" s="116">
        <v>5.4889117205905507</v>
      </c>
      <c r="P193" s="116">
        <v>301.38828859831693</v>
      </c>
      <c r="Q193" s="116">
        <v>5.5369201360596776</v>
      </c>
      <c r="R193" s="137">
        <v>302.43946697315062</v>
      </c>
      <c r="S193" s="116">
        <v>23.124401080396808</v>
      </c>
      <c r="T193" s="140">
        <v>99.608194224410724</v>
      </c>
      <c r="U193" s="140">
        <v>99.955606461999309</v>
      </c>
    </row>
    <row r="194" spans="1:21">
      <c r="A194" s="135" t="s">
        <v>3441</v>
      </c>
      <c r="B194" s="140" t="s">
        <v>338</v>
      </c>
      <c r="C194" s="135">
        <v>186.58723117336115</v>
      </c>
      <c r="D194" s="136">
        <v>32505.738647371763</v>
      </c>
      <c r="E194" s="137">
        <v>3.003013965810057</v>
      </c>
      <c r="F194" s="132">
        <f t="shared" si="2"/>
        <v>0.33299878434972646</v>
      </c>
      <c r="G194" s="138">
        <v>19.214299768606477</v>
      </c>
      <c r="H194" s="137">
        <v>4.1116739793322177</v>
      </c>
      <c r="I194" s="138">
        <v>0.34340611563497192</v>
      </c>
      <c r="J194" s="137">
        <v>4.5583574140157346</v>
      </c>
      <c r="K194" s="138">
        <v>4.7855439862076368E-2</v>
      </c>
      <c r="L194" s="116">
        <v>1.9679327736471548</v>
      </c>
      <c r="M194" s="139">
        <v>0.43171971719380442</v>
      </c>
      <c r="N194" s="137">
        <v>301.34173938100651</v>
      </c>
      <c r="O194" s="116">
        <v>5.7937335837078194</v>
      </c>
      <c r="P194" s="116">
        <v>299.74947067696269</v>
      </c>
      <c r="Q194" s="116">
        <v>11.832013212631324</v>
      </c>
      <c r="R194" s="137">
        <v>287.39135080634327</v>
      </c>
      <c r="S194" s="116">
        <v>93.997085346534746</v>
      </c>
      <c r="T194" s="140">
        <v>104.85414349997737</v>
      </c>
      <c r="U194" s="140">
        <v>100.5311998384677</v>
      </c>
    </row>
    <row r="195" spans="1:21">
      <c r="A195" s="135" t="s">
        <v>3442</v>
      </c>
      <c r="B195" s="140" t="s">
        <v>338</v>
      </c>
      <c r="C195" s="135">
        <v>393.79697360006986</v>
      </c>
      <c r="D195" s="136">
        <v>115376.66674394871</v>
      </c>
      <c r="E195" s="137">
        <v>2.2922868259811033</v>
      </c>
      <c r="F195" s="132">
        <f t="shared" si="2"/>
        <v>0.43624558177705269</v>
      </c>
      <c r="G195" s="138">
        <v>19.090040043589543</v>
      </c>
      <c r="H195" s="137">
        <v>2.1507375506678983</v>
      </c>
      <c r="I195" s="138">
        <v>0.3463503499588933</v>
      </c>
      <c r="J195" s="137">
        <v>2.3219511557716479</v>
      </c>
      <c r="K195" s="138">
        <v>4.7953597692388494E-2</v>
      </c>
      <c r="L195" s="116">
        <v>0.87509151403515584</v>
      </c>
      <c r="M195" s="139">
        <v>0.37687765819705155</v>
      </c>
      <c r="N195" s="137">
        <v>301.94557877527836</v>
      </c>
      <c r="O195" s="116">
        <v>2.5813734777066202</v>
      </c>
      <c r="P195" s="116">
        <v>301.97236845195175</v>
      </c>
      <c r="Q195" s="116">
        <v>6.0652079976752873</v>
      </c>
      <c r="R195" s="137">
        <v>302.19495233682136</v>
      </c>
      <c r="S195" s="116">
        <v>49.039790832356957</v>
      </c>
      <c r="T195" s="140">
        <v>99.917479243245253</v>
      </c>
      <c r="U195" s="140">
        <v>99.991128434429044</v>
      </c>
    </row>
    <row r="196" spans="1:21">
      <c r="A196" s="129" t="s">
        <v>3443</v>
      </c>
      <c r="B196" s="140" t="s">
        <v>338</v>
      </c>
      <c r="C196" s="129">
        <v>189.30030407740111</v>
      </c>
      <c r="D196" s="130">
        <v>28164.574522591534</v>
      </c>
      <c r="E196" s="131">
        <v>1.8969097024820356</v>
      </c>
      <c r="F196" s="132">
        <f t="shared" si="2"/>
        <v>0.52717322215787987</v>
      </c>
      <c r="G196" s="133">
        <v>18.829383971712264</v>
      </c>
      <c r="H196" s="131">
        <v>4.2926506102072475</v>
      </c>
      <c r="I196" s="133">
        <v>0.35140617474936575</v>
      </c>
      <c r="J196" s="131">
        <v>4.4798273088719265</v>
      </c>
      <c r="K196" s="133">
        <v>4.7989279042547336E-2</v>
      </c>
      <c r="L196" s="104">
        <v>1.281406826890676</v>
      </c>
      <c r="M196" s="134">
        <v>0.28603933556835026</v>
      </c>
      <c r="N196" s="131">
        <v>302.16506639994185</v>
      </c>
      <c r="O196" s="104">
        <v>3.7826196507033387</v>
      </c>
      <c r="P196" s="104">
        <v>305.77820102100816</v>
      </c>
      <c r="Q196" s="104">
        <v>11.828626490680961</v>
      </c>
      <c r="R196" s="131">
        <v>333.45098553417483</v>
      </c>
      <c r="S196" s="104">
        <v>97.358097889286455</v>
      </c>
      <c r="T196" s="140">
        <v>90.617535862395428</v>
      </c>
      <c r="U196" s="140">
        <v>98.818380574873601</v>
      </c>
    </row>
    <row r="197" spans="1:21">
      <c r="A197" s="129" t="s">
        <v>3444</v>
      </c>
      <c r="B197" s="140" t="s">
        <v>338</v>
      </c>
      <c r="C197" s="129">
        <v>504.65353219227978</v>
      </c>
      <c r="D197" s="130">
        <v>117044.41663515083</v>
      </c>
      <c r="E197" s="131">
        <v>3.1534328823653568</v>
      </c>
      <c r="F197" s="132">
        <f t="shared" si="2"/>
        <v>0.31711472458862372</v>
      </c>
      <c r="G197" s="133">
        <v>19.043266835576887</v>
      </c>
      <c r="H197" s="131">
        <v>1.0418874762482504</v>
      </c>
      <c r="I197" s="133">
        <v>0.3481480922025898</v>
      </c>
      <c r="J197" s="131">
        <v>1.3054151583379736</v>
      </c>
      <c r="K197" s="133">
        <v>4.8084399609159723E-2</v>
      </c>
      <c r="L197" s="104">
        <v>0.78649807530318083</v>
      </c>
      <c r="M197" s="134">
        <v>0.60248884830212435</v>
      </c>
      <c r="N197" s="131">
        <v>302.75014752212468</v>
      </c>
      <c r="O197" s="104">
        <v>2.3260756207440636</v>
      </c>
      <c r="P197" s="104">
        <v>303.3272753620206</v>
      </c>
      <c r="Q197" s="104">
        <v>3.4229978432152564</v>
      </c>
      <c r="R197" s="131">
        <v>307.74639632138269</v>
      </c>
      <c r="S197" s="104">
        <v>23.728727438062691</v>
      </c>
      <c r="T197" s="140">
        <v>98.376504531334831</v>
      </c>
      <c r="U197" s="140">
        <v>99.809734274899242</v>
      </c>
    </row>
    <row r="198" spans="1:21">
      <c r="A198" s="140" t="s">
        <v>3445</v>
      </c>
      <c r="B198" s="140" t="s">
        <v>338</v>
      </c>
      <c r="C198" s="140">
        <v>80.772234488551817</v>
      </c>
      <c r="D198" s="136">
        <v>26532.730610117458</v>
      </c>
      <c r="E198" s="137">
        <v>3.207247277717455</v>
      </c>
      <c r="F198" s="132">
        <f t="shared" si="2"/>
        <v>0.31179385728925879</v>
      </c>
      <c r="G198" s="138">
        <v>19.252253602174502</v>
      </c>
      <c r="H198" s="137">
        <v>7.0519328775870305</v>
      </c>
      <c r="I198" s="138">
        <v>0.34452256797521069</v>
      </c>
      <c r="J198" s="137">
        <v>7.5687771366561343</v>
      </c>
      <c r="K198" s="138">
        <v>4.8105859082761535E-2</v>
      </c>
      <c r="L198" s="116">
        <v>2.7489325263410409</v>
      </c>
      <c r="M198" s="139">
        <v>0.36319374671870841</v>
      </c>
      <c r="N198" s="137">
        <v>302.88213616618754</v>
      </c>
      <c r="O198" s="116">
        <v>8.1334601274829197</v>
      </c>
      <c r="P198" s="116">
        <v>300.59296541560786</v>
      </c>
      <c r="Q198" s="116">
        <v>19.695167041071045</v>
      </c>
      <c r="R198" s="137">
        <v>282.87801398451455</v>
      </c>
      <c r="S198" s="116">
        <v>161.49907654927395</v>
      </c>
      <c r="T198" s="140">
        <v>107.07164261368438</v>
      </c>
      <c r="U198" s="140">
        <v>100.76155167084984</v>
      </c>
    </row>
    <row r="199" spans="1:21">
      <c r="A199" s="135" t="s">
        <v>3446</v>
      </c>
      <c r="B199" s="140" t="s">
        <v>338</v>
      </c>
      <c r="C199" s="135">
        <v>157.50727014565797</v>
      </c>
      <c r="D199" s="136">
        <v>34039.117596333665</v>
      </c>
      <c r="E199" s="137">
        <v>2.5869725189829902</v>
      </c>
      <c r="F199" s="132">
        <f t="shared" si="2"/>
        <v>0.38655223148374512</v>
      </c>
      <c r="G199" s="138">
        <v>19.199110661815226</v>
      </c>
      <c r="H199" s="137">
        <v>2.4048157246423725</v>
      </c>
      <c r="I199" s="138">
        <v>0.34671626024305002</v>
      </c>
      <c r="J199" s="137">
        <v>2.656642068019619</v>
      </c>
      <c r="K199" s="138">
        <v>4.8278530959218482E-2</v>
      </c>
      <c r="L199" s="116">
        <v>1.1289855659326824</v>
      </c>
      <c r="M199" s="139">
        <v>0.4249671340837719</v>
      </c>
      <c r="N199" s="137">
        <v>303.94407351035835</v>
      </c>
      <c r="O199" s="116">
        <v>3.3518454799440747</v>
      </c>
      <c r="P199" s="116">
        <v>302.24829115094769</v>
      </c>
      <c r="Q199" s="116">
        <v>6.9449293847492299</v>
      </c>
      <c r="R199" s="137">
        <v>289.16859955219547</v>
      </c>
      <c r="S199" s="116">
        <v>54.958445002428277</v>
      </c>
      <c r="T199" s="140">
        <v>105.10963983677483</v>
      </c>
      <c r="U199" s="140">
        <v>100.56105606187323</v>
      </c>
    </row>
    <row r="200" spans="1:21">
      <c r="A200" s="129" t="s">
        <v>3447</v>
      </c>
      <c r="B200" s="140" t="s">
        <v>338</v>
      </c>
      <c r="C200" s="129">
        <v>197.80311753051782</v>
      </c>
      <c r="D200" s="130">
        <v>45701.826252277438</v>
      </c>
      <c r="E200" s="131">
        <v>2.7917465945084792</v>
      </c>
      <c r="F200" s="132">
        <f t="shared" si="2"/>
        <v>0.35819869968393825</v>
      </c>
      <c r="G200" s="133">
        <v>19.194329252865174</v>
      </c>
      <c r="H200" s="131">
        <v>3.8445597963747073</v>
      </c>
      <c r="I200" s="133">
        <v>0.34770605694517775</v>
      </c>
      <c r="J200" s="131">
        <v>4.633754206511191</v>
      </c>
      <c r="K200" s="133">
        <v>4.840429750668139E-2</v>
      </c>
      <c r="L200" s="104">
        <v>2.5867040840535718</v>
      </c>
      <c r="M200" s="134">
        <v>0.55823074957640706</v>
      </c>
      <c r="N200" s="131">
        <v>304.7174315454086</v>
      </c>
      <c r="O200" s="104">
        <v>7.698751289200402</v>
      </c>
      <c r="P200" s="104">
        <v>302.99429361411524</v>
      </c>
      <c r="Q200" s="104">
        <v>12.139496417668909</v>
      </c>
      <c r="R200" s="131">
        <v>289.73493651578519</v>
      </c>
      <c r="S200" s="104">
        <v>87.868694473450716</v>
      </c>
      <c r="T200" s="140">
        <v>105.17110404764982</v>
      </c>
      <c r="U200" s="140">
        <v>100.56870309692628</v>
      </c>
    </row>
    <row r="201" spans="1:21">
      <c r="A201" s="135" t="s">
        <v>3448</v>
      </c>
      <c r="B201" s="140" t="s">
        <v>338</v>
      </c>
      <c r="C201" s="135">
        <v>361.03729171614685</v>
      </c>
      <c r="D201" s="136">
        <v>87327.673008576836</v>
      </c>
      <c r="E201" s="137">
        <v>1.8026901680499821</v>
      </c>
      <c r="F201" s="132">
        <f t="shared" si="2"/>
        <v>0.55472649583579114</v>
      </c>
      <c r="G201" s="138">
        <v>19.207059501108862</v>
      </c>
      <c r="H201" s="137">
        <v>1.8806236787667157</v>
      </c>
      <c r="I201" s="138">
        <v>0.34952656248192621</v>
      </c>
      <c r="J201" s="137">
        <v>2.7901605240044041</v>
      </c>
      <c r="K201" s="138">
        <v>4.8690002051119827E-2</v>
      </c>
      <c r="L201" s="116">
        <v>2.0611284114713655</v>
      </c>
      <c r="M201" s="139">
        <v>0.73871320081371494</v>
      </c>
      <c r="N201" s="137">
        <v>306.47392846492704</v>
      </c>
      <c r="O201" s="116">
        <v>6.1690182236248745</v>
      </c>
      <c r="P201" s="116">
        <v>304.36496571541198</v>
      </c>
      <c r="Q201" s="116">
        <v>7.3377922121750885</v>
      </c>
      <c r="R201" s="137">
        <v>288.20797267215659</v>
      </c>
      <c r="S201" s="116">
        <v>42.998082683726508</v>
      </c>
      <c r="T201" s="140">
        <v>106.33776908508649</v>
      </c>
      <c r="U201" s="140">
        <v>100.69290588177846</v>
      </c>
    </row>
    <row r="202" spans="1:21">
      <c r="A202" s="135" t="s">
        <v>3449</v>
      </c>
      <c r="B202" s="140" t="s">
        <v>338</v>
      </c>
      <c r="C202" s="135">
        <v>100.77434618684912</v>
      </c>
      <c r="D202" s="136">
        <v>31330.881271636154</v>
      </c>
      <c r="E202" s="137">
        <v>3.1845555936471572</v>
      </c>
      <c r="F202" s="132">
        <f t="shared" si="2"/>
        <v>0.31401555745953735</v>
      </c>
      <c r="G202" s="138">
        <v>19.226511492068187</v>
      </c>
      <c r="H202" s="137">
        <v>7.7057171474372854</v>
      </c>
      <c r="I202" s="138">
        <v>0.34933525149264599</v>
      </c>
      <c r="J202" s="137">
        <v>8.6428155283341148</v>
      </c>
      <c r="K202" s="138">
        <v>4.8712635823962055E-2</v>
      </c>
      <c r="L202" s="116">
        <v>3.9141005991803901</v>
      </c>
      <c r="M202" s="139">
        <v>0.45287332424817178</v>
      </c>
      <c r="N202" s="137">
        <v>306.61305928474707</v>
      </c>
      <c r="O202" s="116">
        <v>11.720220880774036</v>
      </c>
      <c r="P202" s="116">
        <v>304.22101322719169</v>
      </c>
      <c r="Q202" s="116">
        <v>22.723760127849204</v>
      </c>
      <c r="R202" s="137">
        <v>285.90478800698401</v>
      </c>
      <c r="S202" s="116">
        <v>176.40755577962273</v>
      </c>
      <c r="T202" s="140">
        <v>107.24306557512328</v>
      </c>
      <c r="U202" s="140">
        <v>100.78628561261448</v>
      </c>
    </row>
    <row r="203" spans="1:21">
      <c r="A203" s="135" t="s">
        <v>3450</v>
      </c>
      <c r="B203" s="140" t="s">
        <v>338</v>
      </c>
      <c r="C203" s="135">
        <v>398.14238083822607</v>
      </c>
      <c r="D203" s="136">
        <v>77940.135913371254</v>
      </c>
      <c r="E203" s="137">
        <v>2.581211780077866</v>
      </c>
      <c r="F203" s="132">
        <f t="shared" si="2"/>
        <v>0.38741493732445059</v>
      </c>
      <c r="G203" s="138">
        <v>18.898811258518908</v>
      </c>
      <c r="H203" s="137">
        <v>2.0699471584472438</v>
      </c>
      <c r="I203" s="138">
        <v>0.35758016978285961</v>
      </c>
      <c r="J203" s="137">
        <v>2.3927671973794964</v>
      </c>
      <c r="K203" s="138">
        <v>4.9012475620216205E-2</v>
      </c>
      <c r="L203" s="116">
        <v>1.2002723116407839</v>
      </c>
      <c r="M203" s="139">
        <v>0.50162519486028345</v>
      </c>
      <c r="N203" s="137">
        <v>308.45590467717</v>
      </c>
      <c r="O203" s="116">
        <v>3.6151308801643438</v>
      </c>
      <c r="P203" s="116">
        <v>310.40648627958052</v>
      </c>
      <c r="Q203" s="116">
        <v>6.399470596301569</v>
      </c>
      <c r="R203" s="137">
        <v>325.07661405340548</v>
      </c>
      <c r="S203" s="116">
        <v>46.979960759940042</v>
      </c>
      <c r="T203" s="140">
        <v>94.887140859199135</v>
      </c>
      <c r="U203" s="140">
        <v>99.371604109891678</v>
      </c>
    </row>
    <row r="204" spans="1:21">
      <c r="A204" s="135" t="s">
        <v>3451</v>
      </c>
      <c r="B204" s="135" t="s">
        <v>337</v>
      </c>
      <c r="C204" s="135">
        <v>247.01444063194685</v>
      </c>
      <c r="D204" s="136">
        <v>3252.6487525956932</v>
      </c>
      <c r="E204" s="137">
        <v>4.5516891251614728</v>
      </c>
      <c r="F204" s="132">
        <f t="shared" si="2"/>
        <v>0.21969865966286189</v>
      </c>
      <c r="G204" s="138">
        <v>18.471485226376792</v>
      </c>
      <c r="H204" s="137">
        <v>2.3162754269559285</v>
      </c>
      <c r="I204" s="138">
        <v>0.37245807754846244</v>
      </c>
      <c r="J204" s="137">
        <v>2.6532579385931006</v>
      </c>
      <c r="K204" s="138">
        <v>4.9897402646367314E-2</v>
      </c>
      <c r="L204" s="116">
        <v>1.2940810775169538</v>
      </c>
      <c r="M204" s="139">
        <v>0.48773285804362637</v>
      </c>
      <c r="N204" s="137">
        <v>313.89168496349339</v>
      </c>
      <c r="O204" s="116">
        <v>3.9647045141758781</v>
      </c>
      <c r="P204" s="116">
        <v>321.47367552801842</v>
      </c>
      <c r="Q204" s="116">
        <v>7.3113100010242817</v>
      </c>
      <c r="R204" s="137">
        <v>376.75135908733773</v>
      </c>
      <c r="S204" s="116">
        <v>52.103498541437602</v>
      </c>
      <c r="T204" s="140">
        <v>83.315342438015634</v>
      </c>
      <c r="U204" s="140">
        <v>97.641489446353063</v>
      </c>
    </row>
    <row r="205" spans="1:21">
      <c r="A205" s="135" t="s">
        <v>3452</v>
      </c>
      <c r="B205" s="135" t="s">
        <v>337</v>
      </c>
      <c r="C205" s="135">
        <v>179.74494967731914</v>
      </c>
      <c r="D205" s="136">
        <v>14809.658054234889</v>
      </c>
      <c r="E205" s="137">
        <v>4.0209423109239877</v>
      </c>
      <c r="F205" s="132">
        <f t="shared" si="2"/>
        <v>0.24869792269419708</v>
      </c>
      <c r="G205" s="138">
        <v>18.699866526294482</v>
      </c>
      <c r="H205" s="137">
        <v>1.8194069870811946</v>
      </c>
      <c r="I205" s="138">
        <v>0.37885977933233217</v>
      </c>
      <c r="J205" s="137">
        <v>3.0058301831833401</v>
      </c>
      <c r="K205" s="138">
        <v>5.138255951331587E-2</v>
      </c>
      <c r="L205" s="116">
        <v>2.3926498501653186</v>
      </c>
      <c r="M205" s="139">
        <v>0.79600300228250764</v>
      </c>
      <c r="N205" s="137">
        <v>323.00416693294079</v>
      </c>
      <c r="O205" s="116">
        <v>7.5379372123792052</v>
      </c>
      <c r="P205" s="116">
        <v>326.19882294604133</v>
      </c>
      <c r="Q205" s="116">
        <v>8.38614997432515</v>
      </c>
      <c r="R205" s="137">
        <v>349.08206093429027</v>
      </c>
      <c r="S205" s="116">
        <v>41.136606150772565</v>
      </c>
      <c r="T205" s="140">
        <v>92.529580600173475</v>
      </c>
      <c r="U205" s="140">
        <v>99.020641465150533</v>
      </c>
    </row>
    <row r="206" spans="1:21">
      <c r="A206" s="129" t="s">
        <v>3453</v>
      </c>
      <c r="B206" s="129" t="s">
        <v>337</v>
      </c>
      <c r="C206" s="129">
        <v>94.373846298629729</v>
      </c>
      <c r="D206" s="130">
        <v>15356.617731869263</v>
      </c>
      <c r="E206" s="131">
        <v>3.4293953015654055</v>
      </c>
      <c r="F206" s="132">
        <f t="shared" si="2"/>
        <v>0.29159659708623648</v>
      </c>
      <c r="G206" s="133">
        <v>18.71969882739333</v>
      </c>
      <c r="H206" s="131">
        <v>8.3484359346516275</v>
      </c>
      <c r="I206" s="133">
        <v>0.38202158691280158</v>
      </c>
      <c r="J206" s="131">
        <v>9.552610387395541</v>
      </c>
      <c r="K206" s="133">
        <v>5.1866326171819778E-2</v>
      </c>
      <c r="L206" s="104">
        <v>4.6428420884620429</v>
      </c>
      <c r="M206" s="134">
        <v>0.48602862465616437</v>
      </c>
      <c r="N206" s="131">
        <v>325.96963652090221</v>
      </c>
      <c r="O206" s="104">
        <v>14.758010389930234</v>
      </c>
      <c r="P206" s="104">
        <v>328.52449131965767</v>
      </c>
      <c r="Q206" s="104">
        <v>26.817977467562002</v>
      </c>
      <c r="R206" s="131">
        <v>346.66359843833766</v>
      </c>
      <c r="S206" s="104">
        <v>189.10913526377135</v>
      </c>
      <c r="T206" s="140">
        <v>94.030535074735752</v>
      </c>
      <c r="U206" s="140">
        <v>99.222324403123551</v>
      </c>
    </row>
    <row r="207" spans="1:21">
      <c r="A207" s="129" t="s">
        <v>3454</v>
      </c>
      <c r="B207" s="129" t="s">
        <v>337</v>
      </c>
      <c r="C207" s="129">
        <v>419.16044112499799</v>
      </c>
      <c r="D207" s="130">
        <v>324669.03459986544</v>
      </c>
      <c r="E207" s="131">
        <v>5.8144202824244697</v>
      </c>
      <c r="F207" s="132">
        <f t="shared" si="2"/>
        <v>0.17198619147342142</v>
      </c>
      <c r="G207" s="133">
        <v>14.817820798450732</v>
      </c>
      <c r="H207" s="131">
        <v>0.95307502607309935</v>
      </c>
      <c r="I207" s="133">
        <v>1.1628474879347526</v>
      </c>
      <c r="J207" s="131">
        <v>1.9857317941888997</v>
      </c>
      <c r="K207" s="133">
        <v>0.12497001517367104</v>
      </c>
      <c r="L207" s="104">
        <v>1.7420616387282133</v>
      </c>
      <c r="M207" s="134">
        <v>0.87728949288430125</v>
      </c>
      <c r="N207" s="131">
        <v>759.10641174679824</v>
      </c>
      <c r="O207" s="104">
        <v>12.475189193104313</v>
      </c>
      <c r="P207" s="104">
        <v>783.29251660381442</v>
      </c>
      <c r="Q207" s="104">
        <v>10.840863200352146</v>
      </c>
      <c r="R207" s="131">
        <v>852.79769359778015</v>
      </c>
      <c r="S207" s="104">
        <v>19.806032466416696</v>
      </c>
      <c r="T207" s="140">
        <v>89.013656749502047</v>
      </c>
      <c r="U207" s="140">
        <v>96.912251254246385</v>
      </c>
    </row>
    <row r="208" spans="1:21">
      <c r="A208" s="129"/>
      <c r="B208" s="129"/>
      <c r="C208" s="129"/>
      <c r="D208" s="130"/>
      <c r="E208" s="131"/>
      <c r="F208" s="132"/>
      <c r="G208" s="133"/>
      <c r="H208" s="131"/>
      <c r="I208" s="133"/>
      <c r="J208" s="131"/>
      <c r="K208" s="133"/>
      <c r="L208" s="104"/>
      <c r="M208" s="134"/>
      <c r="N208" s="131"/>
      <c r="O208" s="104"/>
      <c r="P208" s="104"/>
      <c r="Q208" s="104"/>
      <c r="R208" s="131"/>
      <c r="S208" s="104"/>
    </row>
    <row r="209" spans="1:21">
      <c r="A209" s="282" t="s">
        <v>2815</v>
      </c>
      <c r="B209" s="129"/>
      <c r="C209" s="129"/>
      <c r="D209" s="130"/>
      <c r="E209" s="131"/>
      <c r="F209" s="132"/>
      <c r="G209" s="133"/>
      <c r="H209" s="131"/>
      <c r="I209" s="133"/>
      <c r="J209" s="131"/>
      <c r="K209" s="133"/>
      <c r="L209" s="104"/>
      <c r="M209" s="134"/>
      <c r="N209" s="131"/>
      <c r="O209" s="104"/>
      <c r="P209" s="104"/>
      <c r="Q209" s="104"/>
      <c r="R209" s="131"/>
      <c r="S209" s="104"/>
    </row>
    <row r="210" spans="1:21">
      <c r="A210" s="129" t="s">
        <v>3455</v>
      </c>
      <c r="B210" s="129" t="s">
        <v>338</v>
      </c>
      <c r="C210" s="129">
        <v>569.65425883063676</v>
      </c>
      <c r="D210" s="130">
        <v>176420.96381655644</v>
      </c>
      <c r="E210" s="131">
        <v>2.2016096250309993</v>
      </c>
      <c r="F210" s="132">
        <f t="shared" si="2"/>
        <v>0.45421313053440149</v>
      </c>
      <c r="G210" s="133">
        <v>18.990744641178598</v>
      </c>
      <c r="H210" s="131">
        <v>1.3108980372726988</v>
      </c>
      <c r="I210" s="133">
        <v>0.33330687620954802</v>
      </c>
      <c r="J210" s="131">
        <v>2.453666582834388</v>
      </c>
      <c r="K210" s="133">
        <v>4.5907642683815295E-2</v>
      </c>
      <c r="L210" s="104">
        <v>2.0741325983631733</v>
      </c>
      <c r="M210" s="134">
        <v>0.84531965869919012</v>
      </c>
      <c r="N210" s="131">
        <v>289.34772622765769</v>
      </c>
      <c r="O210" s="104">
        <v>5.8687620169458228</v>
      </c>
      <c r="P210" s="104">
        <v>292.08735280709755</v>
      </c>
      <c r="Q210" s="104">
        <v>6.2282359940452352</v>
      </c>
      <c r="R210" s="131">
        <v>314.07728896534576</v>
      </c>
      <c r="S210" s="104">
        <v>29.831421069696916</v>
      </c>
      <c r="T210" s="140">
        <v>92.126281139539302</v>
      </c>
      <c r="U210" s="140">
        <v>99.062052309656423</v>
      </c>
    </row>
    <row r="211" spans="1:21">
      <c r="A211" s="129" t="s">
        <v>3456</v>
      </c>
      <c r="B211" s="129" t="s">
        <v>338</v>
      </c>
      <c r="C211" s="129">
        <v>694.58676369472596</v>
      </c>
      <c r="D211" s="130">
        <v>247458.68079464207</v>
      </c>
      <c r="E211" s="131">
        <v>3.1176791038593237</v>
      </c>
      <c r="F211" s="132">
        <f t="shared" si="2"/>
        <v>0.32075142010674429</v>
      </c>
      <c r="G211" s="133">
        <v>19.101600433951653</v>
      </c>
      <c r="H211" s="131">
        <v>1.2444685960816624</v>
      </c>
      <c r="I211" s="133">
        <v>0.33506646618657526</v>
      </c>
      <c r="J211" s="131">
        <v>2.1823949691039228</v>
      </c>
      <c r="K211" s="133">
        <v>4.6419391905367945E-2</v>
      </c>
      <c r="L211" s="104">
        <v>1.7928038695118464</v>
      </c>
      <c r="M211" s="134">
        <v>0.82148460516657063</v>
      </c>
      <c r="N211" s="131">
        <v>292.50110277993451</v>
      </c>
      <c r="O211" s="104">
        <v>5.1267807573124173</v>
      </c>
      <c r="P211" s="104">
        <v>293.4264893319139</v>
      </c>
      <c r="Q211" s="104">
        <v>5.5615479175604037</v>
      </c>
      <c r="R211" s="131">
        <v>300.82026891283749</v>
      </c>
      <c r="S211" s="104">
        <v>28.385226649689457</v>
      </c>
      <c r="T211" s="140">
        <v>97.234506117899443</v>
      </c>
      <c r="U211" s="140">
        <v>99.684627466972614</v>
      </c>
    </row>
    <row r="212" spans="1:21">
      <c r="A212" s="129" t="s">
        <v>3457</v>
      </c>
      <c r="B212" s="129" t="s">
        <v>338</v>
      </c>
      <c r="C212" s="129">
        <v>257.2235273539456</v>
      </c>
      <c r="D212" s="130">
        <v>91009.257963749769</v>
      </c>
      <c r="E212" s="131">
        <v>3.0174861923100953</v>
      </c>
      <c r="F212" s="132">
        <f t="shared" ref="F212:F281" si="3">1/E212</f>
        <v>0.33140168215133753</v>
      </c>
      <c r="G212" s="133">
        <v>19.289628790415801</v>
      </c>
      <c r="H212" s="131">
        <v>3.7746070879702343</v>
      </c>
      <c r="I212" s="133">
        <v>0.33337511640823114</v>
      </c>
      <c r="J212" s="131">
        <v>4.1278017062533516</v>
      </c>
      <c r="K212" s="133">
        <v>4.6639702955297617E-2</v>
      </c>
      <c r="L212" s="104">
        <v>1.6706550384783059</v>
      </c>
      <c r="M212" s="134">
        <v>0.40473238720439797</v>
      </c>
      <c r="N212" s="131">
        <v>293.85817510099304</v>
      </c>
      <c r="O212" s="104">
        <v>4.7991424517731787</v>
      </c>
      <c r="P212" s="104">
        <v>292.1393199644121</v>
      </c>
      <c r="Q212" s="104">
        <v>10.479606878029415</v>
      </c>
      <c r="R212" s="131">
        <v>278.43952468041601</v>
      </c>
      <c r="S212" s="104">
        <v>86.423794916015098</v>
      </c>
      <c r="T212" s="140">
        <v>105.53752217407857</v>
      </c>
      <c r="U212" s="140">
        <v>100.58836829523335</v>
      </c>
    </row>
    <row r="213" spans="1:21">
      <c r="A213" s="129" t="s">
        <v>3458</v>
      </c>
      <c r="B213" s="129" t="s">
        <v>338</v>
      </c>
      <c r="C213" s="129">
        <v>357.61196191032866</v>
      </c>
      <c r="D213" s="130">
        <v>85965.689762263006</v>
      </c>
      <c r="E213" s="131">
        <v>4.2752284785315515</v>
      </c>
      <c r="F213" s="132">
        <f t="shared" si="3"/>
        <v>0.23390562750542829</v>
      </c>
      <c r="G213" s="133">
        <v>19.139561097557827</v>
      </c>
      <c r="H213" s="131">
        <v>1.0618282308775859</v>
      </c>
      <c r="I213" s="133">
        <v>0.33682873089526644</v>
      </c>
      <c r="J213" s="131">
        <v>1.5381117795894099</v>
      </c>
      <c r="K213" s="133">
        <v>4.6756266858012874E-2</v>
      </c>
      <c r="L213" s="104">
        <v>1.1127931769305013</v>
      </c>
      <c r="M213" s="134">
        <v>0.72348004332139959</v>
      </c>
      <c r="N213" s="131">
        <v>294.57607004986795</v>
      </c>
      <c r="O213" s="104">
        <v>3.2042541420925943</v>
      </c>
      <c r="P213" s="104">
        <v>294.76589364835547</v>
      </c>
      <c r="Q213" s="104">
        <v>3.9350779651403229</v>
      </c>
      <c r="R213" s="131">
        <v>296.27543706447875</v>
      </c>
      <c r="S213" s="104">
        <v>24.254647753472454</v>
      </c>
      <c r="T213" s="140">
        <v>99.426423252818978</v>
      </c>
      <c r="U213" s="140">
        <v>99.935601912372547</v>
      </c>
    </row>
    <row r="214" spans="1:21">
      <c r="A214" s="129" t="s">
        <v>3459</v>
      </c>
      <c r="B214" s="129" t="s">
        <v>338</v>
      </c>
      <c r="C214" s="129">
        <v>211.12360618131319</v>
      </c>
      <c r="D214" s="130">
        <v>50529.874393928243</v>
      </c>
      <c r="E214" s="131">
        <v>1.6147319209684077</v>
      </c>
      <c r="F214" s="132">
        <f t="shared" si="3"/>
        <v>0.61929784567599755</v>
      </c>
      <c r="G214" s="133">
        <v>18.650006463926029</v>
      </c>
      <c r="H214" s="131">
        <v>3.1383881401248939</v>
      </c>
      <c r="I214" s="133">
        <v>0.3562653035108182</v>
      </c>
      <c r="J214" s="131">
        <v>3.2974657242661563</v>
      </c>
      <c r="K214" s="133">
        <v>4.8189369113354572E-2</v>
      </c>
      <c r="L214" s="104">
        <v>1.0118300670732896</v>
      </c>
      <c r="M214" s="134">
        <v>0.30685082171656825</v>
      </c>
      <c r="N214" s="131">
        <v>303.39574726314373</v>
      </c>
      <c r="O214" s="104">
        <v>2.9987296052796921</v>
      </c>
      <c r="P214" s="104">
        <v>309.4225739326647</v>
      </c>
      <c r="Q214" s="104">
        <v>8.7952854585824696</v>
      </c>
      <c r="R214" s="131">
        <v>355.1086997424012</v>
      </c>
      <c r="S214" s="104">
        <v>70.882329710933249</v>
      </c>
      <c r="T214" s="140">
        <v>85.437430139906326</v>
      </c>
      <c r="U214" s="140">
        <v>98.052234330248808</v>
      </c>
    </row>
    <row r="215" spans="1:21">
      <c r="A215" s="129" t="s">
        <v>3460</v>
      </c>
      <c r="B215" s="129" t="s">
        <v>337</v>
      </c>
      <c r="C215" s="129">
        <v>2728.57999912167</v>
      </c>
      <c r="D215" s="130">
        <v>89790.614208965868</v>
      </c>
      <c r="E215" s="131">
        <v>2.9647821516403177</v>
      </c>
      <c r="F215" s="132">
        <f t="shared" si="3"/>
        <v>0.33729291018793151</v>
      </c>
      <c r="G215" s="133">
        <v>19.082362039389231</v>
      </c>
      <c r="H215" s="131">
        <v>0.32526419326348044</v>
      </c>
      <c r="I215" s="133">
        <v>0.52077062758141512</v>
      </c>
      <c r="J215" s="131">
        <v>4.6083031303913442</v>
      </c>
      <c r="K215" s="133">
        <v>7.20737862995975E-2</v>
      </c>
      <c r="L215" s="104">
        <v>4.5968098662175834</v>
      </c>
      <c r="M215" s="134">
        <v>0.99750596611191567</v>
      </c>
      <c r="N215" s="131">
        <v>448.63749094765967</v>
      </c>
      <c r="O215" s="104">
        <v>19.921809804718066</v>
      </c>
      <c r="P215" s="104">
        <v>425.66603869739367</v>
      </c>
      <c r="Q215" s="104">
        <v>16.024694890641882</v>
      </c>
      <c r="R215" s="131">
        <v>303.08504847130536</v>
      </c>
      <c r="S215" s="104">
        <v>7.4074230854999712</v>
      </c>
      <c r="T215" s="140">
        <v>148.02363007033472</v>
      </c>
      <c r="U215" s="140">
        <v>105.39659032244205</v>
      </c>
    </row>
    <row r="216" spans="1:21">
      <c r="A216" s="129"/>
      <c r="B216" s="129"/>
      <c r="C216" s="129"/>
      <c r="D216" s="130"/>
      <c r="E216" s="131"/>
      <c r="F216" s="132"/>
      <c r="G216" s="133"/>
      <c r="H216" s="131"/>
      <c r="I216" s="133"/>
      <c r="J216" s="131"/>
      <c r="K216" s="133"/>
      <c r="L216" s="104"/>
      <c r="M216" s="134"/>
      <c r="N216" s="131"/>
      <c r="O216" s="104"/>
      <c r="P216" s="104"/>
      <c r="Q216" s="104"/>
      <c r="R216" s="131"/>
      <c r="S216" s="104"/>
    </row>
    <row r="217" spans="1:21">
      <c r="A217" s="282" t="s">
        <v>2816</v>
      </c>
      <c r="B217" s="129"/>
      <c r="C217" s="129"/>
      <c r="D217" s="130"/>
      <c r="E217" s="131"/>
      <c r="F217" s="132"/>
      <c r="G217" s="133"/>
      <c r="H217" s="131"/>
      <c r="I217" s="133"/>
      <c r="J217" s="131"/>
      <c r="K217" s="133"/>
      <c r="L217" s="104"/>
      <c r="M217" s="134"/>
      <c r="N217" s="131"/>
      <c r="O217" s="104"/>
      <c r="P217" s="104"/>
      <c r="Q217" s="104"/>
      <c r="R217" s="131"/>
      <c r="S217" s="104"/>
    </row>
    <row r="218" spans="1:21">
      <c r="A218" s="135" t="s">
        <v>3309</v>
      </c>
      <c r="B218" s="135" t="s">
        <v>338</v>
      </c>
      <c r="C218" s="135">
        <v>609.53533502591449</v>
      </c>
      <c r="D218" s="130">
        <v>88418.887109800708</v>
      </c>
      <c r="E218" s="131">
        <v>1.7518992617228051</v>
      </c>
      <c r="F218" s="132">
        <f t="shared" si="3"/>
        <v>0.57080907666837377</v>
      </c>
      <c r="G218" s="141">
        <v>19.414276508491476</v>
      </c>
      <c r="H218" s="142">
        <v>1.351614196861888</v>
      </c>
      <c r="I218" s="141">
        <v>0.30578130322584912</v>
      </c>
      <c r="J218" s="131">
        <v>2.2593382582355845</v>
      </c>
      <c r="K218" s="133">
        <v>4.3055720713326889E-2</v>
      </c>
      <c r="L218" s="104">
        <v>1.8104553095750244</v>
      </c>
      <c r="M218" s="134">
        <v>0.80132105185032698</v>
      </c>
      <c r="N218" s="131">
        <v>271.74599899668794</v>
      </c>
      <c r="O218" s="104">
        <v>4.8175857016898931</v>
      </c>
      <c r="P218" s="104">
        <v>270.90578404362196</v>
      </c>
      <c r="Q218" s="104">
        <v>5.3722436472355923</v>
      </c>
      <c r="R218" s="131">
        <v>263.65785624260229</v>
      </c>
      <c r="S218" s="104">
        <v>31.028652068300218</v>
      </c>
      <c r="T218" s="140">
        <v>103.06766612963865</v>
      </c>
      <c r="U218" s="140">
        <v>100.31015024505002</v>
      </c>
    </row>
    <row r="219" spans="1:21">
      <c r="A219" s="135" t="s">
        <v>3310</v>
      </c>
      <c r="B219" s="135" t="s">
        <v>338</v>
      </c>
      <c r="C219" s="135">
        <v>178.73578029185651</v>
      </c>
      <c r="D219" s="130">
        <v>17348.840141402357</v>
      </c>
      <c r="E219" s="131">
        <v>1.8223507744906413</v>
      </c>
      <c r="F219" s="132">
        <f t="shared" si="3"/>
        <v>0.5487417757316817</v>
      </c>
      <c r="G219" s="141">
        <v>19.204351943099013</v>
      </c>
      <c r="H219" s="142">
        <v>3.041164800960181</v>
      </c>
      <c r="I219" s="141">
        <v>0.311217685533768</v>
      </c>
      <c r="J219" s="131">
        <v>3.3915122696603062</v>
      </c>
      <c r="K219" s="133">
        <v>4.33473597614389E-2</v>
      </c>
      <c r="L219" s="104">
        <v>1.5012235438658776</v>
      </c>
      <c r="M219" s="134">
        <v>0.44264134241691544</v>
      </c>
      <c r="N219" s="131">
        <v>273.54816860201976</v>
      </c>
      <c r="O219" s="104">
        <v>4.0206600762273865</v>
      </c>
      <c r="P219" s="104">
        <v>275.1243706234543</v>
      </c>
      <c r="Q219" s="104">
        <v>8.1737651337267891</v>
      </c>
      <c r="R219" s="131">
        <v>288.55277298042972</v>
      </c>
      <c r="S219" s="104">
        <v>69.49216448736739</v>
      </c>
      <c r="T219" s="140">
        <v>94.800048454419951</v>
      </c>
      <c r="U219" s="140">
        <v>99.427094728881073</v>
      </c>
    </row>
    <row r="220" spans="1:21">
      <c r="A220" s="129" t="s">
        <v>3311</v>
      </c>
      <c r="B220" s="135" t="s">
        <v>338</v>
      </c>
      <c r="C220" s="129">
        <v>186.55717338668671</v>
      </c>
      <c r="D220" s="130">
        <v>44430.749767744732</v>
      </c>
      <c r="E220" s="131">
        <v>2.0653911174456883</v>
      </c>
      <c r="F220" s="132">
        <f t="shared" si="3"/>
        <v>0.48416979793963705</v>
      </c>
      <c r="G220" s="141">
        <v>19.530399200553514</v>
      </c>
      <c r="H220" s="142">
        <v>3.9247555033018293</v>
      </c>
      <c r="I220" s="141">
        <v>0.3080652771822095</v>
      </c>
      <c r="J220" s="131">
        <v>5.8766455293258879</v>
      </c>
      <c r="K220" s="133">
        <v>4.3636769968071663E-2</v>
      </c>
      <c r="L220" s="104">
        <v>4.3739292308687334</v>
      </c>
      <c r="M220" s="134">
        <v>0.74429012419445151</v>
      </c>
      <c r="N220" s="131">
        <v>275.33606726964098</v>
      </c>
      <c r="O220" s="104">
        <v>11.789453284680206</v>
      </c>
      <c r="P220" s="104">
        <v>272.68026389028324</v>
      </c>
      <c r="Q220" s="104">
        <v>14.05401690931393</v>
      </c>
      <c r="R220" s="131">
        <v>249.92207580006544</v>
      </c>
      <c r="S220" s="104">
        <v>90.346106631695434</v>
      </c>
      <c r="T220" s="140">
        <v>110.16876615969949</v>
      </c>
      <c r="U220" s="140">
        <v>100.97396245018537</v>
      </c>
    </row>
    <row r="221" spans="1:21">
      <c r="A221" s="135" t="s">
        <v>3312</v>
      </c>
      <c r="B221" s="135" t="s">
        <v>338</v>
      </c>
      <c r="C221" s="135">
        <v>85.300180381116675</v>
      </c>
      <c r="D221" s="130">
        <v>19227.116168533288</v>
      </c>
      <c r="E221" s="131">
        <v>2.5122624302163143</v>
      </c>
      <c r="F221" s="132">
        <f t="shared" si="3"/>
        <v>0.39804758769325566</v>
      </c>
      <c r="G221" s="141">
        <v>19.725381861170735</v>
      </c>
      <c r="H221" s="142">
        <v>16.677315051114316</v>
      </c>
      <c r="I221" s="141">
        <v>0.30525942388508798</v>
      </c>
      <c r="J221" s="131">
        <v>16.93030402113115</v>
      </c>
      <c r="K221" s="133">
        <v>4.3671008868975507E-2</v>
      </c>
      <c r="L221" s="104">
        <v>2.9158801302189055</v>
      </c>
      <c r="M221" s="134">
        <v>0.17222845653447941</v>
      </c>
      <c r="N221" s="131">
        <v>275.54755322166386</v>
      </c>
      <c r="O221" s="104">
        <v>7.8653434722138229</v>
      </c>
      <c r="P221" s="104">
        <v>270.49988654841377</v>
      </c>
      <c r="Q221" s="104">
        <v>40.224811568930107</v>
      </c>
      <c r="R221" s="131">
        <v>227.03961068311065</v>
      </c>
      <c r="S221" s="104">
        <v>387.72860284418937</v>
      </c>
      <c r="T221" s="140">
        <v>121.36540949511138</v>
      </c>
      <c r="U221" s="140">
        <v>101.86605130880403</v>
      </c>
    </row>
    <row r="222" spans="1:21">
      <c r="A222" s="135" t="s">
        <v>3313</v>
      </c>
      <c r="B222" s="135" t="s">
        <v>338</v>
      </c>
      <c r="C222" s="135">
        <v>148.17681031467055</v>
      </c>
      <c r="D222" s="130">
        <v>29036.379652217856</v>
      </c>
      <c r="E222" s="131">
        <v>1.5660411164340509</v>
      </c>
      <c r="F222" s="132">
        <f t="shared" si="3"/>
        <v>0.63855283843188415</v>
      </c>
      <c r="G222" s="141">
        <v>20.58623317519676</v>
      </c>
      <c r="H222" s="142">
        <v>5.3438414936347707</v>
      </c>
      <c r="I222" s="141">
        <v>0.29283022516672058</v>
      </c>
      <c r="J222" s="131">
        <v>5.9244619104129042</v>
      </c>
      <c r="K222" s="133">
        <v>4.3721143719375404E-2</v>
      </c>
      <c r="L222" s="104">
        <v>2.5578520322412355</v>
      </c>
      <c r="M222" s="134">
        <v>0.4317441939740595</v>
      </c>
      <c r="N222" s="131">
        <v>275.85721234373824</v>
      </c>
      <c r="O222" s="104">
        <v>6.9071807684517808</v>
      </c>
      <c r="P222" s="104">
        <v>260.78467596765182</v>
      </c>
      <c r="Q222" s="104">
        <v>13.62634238244425</v>
      </c>
      <c r="R222" s="131">
        <v>127.44624984125726</v>
      </c>
      <c r="S222" s="104">
        <v>125.85246124834217</v>
      </c>
      <c r="T222" s="140">
        <v>216.44984665091101</v>
      </c>
      <c r="U222" s="140">
        <v>105.77968637158575</v>
      </c>
    </row>
    <row r="223" spans="1:21">
      <c r="A223" s="135" t="s">
        <v>3314</v>
      </c>
      <c r="B223" s="135" t="s">
        <v>338</v>
      </c>
      <c r="C223" s="135">
        <v>134.90571046589051</v>
      </c>
      <c r="D223" s="130">
        <v>31136.419812534845</v>
      </c>
      <c r="E223" s="131">
        <v>4.0604097945577484</v>
      </c>
      <c r="F223" s="132">
        <f t="shared" si="3"/>
        <v>0.24628056048439267</v>
      </c>
      <c r="G223" s="141">
        <v>19.062959032836382</v>
      </c>
      <c r="H223" s="142">
        <v>3.996345280917259</v>
      </c>
      <c r="I223" s="141">
        <v>0.31708572645781485</v>
      </c>
      <c r="J223" s="131">
        <v>4.9255081893770312</v>
      </c>
      <c r="K223" s="133">
        <v>4.3839514167119877E-2</v>
      </c>
      <c r="L223" s="104">
        <v>2.8792108848277431</v>
      </c>
      <c r="M223" s="134">
        <v>0.58455102988914143</v>
      </c>
      <c r="N223" s="131">
        <v>276.58827127706149</v>
      </c>
      <c r="O223" s="104">
        <v>7.7951395137139059</v>
      </c>
      <c r="P223" s="104">
        <v>279.65833666632608</v>
      </c>
      <c r="Q223" s="104">
        <v>12.041038997423016</v>
      </c>
      <c r="R223" s="131">
        <v>305.40608725352905</v>
      </c>
      <c r="S223" s="104">
        <v>91.069243949059967</v>
      </c>
      <c r="T223" s="140">
        <v>90.564099021200974</v>
      </c>
      <c r="U223" s="140">
        <v>98.902208521347376</v>
      </c>
    </row>
    <row r="224" spans="1:21">
      <c r="A224" s="135" t="s">
        <v>3315</v>
      </c>
      <c r="B224" s="135" t="s">
        <v>338</v>
      </c>
      <c r="C224" s="135">
        <v>106.71297804587287</v>
      </c>
      <c r="D224" s="130">
        <v>36302.393218337769</v>
      </c>
      <c r="E224" s="131">
        <v>2.6458228073566561</v>
      </c>
      <c r="F224" s="132">
        <f t="shared" si="3"/>
        <v>0.37795425952921735</v>
      </c>
      <c r="G224" s="141">
        <v>20.129168157099976</v>
      </c>
      <c r="H224" s="142">
        <v>6.9804870843969793</v>
      </c>
      <c r="I224" s="141">
        <v>0.30095020123881511</v>
      </c>
      <c r="J224" s="131">
        <v>7.89903986996993</v>
      </c>
      <c r="K224" s="133">
        <v>4.3935866025886179E-2</v>
      </c>
      <c r="L224" s="104">
        <v>3.6969759171438379</v>
      </c>
      <c r="M224" s="134">
        <v>0.46802851713646448</v>
      </c>
      <c r="N224" s="131">
        <v>277.18328163608476</v>
      </c>
      <c r="O224" s="104">
        <v>10.03022210641015</v>
      </c>
      <c r="P224" s="104">
        <v>267.14212469155126</v>
      </c>
      <c r="Q224" s="104">
        <v>18.556092385758816</v>
      </c>
      <c r="R224" s="131">
        <v>179.98696886562061</v>
      </c>
      <c r="S224" s="104">
        <v>162.84888535534446</v>
      </c>
      <c r="T224" s="140">
        <v>154.00186101418905</v>
      </c>
      <c r="U224" s="140">
        <v>103.75873215657293</v>
      </c>
    </row>
    <row r="225" spans="1:21">
      <c r="A225" s="135" t="s">
        <v>3316</v>
      </c>
      <c r="B225" s="135" t="s">
        <v>338</v>
      </c>
      <c r="C225" s="135">
        <v>197.02321465111382</v>
      </c>
      <c r="D225" s="130">
        <v>22007.454980261558</v>
      </c>
      <c r="E225" s="131">
        <v>4.7650940654577987</v>
      </c>
      <c r="F225" s="132">
        <f t="shared" si="3"/>
        <v>0.20985944584997959</v>
      </c>
      <c r="G225" s="141">
        <v>19.744261278098818</v>
      </c>
      <c r="H225" s="142">
        <v>4.4832553506706176</v>
      </c>
      <c r="I225" s="141">
        <v>0.30738631020385909</v>
      </c>
      <c r="J225" s="131">
        <v>4.6523346888514352</v>
      </c>
      <c r="K225" s="133">
        <v>4.4017374687958563E-2</v>
      </c>
      <c r="L225" s="104">
        <v>1.2428352737887887</v>
      </c>
      <c r="M225" s="134">
        <v>0.26714227520368283</v>
      </c>
      <c r="N225" s="131">
        <v>277.68658658101356</v>
      </c>
      <c r="O225" s="104">
        <v>3.3779111826000019</v>
      </c>
      <c r="P225" s="104">
        <v>272.15308030000034</v>
      </c>
      <c r="Q225" s="104">
        <v>11.10705113753022</v>
      </c>
      <c r="R225" s="131">
        <v>224.82552327883349</v>
      </c>
      <c r="S225" s="104">
        <v>103.68802241022658</v>
      </c>
      <c r="T225" s="140">
        <v>123.51203837147112</v>
      </c>
      <c r="U225" s="140">
        <v>102.03323301537263</v>
      </c>
    </row>
    <row r="226" spans="1:21">
      <c r="A226" s="129" t="s">
        <v>3317</v>
      </c>
      <c r="B226" s="135" t="s">
        <v>338</v>
      </c>
      <c r="C226" s="129">
        <v>182.30228456329348</v>
      </c>
      <c r="D226" s="130">
        <v>23498.936733192444</v>
      </c>
      <c r="E226" s="131">
        <v>3.9585454756574556</v>
      </c>
      <c r="F226" s="132">
        <f t="shared" si="3"/>
        <v>0.25261804017393913</v>
      </c>
      <c r="G226" s="141">
        <v>19.834609696233919</v>
      </c>
      <c r="H226" s="142">
        <v>4.3512467154713814</v>
      </c>
      <c r="I226" s="141">
        <v>0.30606699916222402</v>
      </c>
      <c r="J226" s="131">
        <v>4.5441394712757228</v>
      </c>
      <c r="K226" s="133">
        <v>4.4029006884829323E-2</v>
      </c>
      <c r="L226" s="104">
        <v>1.3099066972519546</v>
      </c>
      <c r="M226" s="134">
        <v>0.28826287254871813</v>
      </c>
      <c r="N226" s="131">
        <v>277.75841061666569</v>
      </c>
      <c r="O226" s="104">
        <v>3.5611062929692423</v>
      </c>
      <c r="P226" s="104">
        <v>271.12791854742994</v>
      </c>
      <c r="Q226" s="104">
        <v>10.813070374218341</v>
      </c>
      <c r="R226" s="131">
        <v>214.28299395804524</v>
      </c>
      <c r="S226" s="104">
        <v>100.82580106896421</v>
      </c>
      <c r="T226" s="140">
        <v>129.62223715758256</v>
      </c>
      <c r="U226" s="140">
        <v>102.44552169498392</v>
      </c>
    </row>
    <row r="227" spans="1:21">
      <c r="A227" s="135" t="s">
        <v>3318</v>
      </c>
      <c r="B227" s="135" t="s">
        <v>338</v>
      </c>
      <c r="C227" s="135">
        <v>526.20749425969234</v>
      </c>
      <c r="D227" s="130">
        <v>143610.3746314176</v>
      </c>
      <c r="E227" s="131">
        <v>3.8562144949612183</v>
      </c>
      <c r="F227" s="132">
        <f t="shared" si="3"/>
        <v>0.25932167448326987</v>
      </c>
      <c r="G227" s="141">
        <v>19.177862809391758</v>
      </c>
      <c r="H227" s="142">
        <v>1.9810566184528722</v>
      </c>
      <c r="I227" s="141">
        <v>0.31662236382065623</v>
      </c>
      <c r="J227" s="131">
        <v>3.254564031019513</v>
      </c>
      <c r="K227" s="133">
        <v>4.4039311399317306E-2</v>
      </c>
      <c r="L227" s="104">
        <v>2.5821699608062314</v>
      </c>
      <c r="M227" s="134">
        <v>0.79339964929107554</v>
      </c>
      <c r="N227" s="131">
        <v>277.82203609075094</v>
      </c>
      <c r="O227" s="104">
        <v>7.0214510082998913</v>
      </c>
      <c r="P227" s="104">
        <v>279.30105289909733</v>
      </c>
      <c r="Q227" s="104">
        <v>7.9471600282863051</v>
      </c>
      <c r="R227" s="131">
        <v>291.72699022173657</v>
      </c>
      <c r="S227" s="104">
        <v>45.247244131957018</v>
      </c>
      <c r="T227" s="140">
        <v>95.233572964772065</v>
      </c>
      <c r="U227" s="140">
        <v>99.470457847188754</v>
      </c>
    </row>
    <row r="228" spans="1:21">
      <c r="A228" s="129" t="s">
        <v>3319</v>
      </c>
      <c r="B228" s="135" t="s">
        <v>338</v>
      </c>
      <c r="C228" s="129">
        <v>179.94657568522268</v>
      </c>
      <c r="D228" s="130">
        <v>37187.415883839582</v>
      </c>
      <c r="E228" s="131">
        <v>6.8445032690581389</v>
      </c>
      <c r="F228" s="132">
        <f t="shared" si="3"/>
        <v>0.1461026404239863</v>
      </c>
      <c r="G228" s="133">
        <v>20.237958186986742</v>
      </c>
      <c r="H228" s="131">
        <v>4.6185341232403703</v>
      </c>
      <c r="I228" s="133">
        <v>0.3005163400896938</v>
      </c>
      <c r="J228" s="131">
        <v>4.9228553576748286</v>
      </c>
      <c r="K228" s="133">
        <v>4.4109639724699092E-2</v>
      </c>
      <c r="L228" s="104">
        <v>1.7040092209410345</v>
      </c>
      <c r="M228" s="134">
        <v>0.34614245130815174</v>
      </c>
      <c r="N228" s="131">
        <v>278.25626326987305</v>
      </c>
      <c r="O228" s="104">
        <v>4.6406372981309687</v>
      </c>
      <c r="P228" s="104">
        <v>266.80344244800114</v>
      </c>
      <c r="Q228" s="104">
        <v>11.550957821849181</v>
      </c>
      <c r="R228" s="131">
        <v>167.40887782260606</v>
      </c>
      <c r="S228" s="104">
        <v>107.95611829304096</v>
      </c>
      <c r="T228" s="140">
        <v>166.2135645904788</v>
      </c>
      <c r="U228" s="140">
        <v>104.29260609113169</v>
      </c>
    </row>
    <row r="229" spans="1:21">
      <c r="A229" s="129" t="s">
        <v>3320</v>
      </c>
      <c r="B229" s="135" t="s">
        <v>338</v>
      </c>
      <c r="C229" s="129">
        <v>851.51680905804596</v>
      </c>
      <c r="D229" s="130">
        <v>124617.90223676867</v>
      </c>
      <c r="E229" s="131">
        <v>0.40005276347559166</v>
      </c>
      <c r="F229" s="132">
        <f t="shared" si="3"/>
        <v>2.4996702717715706</v>
      </c>
      <c r="G229" s="141">
        <v>19.341548824183782</v>
      </c>
      <c r="H229" s="142">
        <v>0.94868623231696947</v>
      </c>
      <c r="I229" s="141">
        <v>0.31617744221075506</v>
      </c>
      <c r="J229" s="131">
        <v>2.8172024033671432</v>
      </c>
      <c r="K229" s="133">
        <v>4.4352780937227047E-2</v>
      </c>
      <c r="L229" s="104">
        <v>2.6526635320277316</v>
      </c>
      <c r="M229" s="134">
        <v>0.94159494144163969</v>
      </c>
      <c r="N229" s="131">
        <v>279.7572612790018</v>
      </c>
      <c r="O229" s="104">
        <v>7.2622999786213711</v>
      </c>
      <c r="P229" s="104">
        <v>278.95787005170655</v>
      </c>
      <c r="Q229" s="104">
        <v>6.8718082102410278</v>
      </c>
      <c r="R229" s="131">
        <v>272.23795440926432</v>
      </c>
      <c r="S229" s="104">
        <v>21.74643467663806</v>
      </c>
      <c r="T229" s="140">
        <v>102.76203473760806</v>
      </c>
      <c r="U229" s="140">
        <v>100.28656342520362</v>
      </c>
    </row>
    <row r="230" spans="1:21">
      <c r="A230" s="129" t="s">
        <v>3321</v>
      </c>
      <c r="B230" s="135" t="s">
        <v>338</v>
      </c>
      <c r="C230" s="129">
        <v>148.8197072614613</v>
      </c>
      <c r="D230" s="130">
        <v>43595.933107013356</v>
      </c>
      <c r="E230" s="131">
        <v>3.9991669363685043</v>
      </c>
      <c r="F230" s="132">
        <f t="shared" si="3"/>
        <v>0.25005207732289941</v>
      </c>
      <c r="G230" s="141">
        <v>18.684266333266237</v>
      </c>
      <c r="H230" s="142">
        <v>8.3900965910389029</v>
      </c>
      <c r="I230" s="141">
        <v>0.32750474057161566</v>
      </c>
      <c r="J230" s="131">
        <v>8.6305504041706431</v>
      </c>
      <c r="K230" s="133">
        <v>4.438051782888984E-2</v>
      </c>
      <c r="L230" s="104">
        <v>2.0230371899615265</v>
      </c>
      <c r="M230" s="134">
        <v>0.23440419153150535</v>
      </c>
      <c r="N230" s="131">
        <v>279.92846886390402</v>
      </c>
      <c r="O230" s="104">
        <v>5.5418629632090415</v>
      </c>
      <c r="P230" s="104">
        <v>287.65908024536242</v>
      </c>
      <c r="Q230" s="104">
        <v>21.622980521138516</v>
      </c>
      <c r="R230" s="131">
        <v>350.96873406777468</v>
      </c>
      <c r="S230" s="104">
        <v>189.91942370274381</v>
      </c>
      <c r="T230" s="140">
        <v>79.758805184580268</v>
      </c>
      <c r="U230" s="140">
        <v>97.312578704324409</v>
      </c>
    </row>
    <row r="231" spans="1:21">
      <c r="A231" s="135" t="s">
        <v>3322</v>
      </c>
      <c r="B231" s="135" t="s">
        <v>338</v>
      </c>
      <c r="C231" s="135">
        <v>150.41755252163776</v>
      </c>
      <c r="D231" s="130">
        <v>25375.447582719073</v>
      </c>
      <c r="E231" s="131">
        <v>6.7198053344693029</v>
      </c>
      <c r="F231" s="132">
        <f t="shared" si="3"/>
        <v>0.14881383466132431</v>
      </c>
      <c r="G231" s="133">
        <v>19.155516560151959</v>
      </c>
      <c r="H231" s="131">
        <v>6.797823706347832</v>
      </c>
      <c r="I231" s="133">
        <v>0.31949791365837377</v>
      </c>
      <c r="J231" s="131">
        <v>6.9025640394227157</v>
      </c>
      <c r="K231" s="133">
        <v>4.4387493298643596E-2</v>
      </c>
      <c r="L231" s="104">
        <v>1.1979078327430122</v>
      </c>
      <c r="M231" s="134">
        <v>0.17354534139797712</v>
      </c>
      <c r="N231" s="131">
        <v>279.9715246431083</v>
      </c>
      <c r="O231" s="104">
        <v>3.2820153276343262</v>
      </c>
      <c r="P231" s="104">
        <v>281.51626724803685</v>
      </c>
      <c r="Q231" s="104">
        <v>16.972277270270638</v>
      </c>
      <c r="R231" s="131">
        <v>294.37549013560022</v>
      </c>
      <c r="S231" s="104">
        <v>155.33818238671125</v>
      </c>
      <c r="T231" s="140">
        <v>95.106941312995545</v>
      </c>
      <c r="U231" s="140">
        <v>99.451277675699089</v>
      </c>
    </row>
    <row r="232" spans="1:21">
      <c r="A232" s="135" t="s">
        <v>3323</v>
      </c>
      <c r="B232" s="135" t="s">
        <v>338</v>
      </c>
      <c r="C232" s="135">
        <v>116.39066390064669</v>
      </c>
      <c r="D232" s="130">
        <v>8272.5574116694734</v>
      </c>
      <c r="E232" s="131">
        <v>3.5457274562189665</v>
      </c>
      <c r="F232" s="132">
        <f t="shared" si="3"/>
        <v>0.28202957287257585</v>
      </c>
      <c r="G232" s="133">
        <v>19.950193173310332</v>
      </c>
      <c r="H232" s="131">
        <v>5.9164355500426105</v>
      </c>
      <c r="I232" s="133">
        <v>0.30769158689536513</v>
      </c>
      <c r="J232" s="131">
        <v>6.6136532166511062</v>
      </c>
      <c r="K232" s="133">
        <v>4.4520645462466903E-2</v>
      </c>
      <c r="L232" s="104">
        <v>2.9557062188775656</v>
      </c>
      <c r="M232" s="134">
        <v>0.44690976712175107</v>
      </c>
      <c r="N232" s="131">
        <v>280.79334536608235</v>
      </c>
      <c r="O232" s="104">
        <v>8.1212732724812042</v>
      </c>
      <c r="P232" s="104">
        <v>272.39014611043865</v>
      </c>
      <c r="Q232" s="104">
        <v>15.802168263199547</v>
      </c>
      <c r="R232" s="131">
        <v>200.77355199220429</v>
      </c>
      <c r="S232" s="104">
        <v>137.48867061597031</v>
      </c>
      <c r="T232" s="140">
        <v>139.85574423516954</v>
      </c>
      <c r="U232" s="140">
        <v>103.08498650763846</v>
      </c>
    </row>
    <row r="233" spans="1:21">
      <c r="A233" s="129" t="s">
        <v>3324</v>
      </c>
      <c r="B233" s="135" t="s">
        <v>338</v>
      </c>
      <c r="C233" s="129">
        <v>219.02364067692164</v>
      </c>
      <c r="D233" s="130">
        <v>2567.9489215486537</v>
      </c>
      <c r="E233" s="131">
        <v>7.5242372749411528</v>
      </c>
      <c r="F233" s="132">
        <f t="shared" si="3"/>
        <v>0.13290383642344944</v>
      </c>
      <c r="G233" s="141">
        <v>19.070933263816286</v>
      </c>
      <c r="H233" s="142">
        <v>3.0548086536468797</v>
      </c>
      <c r="I233" s="141">
        <v>0.32333749721841704</v>
      </c>
      <c r="J233" s="131">
        <v>3.2682417420934509</v>
      </c>
      <c r="K233" s="133">
        <v>4.4722569126354916E-2</v>
      </c>
      <c r="L233" s="104">
        <v>1.1617005527958448</v>
      </c>
      <c r="M233" s="134">
        <v>0.35545123172306259</v>
      </c>
      <c r="N233" s="131">
        <v>282.03942678499487</v>
      </c>
      <c r="O233" s="104">
        <v>3.2058131385458637</v>
      </c>
      <c r="P233" s="104">
        <v>284.4666218598739</v>
      </c>
      <c r="Q233" s="104">
        <v>8.1084672812350789</v>
      </c>
      <c r="R233" s="131">
        <v>304.4394156158213</v>
      </c>
      <c r="S233" s="104">
        <v>69.605176554978797</v>
      </c>
      <c r="T233" s="140">
        <v>92.642217898915732</v>
      </c>
      <c r="U233" s="140">
        <v>99.146755756787996</v>
      </c>
    </row>
    <row r="234" spans="1:21">
      <c r="A234" s="129" t="s">
        <v>3325</v>
      </c>
      <c r="B234" s="135" t="s">
        <v>338</v>
      </c>
      <c r="C234" s="129">
        <v>1111.9873158093894</v>
      </c>
      <c r="D234" s="130">
        <v>318734.06922488438</v>
      </c>
      <c r="E234" s="131">
        <v>1.7427967262278101</v>
      </c>
      <c r="F234" s="132">
        <f t="shared" si="3"/>
        <v>0.57379038240704427</v>
      </c>
      <c r="G234" s="141">
        <v>19.207539459488931</v>
      </c>
      <c r="H234" s="142">
        <v>0.83837496432997272</v>
      </c>
      <c r="I234" s="141">
        <v>0.32277618637601796</v>
      </c>
      <c r="J234" s="131">
        <v>2.1454603836075874</v>
      </c>
      <c r="K234" s="133">
        <v>4.4964725387298517E-2</v>
      </c>
      <c r="L234" s="104">
        <v>1.974874091382621</v>
      </c>
      <c r="M234" s="134">
        <v>0.92048965642603675</v>
      </c>
      <c r="N234" s="131">
        <v>283.53346808573849</v>
      </c>
      <c r="O234" s="104">
        <v>5.4780758013599495</v>
      </c>
      <c r="P234" s="104">
        <v>284.03584254070574</v>
      </c>
      <c r="Q234" s="104">
        <v>5.3158105692716333</v>
      </c>
      <c r="R234" s="131">
        <v>288.17364105573961</v>
      </c>
      <c r="S234" s="104">
        <v>19.169684737980418</v>
      </c>
      <c r="T234" s="140">
        <v>98.389799652389584</v>
      </c>
      <c r="U234" s="140">
        <v>99.823129908368784</v>
      </c>
    </row>
    <row r="235" spans="1:21">
      <c r="A235" s="135" t="s">
        <v>3326</v>
      </c>
      <c r="B235" s="135" t="s">
        <v>338</v>
      </c>
      <c r="C235" s="135">
        <v>115.78099352122226</v>
      </c>
      <c r="D235" s="130">
        <v>19437.896298589141</v>
      </c>
      <c r="E235" s="131">
        <v>2.1688698003365876</v>
      </c>
      <c r="F235" s="132">
        <f t="shared" si="3"/>
        <v>0.46106963167858656</v>
      </c>
      <c r="G235" s="141">
        <v>19.423953580882134</v>
      </c>
      <c r="H235" s="142">
        <v>6.1763780718188217</v>
      </c>
      <c r="I235" s="141">
        <v>0.31990640300975998</v>
      </c>
      <c r="J235" s="131">
        <v>6.4756823361555629</v>
      </c>
      <c r="K235" s="133">
        <v>4.506706645117893E-2</v>
      </c>
      <c r="L235" s="104">
        <v>1.9459742117388859</v>
      </c>
      <c r="M235" s="134">
        <v>0.3005048905617192</v>
      </c>
      <c r="N235" s="131">
        <v>284.16478181858719</v>
      </c>
      <c r="O235" s="104">
        <v>5.4096667930620015</v>
      </c>
      <c r="P235" s="104">
        <v>281.83056026144578</v>
      </c>
      <c r="Q235" s="104">
        <v>15.937893076716563</v>
      </c>
      <c r="R235" s="131">
        <v>262.50690516404472</v>
      </c>
      <c r="S235" s="104">
        <v>141.93069097790959</v>
      </c>
      <c r="T235" s="140">
        <v>108.25040264788773</v>
      </c>
      <c r="U235" s="140">
        <v>100.82823578641579</v>
      </c>
    </row>
    <row r="236" spans="1:21">
      <c r="A236" s="135" t="s">
        <v>3327</v>
      </c>
      <c r="B236" s="135" t="s">
        <v>338</v>
      </c>
      <c r="C236" s="135">
        <v>186.08805072553571</v>
      </c>
      <c r="D236" s="130">
        <v>54575.652750603971</v>
      </c>
      <c r="E236" s="131">
        <v>1.3124799923407557</v>
      </c>
      <c r="F236" s="132">
        <f t="shared" si="3"/>
        <v>0.76191637650532096</v>
      </c>
      <c r="G236" s="141">
        <v>18.931051381826709</v>
      </c>
      <c r="H236" s="142">
        <v>5.1085769287502796</v>
      </c>
      <c r="I236" s="141">
        <v>0.32944459647276675</v>
      </c>
      <c r="J236" s="131">
        <v>5.3697572799582849</v>
      </c>
      <c r="K236" s="133">
        <v>4.5233047456419456E-2</v>
      </c>
      <c r="L236" s="104">
        <v>1.6543080150641116</v>
      </c>
      <c r="M236" s="134">
        <v>0.30807873220611609</v>
      </c>
      <c r="N236" s="131">
        <v>285.18854132687375</v>
      </c>
      <c r="O236" s="104">
        <v>4.6150601873507355</v>
      </c>
      <c r="P236" s="104">
        <v>289.14175598201479</v>
      </c>
      <c r="Q236" s="104">
        <v>13.512084313977454</v>
      </c>
      <c r="R236" s="131">
        <v>321.23521396231433</v>
      </c>
      <c r="S236" s="104">
        <v>116.11169536154203</v>
      </c>
      <c r="T236" s="140">
        <v>88.778729395567012</v>
      </c>
      <c r="U236" s="140">
        <v>98.632776285903532</v>
      </c>
    </row>
    <row r="237" spans="1:21">
      <c r="A237" s="135" t="s">
        <v>3328</v>
      </c>
      <c r="B237" s="135" t="s">
        <v>338</v>
      </c>
      <c r="C237" s="135">
        <v>323.42044087165476</v>
      </c>
      <c r="D237" s="130">
        <v>54879.919784221711</v>
      </c>
      <c r="E237" s="131">
        <v>0.7555127217306794</v>
      </c>
      <c r="F237" s="132">
        <f t="shared" si="3"/>
        <v>1.3236044493192187</v>
      </c>
      <c r="G237" s="141">
        <v>19.123322301122094</v>
      </c>
      <c r="H237" s="142">
        <v>3.6696204294556423</v>
      </c>
      <c r="I237" s="141">
        <v>0.32638332175297208</v>
      </c>
      <c r="J237" s="131">
        <v>4.3924879282904632</v>
      </c>
      <c r="K237" s="133">
        <v>4.526786666371424E-2</v>
      </c>
      <c r="L237" s="104">
        <v>2.4140911548446615</v>
      </c>
      <c r="M237" s="134">
        <v>0.5495953988390847</v>
      </c>
      <c r="N237" s="131">
        <v>285.40328319110301</v>
      </c>
      <c r="O237" s="104">
        <v>6.7396052030695159</v>
      </c>
      <c r="P237" s="104">
        <v>286.80096588252218</v>
      </c>
      <c r="Q237" s="104">
        <v>10.975297628793584</v>
      </c>
      <c r="R237" s="131">
        <v>298.18600586553015</v>
      </c>
      <c r="S237" s="104">
        <v>83.741947240212738</v>
      </c>
      <c r="T237" s="140">
        <v>95.713171502692305</v>
      </c>
      <c r="U237" s="140">
        <v>99.512664580079658</v>
      </c>
    </row>
    <row r="238" spans="1:21">
      <c r="A238" s="135" t="s">
        <v>3329</v>
      </c>
      <c r="B238" s="135" t="s">
        <v>338</v>
      </c>
      <c r="C238" s="135">
        <v>696.59545923701876</v>
      </c>
      <c r="D238" s="130">
        <v>50141.898793056971</v>
      </c>
      <c r="E238" s="131">
        <v>1.1899963077171118</v>
      </c>
      <c r="F238" s="132">
        <f t="shared" si="3"/>
        <v>0.84033874182214852</v>
      </c>
      <c r="G238" s="141">
        <v>19.241052877360104</v>
      </c>
      <c r="H238" s="142">
        <v>1.5838653059661376</v>
      </c>
      <c r="I238" s="141">
        <v>0.32805081526089769</v>
      </c>
      <c r="J238" s="131">
        <v>1.9436827390860127</v>
      </c>
      <c r="K238" s="133">
        <v>4.5779250673745456E-2</v>
      </c>
      <c r="L238" s="104">
        <v>1.1266202921915165</v>
      </c>
      <c r="M238" s="134">
        <v>0.57963178328233378</v>
      </c>
      <c r="N238" s="131">
        <v>288.55633811096533</v>
      </c>
      <c r="O238" s="104">
        <v>3.1792484557989553</v>
      </c>
      <c r="P238" s="104">
        <v>288.07667647445055</v>
      </c>
      <c r="Q238" s="104">
        <v>4.8751171282375765</v>
      </c>
      <c r="R238" s="131">
        <v>284.20662835966539</v>
      </c>
      <c r="S238" s="104">
        <v>36.232574319420834</v>
      </c>
      <c r="T238" s="140">
        <v>101.53047442151679</v>
      </c>
      <c r="U238" s="140">
        <v>100.16650484946751</v>
      </c>
    </row>
    <row r="239" spans="1:21">
      <c r="A239" s="135" t="s">
        <v>3330</v>
      </c>
      <c r="B239" s="135" t="s">
        <v>337</v>
      </c>
      <c r="C239" s="135">
        <v>341.80476490284542</v>
      </c>
      <c r="D239" s="130">
        <v>67363.586196628981</v>
      </c>
      <c r="E239" s="131">
        <v>0.60849567634884083</v>
      </c>
      <c r="F239" s="132">
        <f t="shared" si="3"/>
        <v>1.643397050904789</v>
      </c>
      <c r="G239" s="133">
        <v>19.398409255239187</v>
      </c>
      <c r="H239" s="131">
        <v>2.0683778501564261</v>
      </c>
      <c r="I239" s="133">
        <v>0.36034634783645059</v>
      </c>
      <c r="J239" s="131">
        <v>4.2487815867412468</v>
      </c>
      <c r="K239" s="133">
        <v>5.0697315991893255E-2</v>
      </c>
      <c r="L239" s="104">
        <v>3.7113283391278853</v>
      </c>
      <c r="M239" s="134">
        <v>0.87350414780309282</v>
      </c>
      <c r="N239" s="131">
        <v>318.80131644886222</v>
      </c>
      <c r="O239" s="104">
        <v>11.543975392040124</v>
      </c>
      <c r="P239" s="104">
        <v>312.47330542975322</v>
      </c>
      <c r="Q239" s="104">
        <v>11.428343489567226</v>
      </c>
      <c r="R239" s="131">
        <v>265.52680701940335</v>
      </c>
      <c r="S239" s="104">
        <v>47.477302163458987</v>
      </c>
      <c r="T239" s="140">
        <v>120.06370280555736</v>
      </c>
      <c r="U239" s="140">
        <v>102.02513651859186</v>
      </c>
    </row>
    <row r="240" spans="1:21">
      <c r="A240" s="135"/>
      <c r="B240" s="135"/>
      <c r="C240" s="135"/>
      <c r="D240" s="130"/>
      <c r="E240" s="131"/>
      <c r="F240" s="132"/>
      <c r="G240" s="133"/>
      <c r="H240" s="131"/>
      <c r="I240" s="133"/>
      <c r="J240" s="131"/>
      <c r="K240" s="133"/>
      <c r="L240" s="104"/>
      <c r="M240" s="134"/>
      <c r="N240" s="131"/>
      <c r="O240" s="104"/>
      <c r="P240" s="104"/>
      <c r="Q240" s="104"/>
      <c r="R240" s="131"/>
      <c r="S240" s="104"/>
    </row>
    <row r="241" spans="1:21">
      <c r="A241" s="282" t="s">
        <v>2803</v>
      </c>
      <c r="B241" s="135"/>
      <c r="C241" s="135"/>
      <c r="D241" s="130"/>
      <c r="E241" s="131"/>
      <c r="F241" s="132"/>
      <c r="G241" s="133"/>
      <c r="H241" s="131"/>
      <c r="I241" s="133"/>
      <c r="J241" s="131"/>
      <c r="K241" s="133"/>
      <c r="L241" s="104"/>
      <c r="M241" s="134"/>
      <c r="N241" s="131"/>
      <c r="O241" s="104"/>
      <c r="P241" s="104"/>
      <c r="Q241" s="104"/>
      <c r="R241" s="131"/>
      <c r="S241" s="104"/>
    </row>
    <row r="242" spans="1:21">
      <c r="A242" s="129" t="s">
        <v>105</v>
      </c>
      <c r="B242" s="129" t="s">
        <v>338</v>
      </c>
      <c r="C242" s="129">
        <v>55.357818545700766</v>
      </c>
      <c r="D242" s="130">
        <v>8394.415043466699</v>
      </c>
      <c r="E242" s="131">
        <v>2.0522464705272987</v>
      </c>
      <c r="F242" s="132">
        <f t="shared" si="3"/>
        <v>0.48727090744761409</v>
      </c>
      <c r="G242" s="133">
        <v>19.279707162713571</v>
      </c>
      <c r="H242" s="131">
        <v>12.908413703441978</v>
      </c>
      <c r="I242" s="133">
        <v>0.32395044594319417</v>
      </c>
      <c r="J242" s="131">
        <v>13.121606929018144</v>
      </c>
      <c r="K242" s="133">
        <v>4.529786577469725E-2</v>
      </c>
      <c r="L242" s="104">
        <v>2.3557215583443551</v>
      </c>
      <c r="M242" s="134">
        <v>0.17952995933255125</v>
      </c>
      <c r="N242" s="131">
        <v>285.5882921496862</v>
      </c>
      <c r="O242" s="104">
        <v>6.5808196602479541</v>
      </c>
      <c r="P242" s="104">
        <v>284.93682213437262</v>
      </c>
      <c r="Q242" s="104">
        <v>32.611673183129071</v>
      </c>
      <c r="R242" s="131">
        <v>279.61684610172506</v>
      </c>
      <c r="S242" s="104">
        <v>296.54132826159594</v>
      </c>
      <c r="T242" s="140">
        <v>102.13558164724765</v>
      </c>
      <c r="U242" s="140">
        <v>100.22863665370927</v>
      </c>
    </row>
    <row r="243" spans="1:21">
      <c r="A243" s="129" t="s">
        <v>106</v>
      </c>
      <c r="B243" s="129" t="s">
        <v>338</v>
      </c>
      <c r="C243" s="129">
        <v>140.2023105885014</v>
      </c>
      <c r="D243" s="130">
        <v>73841.097224466299</v>
      </c>
      <c r="E243" s="131">
        <v>3.5551167184526564</v>
      </c>
      <c r="F243" s="132">
        <f t="shared" si="3"/>
        <v>0.28128471698539453</v>
      </c>
      <c r="G243" s="133">
        <v>19.530825701005227</v>
      </c>
      <c r="H243" s="131">
        <v>4.6081978891664122</v>
      </c>
      <c r="I243" s="133">
        <v>0.32652499844905614</v>
      </c>
      <c r="J243" s="131">
        <v>5.1929023042844129</v>
      </c>
      <c r="K243" s="133">
        <v>4.6252558976860446E-2</v>
      </c>
      <c r="L243" s="104">
        <v>2.3938977747858394</v>
      </c>
      <c r="M243" s="134">
        <v>0.4609941867788942</v>
      </c>
      <c r="N243" s="131">
        <v>291.47325495295121</v>
      </c>
      <c r="O243" s="104">
        <v>6.8221804266528636</v>
      </c>
      <c r="P243" s="104">
        <v>286.90941751297356</v>
      </c>
      <c r="Q243" s="104">
        <v>12.979701798267058</v>
      </c>
      <c r="R243" s="131">
        <v>249.88480631434618</v>
      </c>
      <c r="S243" s="104">
        <v>106.09664575319067</v>
      </c>
      <c r="T243" s="140">
        <v>116.64304815167043</v>
      </c>
      <c r="U243" s="140">
        <v>101.59068931216636</v>
      </c>
    </row>
    <row r="244" spans="1:21">
      <c r="A244" s="129" t="s">
        <v>107</v>
      </c>
      <c r="B244" s="129" t="s">
        <v>338</v>
      </c>
      <c r="C244" s="129">
        <v>144.73052346245805</v>
      </c>
      <c r="D244" s="130">
        <v>22192.285698506421</v>
      </c>
      <c r="E244" s="131">
        <v>1.4835149052138028</v>
      </c>
      <c r="F244" s="132">
        <f t="shared" si="3"/>
        <v>0.67407479121747071</v>
      </c>
      <c r="G244" s="133">
        <v>18.809885846131319</v>
      </c>
      <c r="H244" s="131">
        <v>3.643129735114389</v>
      </c>
      <c r="I244" s="133">
        <v>0.33959774150483735</v>
      </c>
      <c r="J244" s="131">
        <v>3.8184409609599061</v>
      </c>
      <c r="K244" s="133">
        <v>4.6328653548810578E-2</v>
      </c>
      <c r="L244" s="104">
        <v>1.1437207287890578</v>
      </c>
      <c r="M244" s="134">
        <v>0.29952557614025294</v>
      </c>
      <c r="N244" s="131">
        <v>291.94208944795696</v>
      </c>
      <c r="O244" s="104">
        <v>3.264523466828166</v>
      </c>
      <c r="P244" s="104">
        <v>296.86690967058149</v>
      </c>
      <c r="Q244" s="104">
        <v>9.8292400815419683</v>
      </c>
      <c r="R244" s="131">
        <v>335.76049427026629</v>
      </c>
      <c r="S244" s="104">
        <v>82.567302619150979</v>
      </c>
      <c r="T244" s="140">
        <v>86.949505504647533</v>
      </c>
      <c r="U244" s="140">
        <v>98.341067979557124</v>
      </c>
    </row>
    <row r="245" spans="1:21">
      <c r="A245" s="129" t="s">
        <v>108</v>
      </c>
      <c r="B245" s="129" t="s">
        <v>338</v>
      </c>
      <c r="C245" s="129">
        <v>326.26999725739807</v>
      </c>
      <c r="D245" s="130">
        <v>52255.625082510589</v>
      </c>
      <c r="E245" s="131">
        <v>1.7711288067479642</v>
      </c>
      <c r="F245" s="132">
        <f t="shared" si="3"/>
        <v>0.56461167374728516</v>
      </c>
      <c r="G245" s="133">
        <v>19.272452559420334</v>
      </c>
      <c r="H245" s="131">
        <v>1.4404402791105417</v>
      </c>
      <c r="I245" s="133">
        <v>0.33261181021348069</v>
      </c>
      <c r="J245" s="131">
        <v>3.3866212078455193</v>
      </c>
      <c r="K245" s="133">
        <v>4.6491480512345709E-2</v>
      </c>
      <c r="L245" s="104">
        <v>3.0650179457459932</v>
      </c>
      <c r="M245" s="134">
        <v>0.90503713218517234</v>
      </c>
      <c r="N245" s="131">
        <v>292.94518573129068</v>
      </c>
      <c r="O245" s="104">
        <v>8.7778706111112967</v>
      </c>
      <c r="P245" s="104">
        <v>291.55788560850101</v>
      </c>
      <c r="Q245" s="104">
        <v>8.5830350535212574</v>
      </c>
      <c r="R245" s="131">
        <v>280.47823559786997</v>
      </c>
      <c r="S245" s="104">
        <v>32.971456216880384</v>
      </c>
      <c r="T245" s="140">
        <v>104.44489038760746</v>
      </c>
      <c r="U245" s="140">
        <v>100.47582322113988</v>
      </c>
    </row>
    <row r="246" spans="1:21">
      <c r="A246" s="129" t="s">
        <v>109</v>
      </c>
      <c r="B246" s="129" t="s">
        <v>338</v>
      </c>
      <c r="C246" s="129">
        <v>289.87721076293002</v>
      </c>
      <c r="D246" s="130">
        <v>57672.957037684639</v>
      </c>
      <c r="E246" s="131">
        <v>1.3612975153817526</v>
      </c>
      <c r="F246" s="132">
        <f t="shared" si="3"/>
        <v>0.73459327494590121</v>
      </c>
      <c r="G246" s="133">
        <v>18.845825484076904</v>
      </c>
      <c r="H246" s="131">
        <v>3.1799130120360259</v>
      </c>
      <c r="I246" s="133">
        <v>0.34052967555642327</v>
      </c>
      <c r="J246" s="131">
        <v>3.5689411270059717</v>
      </c>
      <c r="K246" s="133">
        <v>4.6544552057482466E-2</v>
      </c>
      <c r="L246" s="104">
        <v>1.6203376203491129</v>
      </c>
      <c r="M246" s="134">
        <v>0.45401074511655887</v>
      </c>
      <c r="N246" s="131">
        <v>293.27209951202434</v>
      </c>
      <c r="O246" s="104">
        <v>4.6455263719084314</v>
      </c>
      <c r="P246" s="104">
        <v>297.57304780031899</v>
      </c>
      <c r="Q246" s="104">
        <v>9.2057616437055287</v>
      </c>
      <c r="R246" s="131">
        <v>331.4724160486345</v>
      </c>
      <c r="S246" s="104">
        <v>72.133450861394692</v>
      </c>
      <c r="T246" s="140">
        <v>88.475566989258823</v>
      </c>
      <c r="U246" s="140">
        <v>98.554657983951316</v>
      </c>
    </row>
    <row r="247" spans="1:21">
      <c r="A247" s="129" t="s">
        <v>110</v>
      </c>
      <c r="B247" s="129" t="s">
        <v>338</v>
      </c>
      <c r="C247" s="129">
        <v>492.00579178894799</v>
      </c>
      <c r="D247" s="130">
        <v>16416.242874971053</v>
      </c>
      <c r="E247" s="131">
        <v>1.0814750501941406</v>
      </c>
      <c r="F247" s="132">
        <f t="shared" si="3"/>
        <v>0.92466303297564323</v>
      </c>
      <c r="G247" s="133">
        <v>18.985695923547304</v>
      </c>
      <c r="H247" s="131">
        <v>1.3749920850039685</v>
      </c>
      <c r="I247" s="133">
        <v>0.33809389490166153</v>
      </c>
      <c r="J247" s="131">
        <v>1.7033515375298185</v>
      </c>
      <c r="K247" s="133">
        <v>4.6554597347046027E-2</v>
      </c>
      <c r="L247" s="104">
        <v>1.0053871028522474</v>
      </c>
      <c r="M247" s="134">
        <v>0.59024052328637289</v>
      </c>
      <c r="N247" s="131">
        <v>293.33397531673666</v>
      </c>
      <c r="O247" s="104">
        <v>2.8830503641750624</v>
      </c>
      <c r="P247" s="104">
        <v>295.72638960819108</v>
      </c>
      <c r="Q247" s="104">
        <v>4.3700622008009304</v>
      </c>
      <c r="R247" s="131">
        <v>314.66107477359037</v>
      </c>
      <c r="S247" s="104">
        <v>31.271944408738278</v>
      </c>
      <c r="T247" s="140">
        <v>93.222199640613539</v>
      </c>
      <c r="U247" s="140">
        <v>99.19100412559591</v>
      </c>
    </row>
    <row r="248" spans="1:21">
      <c r="A248" s="129" t="s">
        <v>111</v>
      </c>
      <c r="B248" s="129" t="s">
        <v>338</v>
      </c>
      <c r="C248" s="129">
        <v>97.172503302581504</v>
      </c>
      <c r="D248" s="130">
        <v>17872.969444350198</v>
      </c>
      <c r="E248" s="131">
        <v>2.1681235662203653</v>
      </c>
      <c r="F248" s="132">
        <f t="shared" si="3"/>
        <v>0.46122832461217816</v>
      </c>
      <c r="G248" s="133">
        <v>19.119491893462268</v>
      </c>
      <c r="H248" s="131">
        <v>6.0406345517424702</v>
      </c>
      <c r="I248" s="133">
        <v>0.3357838187071463</v>
      </c>
      <c r="J248" s="131">
        <v>6.1928182027580272</v>
      </c>
      <c r="K248" s="133">
        <v>4.6562344065325556E-2</v>
      </c>
      <c r="L248" s="104">
        <v>1.3644528224552928</v>
      </c>
      <c r="M248" s="134">
        <v>0.22032825408109355</v>
      </c>
      <c r="N248" s="131">
        <v>293.38169224415162</v>
      </c>
      <c r="O248" s="104">
        <v>3.9133303762959315</v>
      </c>
      <c r="P248" s="104">
        <v>293.97192433007427</v>
      </c>
      <c r="Q248" s="104">
        <v>15.80799948915319</v>
      </c>
      <c r="R248" s="131">
        <v>298.64246979011733</v>
      </c>
      <c r="S248" s="104">
        <v>137.90766336017481</v>
      </c>
      <c r="T248" s="140">
        <v>98.238436231235667</v>
      </c>
      <c r="U248" s="140">
        <v>99.799221613673581</v>
      </c>
    </row>
    <row r="249" spans="1:21">
      <c r="A249" s="129" t="s">
        <v>112</v>
      </c>
      <c r="B249" s="129" t="s">
        <v>338</v>
      </c>
      <c r="C249" s="129">
        <v>131.43504899618131</v>
      </c>
      <c r="D249" s="130">
        <v>30136.13241043279</v>
      </c>
      <c r="E249" s="131">
        <v>2.1318422306228375</v>
      </c>
      <c r="F249" s="132">
        <f t="shared" si="3"/>
        <v>0.46907786403492002</v>
      </c>
      <c r="G249" s="133">
        <v>19.142280526704546</v>
      </c>
      <c r="H249" s="131">
        <v>5.2861184725276695</v>
      </c>
      <c r="I249" s="133">
        <v>0.33565521284792854</v>
      </c>
      <c r="J249" s="131">
        <v>5.3868952812803563</v>
      </c>
      <c r="K249" s="133">
        <v>4.659998726853621E-2</v>
      </c>
      <c r="L249" s="104">
        <v>1.0371076443081053</v>
      </c>
      <c r="M249" s="134">
        <v>0.19252418882395742</v>
      </c>
      <c r="N249" s="131">
        <v>293.61355546415274</v>
      </c>
      <c r="O249" s="104">
        <v>2.9767827794582331</v>
      </c>
      <c r="P249" s="104">
        <v>293.87416113311752</v>
      </c>
      <c r="Q249" s="104">
        <v>13.746559269909596</v>
      </c>
      <c r="R249" s="131">
        <v>295.93147876063767</v>
      </c>
      <c r="S249" s="104">
        <v>120.71885762715887</v>
      </c>
      <c r="T249" s="140">
        <v>99.21673648704342</v>
      </c>
      <c r="U249" s="140">
        <v>99.911320659169235</v>
      </c>
    </row>
    <row r="250" spans="1:21">
      <c r="A250" s="129" t="s">
        <v>113</v>
      </c>
      <c r="B250" s="129" t="s">
        <v>338</v>
      </c>
      <c r="C250" s="129">
        <v>219.87695254241851</v>
      </c>
      <c r="D250" s="130">
        <v>29771.003710905337</v>
      </c>
      <c r="E250" s="131">
        <v>2.0664661767467907</v>
      </c>
      <c r="F250" s="132">
        <f t="shared" si="3"/>
        <v>0.48391791322434624</v>
      </c>
      <c r="G250" s="133">
        <v>19.29236704837772</v>
      </c>
      <c r="H250" s="131">
        <v>3.9318904778020873</v>
      </c>
      <c r="I250" s="133">
        <v>0.33308706454838805</v>
      </c>
      <c r="J250" s="131">
        <v>4.0416507855188426</v>
      </c>
      <c r="K250" s="133">
        <v>4.6606019062475953E-2</v>
      </c>
      <c r="L250" s="104">
        <v>0.93550966999510565</v>
      </c>
      <c r="M250" s="134">
        <v>0.23146721961902733</v>
      </c>
      <c r="N250" s="131">
        <v>293.65070750927271</v>
      </c>
      <c r="O250" s="104">
        <v>2.6855008367083997</v>
      </c>
      <c r="P250" s="104">
        <v>291.91994090839512</v>
      </c>
      <c r="Q250" s="104">
        <v>10.254221951620963</v>
      </c>
      <c r="R250" s="131">
        <v>278.1141873287761</v>
      </c>
      <c r="S250" s="104">
        <v>90.056033855527545</v>
      </c>
      <c r="T250" s="140">
        <v>105.58638174115508</v>
      </c>
      <c r="U250" s="140">
        <v>100.59289084380183</v>
      </c>
    </row>
    <row r="251" spans="1:21">
      <c r="A251" s="129" t="s">
        <v>114</v>
      </c>
      <c r="B251" s="129" t="s">
        <v>338</v>
      </c>
      <c r="C251" s="129">
        <v>477.70940487024859</v>
      </c>
      <c r="D251" s="130">
        <v>102461.97290729887</v>
      </c>
      <c r="E251" s="131">
        <v>1.1103791161426766</v>
      </c>
      <c r="F251" s="132">
        <f t="shared" si="3"/>
        <v>0.90059330679226002</v>
      </c>
      <c r="G251" s="133">
        <v>19.210901921549151</v>
      </c>
      <c r="H251" s="131">
        <v>1.4456619928029011</v>
      </c>
      <c r="I251" s="133">
        <v>0.33468043662135671</v>
      </c>
      <c r="J251" s="131">
        <v>1.573627152544939</v>
      </c>
      <c r="K251" s="133">
        <v>4.6631223114259726E-2</v>
      </c>
      <c r="L251" s="104">
        <v>0.62158170644882804</v>
      </c>
      <c r="M251" s="134">
        <v>0.39499935257445129</v>
      </c>
      <c r="N251" s="131">
        <v>293.80594625010934</v>
      </c>
      <c r="O251" s="104">
        <v>1.7852521364281131</v>
      </c>
      <c r="P251" s="104">
        <v>293.1328525973617</v>
      </c>
      <c r="Q251" s="104">
        <v>4.0067019521860914</v>
      </c>
      <c r="R251" s="131">
        <v>287.76446290789409</v>
      </c>
      <c r="S251" s="104">
        <v>33.045715650010791</v>
      </c>
      <c r="T251" s="140">
        <v>102.09945428325838</v>
      </c>
      <c r="U251" s="140">
        <v>100.22962068112923</v>
      </c>
    </row>
    <row r="252" spans="1:21">
      <c r="A252" s="129" t="s">
        <v>115</v>
      </c>
      <c r="B252" s="129" t="s">
        <v>338</v>
      </c>
      <c r="C252" s="129">
        <v>199.72269596254191</v>
      </c>
      <c r="D252" s="130">
        <v>37816.702284852698</v>
      </c>
      <c r="E252" s="131">
        <v>7.5389149162555364</v>
      </c>
      <c r="F252" s="132">
        <f t="shared" si="3"/>
        <v>0.13264508369019831</v>
      </c>
      <c r="G252" s="133">
        <v>19.349033678027443</v>
      </c>
      <c r="H252" s="131">
        <v>2.913791364205367</v>
      </c>
      <c r="I252" s="133">
        <v>0.33384183414355684</v>
      </c>
      <c r="J252" s="131">
        <v>3.3989768154514266</v>
      </c>
      <c r="K252" s="133">
        <v>4.6848831534509236E-2</v>
      </c>
      <c r="L252" s="104">
        <v>1.7501037905960171</v>
      </c>
      <c r="M252" s="134">
        <v>0.51489135867011815</v>
      </c>
      <c r="N252" s="131">
        <v>295.14610137447266</v>
      </c>
      <c r="O252" s="104">
        <v>5.0489014141209054</v>
      </c>
      <c r="P252" s="104">
        <v>292.49466959867624</v>
      </c>
      <c r="Q252" s="104">
        <v>8.6382349785654924</v>
      </c>
      <c r="R252" s="131">
        <v>271.35050682837635</v>
      </c>
      <c r="S252" s="104">
        <v>66.79132055192126</v>
      </c>
      <c r="T252" s="140">
        <v>108.76932010344338</v>
      </c>
      <c r="U252" s="140">
        <v>100.906488921468</v>
      </c>
    </row>
    <row r="253" spans="1:21">
      <c r="A253" s="129" t="s">
        <v>116</v>
      </c>
      <c r="B253" s="129" t="s">
        <v>338</v>
      </c>
      <c r="C253" s="129">
        <v>430.47672649043244</v>
      </c>
      <c r="D253" s="130">
        <v>120135.91212858514</v>
      </c>
      <c r="E253" s="131">
        <v>2.9152428140284807</v>
      </c>
      <c r="F253" s="132">
        <f t="shared" si="3"/>
        <v>0.3430245999365425</v>
      </c>
      <c r="G253" s="133">
        <v>18.900713371931797</v>
      </c>
      <c r="H253" s="131">
        <v>1.1256145241872071</v>
      </c>
      <c r="I253" s="133">
        <v>0.34245496004012127</v>
      </c>
      <c r="J253" s="131">
        <v>2.0558319219714196</v>
      </c>
      <c r="K253" s="133">
        <v>4.6944031349830932E-2</v>
      </c>
      <c r="L253" s="104">
        <v>1.7203013789262356</v>
      </c>
      <c r="M253" s="134">
        <v>0.8367908682323455</v>
      </c>
      <c r="N253" s="131">
        <v>295.73230782395012</v>
      </c>
      <c r="O253" s="104">
        <v>4.9725567234406185</v>
      </c>
      <c r="P253" s="104">
        <v>299.0303066657321</v>
      </c>
      <c r="Q253" s="104">
        <v>5.3250689387375303</v>
      </c>
      <c r="R253" s="131">
        <v>324.87706562640011</v>
      </c>
      <c r="S253" s="104">
        <v>25.558108288321733</v>
      </c>
      <c r="T253" s="140">
        <v>91.02898884343972</v>
      </c>
      <c r="U253" s="140">
        <v>98.897102143740696</v>
      </c>
    </row>
    <row r="254" spans="1:21">
      <c r="A254" s="129" t="s">
        <v>117</v>
      </c>
      <c r="B254" s="129" t="s">
        <v>338</v>
      </c>
      <c r="C254" s="129">
        <v>319.23577189764347</v>
      </c>
      <c r="D254" s="130">
        <v>42304.178184448647</v>
      </c>
      <c r="E254" s="131">
        <v>13.921650778498392</v>
      </c>
      <c r="F254" s="132">
        <f t="shared" si="3"/>
        <v>7.1830562044012239E-2</v>
      </c>
      <c r="G254" s="133">
        <v>18.871192812627132</v>
      </c>
      <c r="H254" s="131">
        <v>2.352476944776178</v>
      </c>
      <c r="I254" s="133">
        <v>0.3435068683855817</v>
      </c>
      <c r="J254" s="131">
        <v>2.4416123099450444</v>
      </c>
      <c r="K254" s="133">
        <v>4.701468193912129E-2</v>
      </c>
      <c r="L254" s="104">
        <v>0.65369939297181201</v>
      </c>
      <c r="M254" s="134">
        <v>0.26773267414699636</v>
      </c>
      <c r="N254" s="131">
        <v>296.16731445331573</v>
      </c>
      <c r="O254" s="104">
        <v>1.8922435360344423</v>
      </c>
      <c r="P254" s="104">
        <v>299.82561950366056</v>
      </c>
      <c r="Q254" s="104">
        <v>6.3388108487340276</v>
      </c>
      <c r="R254" s="131">
        <v>328.41540022413028</v>
      </c>
      <c r="S254" s="104">
        <v>53.38649158547048</v>
      </c>
      <c r="T254" s="140">
        <v>90.180702321265528</v>
      </c>
      <c r="U254" s="140">
        <v>98.779855752019827</v>
      </c>
    </row>
    <row r="255" spans="1:21">
      <c r="A255" s="129" t="s">
        <v>118</v>
      </c>
      <c r="B255" s="129" t="s">
        <v>338</v>
      </c>
      <c r="C255" s="129">
        <v>667.31932993500664</v>
      </c>
      <c r="D255" s="130">
        <v>18938.192669774835</v>
      </c>
      <c r="E255" s="131">
        <v>22.240902684271248</v>
      </c>
      <c r="F255" s="132">
        <f t="shared" si="3"/>
        <v>4.4962203836591552E-2</v>
      </c>
      <c r="G255" s="133">
        <v>19.044709171821477</v>
      </c>
      <c r="H255" s="131">
        <v>0.79973781388284426</v>
      </c>
      <c r="I255" s="133">
        <v>0.34094873769415168</v>
      </c>
      <c r="J255" s="131">
        <v>2.3429660073868903</v>
      </c>
      <c r="K255" s="133">
        <v>4.709362889385528E-2</v>
      </c>
      <c r="L255" s="104">
        <v>2.2022509259428986</v>
      </c>
      <c r="M255" s="134">
        <v>0.93994147546300466</v>
      </c>
      <c r="N255" s="131">
        <v>296.65336836584743</v>
      </c>
      <c r="O255" s="104">
        <v>6.3850130440437454</v>
      </c>
      <c r="P255" s="104">
        <v>297.8904164535756</v>
      </c>
      <c r="Q255" s="104">
        <v>6.0489214811508987</v>
      </c>
      <c r="R255" s="131">
        <v>307.58671233082049</v>
      </c>
      <c r="S255" s="104">
        <v>18.219942973744935</v>
      </c>
      <c r="T255" s="140">
        <v>96.445443341123962</v>
      </c>
      <c r="U255" s="140">
        <v>99.584730484969811</v>
      </c>
    </row>
    <row r="256" spans="1:21">
      <c r="A256" s="129" t="s">
        <v>119</v>
      </c>
      <c r="B256" s="129" t="s">
        <v>338</v>
      </c>
      <c r="C256" s="129">
        <v>333.87662339709846</v>
      </c>
      <c r="D256" s="130">
        <v>138758.62514547148</v>
      </c>
      <c r="E256" s="131">
        <v>13.117562081772757</v>
      </c>
      <c r="F256" s="132">
        <f t="shared" si="3"/>
        <v>7.6233677703689301E-2</v>
      </c>
      <c r="G256" s="133">
        <v>19.186561314899279</v>
      </c>
      <c r="H256" s="131">
        <v>1.7206450867141321</v>
      </c>
      <c r="I256" s="133">
        <v>0.33852744213744318</v>
      </c>
      <c r="J256" s="131">
        <v>1.9709554836220793</v>
      </c>
      <c r="K256" s="133">
        <v>4.7107466821482966E-2</v>
      </c>
      <c r="L256" s="104">
        <v>0.96127311622996181</v>
      </c>
      <c r="M256" s="134">
        <v>0.48771934435749065</v>
      </c>
      <c r="N256" s="131">
        <v>296.73856076985726</v>
      </c>
      <c r="O256" s="104">
        <v>2.7878122596507353</v>
      </c>
      <c r="P256" s="104">
        <v>296.05532408521793</v>
      </c>
      <c r="Q256" s="104">
        <v>5.0614729893713957</v>
      </c>
      <c r="R256" s="131">
        <v>290.64794816943891</v>
      </c>
      <c r="S256" s="104">
        <v>39.288325805915989</v>
      </c>
      <c r="T256" s="140">
        <v>102.09552919219911</v>
      </c>
      <c r="U256" s="140">
        <v>100.23078007016103</v>
      </c>
    </row>
    <row r="257" spans="1:21">
      <c r="A257" s="129" t="s">
        <v>120</v>
      </c>
      <c r="B257" s="129" t="s">
        <v>338</v>
      </c>
      <c r="C257" s="129">
        <v>290.87262718385688</v>
      </c>
      <c r="D257" s="130">
        <v>81575.093269617544</v>
      </c>
      <c r="E257" s="131">
        <v>1.6137604678855193</v>
      </c>
      <c r="F257" s="132">
        <f t="shared" si="3"/>
        <v>0.61967065119043452</v>
      </c>
      <c r="G257" s="133">
        <v>19.197205779249387</v>
      </c>
      <c r="H257" s="131">
        <v>2.2604293857426305</v>
      </c>
      <c r="I257" s="133">
        <v>0.33873388380592617</v>
      </c>
      <c r="J257" s="131">
        <v>3.0851207822842905</v>
      </c>
      <c r="K257" s="133">
        <v>4.7162344588241346E-2</v>
      </c>
      <c r="L257" s="104">
        <v>2.0996259746330126</v>
      </c>
      <c r="M257" s="134">
        <v>0.68056524292005294</v>
      </c>
      <c r="N257" s="131">
        <v>297.07640149321338</v>
      </c>
      <c r="O257" s="104">
        <v>6.0959534509511855</v>
      </c>
      <c r="P257" s="104">
        <v>296.21191497908995</v>
      </c>
      <c r="Q257" s="104">
        <v>7.9263873101779438</v>
      </c>
      <c r="R257" s="131">
        <v>289.40716626237258</v>
      </c>
      <c r="S257" s="104">
        <v>51.65843584477193</v>
      </c>
      <c r="T257" s="140">
        <v>102.6499811078928</v>
      </c>
      <c r="U257" s="140">
        <v>100.29184731282145</v>
      </c>
    </row>
    <row r="258" spans="1:21">
      <c r="A258" s="129" t="s">
        <v>121</v>
      </c>
      <c r="B258" s="129" t="s">
        <v>338</v>
      </c>
      <c r="C258" s="129">
        <v>266.21100873466804</v>
      </c>
      <c r="D258" s="130">
        <v>37048.184359501094</v>
      </c>
      <c r="E258" s="131">
        <v>1.3633246845095846</v>
      </c>
      <c r="F258" s="132">
        <f t="shared" si="3"/>
        <v>0.73350098576093792</v>
      </c>
      <c r="G258" s="133">
        <v>19.404857513175291</v>
      </c>
      <c r="H258" s="131">
        <v>2.0220245187352623</v>
      </c>
      <c r="I258" s="133">
        <v>0.33634307296112004</v>
      </c>
      <c r="J258" s="131">
        <v>2.4879217848372739</v>
      </c>
      <c r="K258" s="133">
        <v>4.7336012520699564E-2</v>
      </c>
      <c r="L258" s="104">
        <v>1.4495418769740038</v>
      </c>
      <c r="M258" s="134">
        <v>0.58263161077180448</v>
      </c>
      <c r="N258" s="131">
        <v>298.14542637121571</v>
      </c>
      <c r="O258" s="104">
        <v>4.2233266059364212</v>
      </c>
      <c r="P258" s="104">
        <v>294.39694703540215</v>
      </c>
      <c r="Q258" s="104">
        <v>6.3582387425718707</v>
      </c>
      <c r="R258" s="131">
        <v>264.77099414858475</v>
      </c>
      <c r="S258" s="104">
        <v>46.399519109540989</v>
      </c>
      <c r="T258" s="140">
        <v>112.60501828380106</v>
      </c>
      <c r="U258" s="140">
        <v>101.27327384796649</v>
      </c>
    </row>
    <row r="259" spans="1:21">
      <c r="A259" s="129" t="s">
        <v>122</v>
      </c>
      <c r="B259" s="129" t="s">
        <v>338</v>
      </c>
      <c r="C259" s="129">
        <v>101.02570045632437</v>
      </c>
      <c r="D259" s="130">
        <v>66970.014938213324</v>
      </c>
      <c r="E259" s="131">
        <v>2.2219489235426768</v>
      </c>
      <c r="F259" s="132">
        <f t="shared" si="3"/>
        <v>0.45005534978976897</v>
      </c>
      <c r="G259" s="133">
        <v>20.217838857032213</v>
      </c>
      <c r="H259" s="131">
        <v>7.1688545311110357</v>
      </c>
      <c r="I259" s="133">
        <v>0.32317114326978152</v>
      </c>
      <c r="J259" s="131">
        <v>7.515926240728743</v>
      </c>
      <c r="K259" s="133">
        <v>4.7387743674726666E-2</v>
      </c>
      <c r="L259" s="104">
        <v>2.2575809991767026</v>
      </c>
      <c r="M259" s="134">
        <v>0.30037295828462052</v>
      </c>
      <c r="N259" s="131">
        <v>298.46382677514379</v>
      </c>
      <c r="O259" s="104">
        <v>6.5844611689256283</v>
      </c>
      <c r="P259" s="104">
        <v>284.3389721874525</v>
      </c>
      <c r="Q259" s="104">
        <v>18.641367280704543</v>
      </c>
      <c r="R259" s="131">
        <v>169.73284016353676</v>
      </c>
      <c r="S259" s="104">
        <v>167.61044079183401</v>
      </c>
      <c r="T259" s="140">
        <v>175.84329967469782</v>
      </c>
      <c r="U259" s="140">
        <v>104.96761118570105</v>
      </c>
    </row>
    <row r="260" spans="1:21">
      <c r="A260" s="129" t="s">
        <v>123</v>
      </c>
      <c r="B260" s="129" t="s">
        <v>338</v>
      </c>
      <c r="C260" s="129">
        <v>181.60863481993215</v>
      </c>
      <c r="D260" s="130">
        <v>8455.2683082120202</v>
      </c>
      <c r="E260" s="131">
        <v>1.0910559560098889</v>
      </c>
      <c r="F260" s="132">
        <f t="shared" si="3"/>
        <v>0.91654327579779638</v>
      </c>
      <c r="G260" s="133">
        <v>19.380710239992624</v>
      </c>
      <c r="H260" s="131">
        <v>4.8716022496711311</v>
      </c>
      <c r="I260" s="133">
        <v>0.33762340941671898</v>
      </c>
      <c r="J260" s="131">
        <v>6.6480429714022939</v>
      </c>
      <c r="K260" s="133">
        <v>4.7457074761704583E-2</v>
      </c>
      <c r="L260" s="104">
        <v>4.5237116254919059</v>
      </c>
      <c r="M260" s="134">
        <v>0.68045763918064806</v>
      </c>
      <c r="N260" s="131">
        <v>298.89052845594182</v>
      </c>
      <c r="O260" s="104">
        <v>13.212300908635285</v>
      </c>
      <c r="P260" s="104">
        <v>295.36930929005263</v>
      </c>
      <c r="Q260" s="104">
        <v>17.039748699357034</v>
      </c>
      <c r="R260" s="131">
        <v>267.5994635277354</v>
      </c>
      <c r="S260" s="104">
        <v>111.79705168142075</v>
      </c>
      <c r="T260" s="140">
        <v>111.69324650942855</v>
      </c>
      <c r="U260" s="140">
        <v>101.19214117890337</v>
      </c>
    </row>
    <row r="261" spans="1:21">
      <c r="A261" s="129" t="s">
        <v>124</v>
      </c>
      <c r="B261" s="129" t="s">
        <v>338</v>
      </c>
      <c r="C261" s="129">
        <v>174.41992816759154</v>
      </c>
      <c r="D261" s="130">
        <v>24148.744807048486</v>
      </c>
      <c r="E261" s="131">
        <v>6.6189976746167467</v>
      </c>
      <c r="F261" s="132">
        <f t="shared" si="3"/>
        <v>0.15108027667616639</v>
      </c>
      <c r="G261" s="133">
        <v>19.211699664813903</v>
      </c>
      <c r="H261" s="131">
        <v>4.644197927382959</v>
      </c>
      <c r="I261" s="133">
        <v>0.34324863009700501</v>
      </c>
      <c r="J261" s="131">
        <v>5.0042267136684391</v>
      </c>
      <c r="K261" s="133">
        <v>4.7827020538021923E-2</v>
      </c>
      <c r="L261" s="104">
        <v>1.863789315637542</v>
      </c>
      <c r="M261" s="134">
        <v>0.37244302112588668</v>
      </c>
      <c r="N261" s="131">
        <v>301.16690112463652</v>
      </c>
      <c r="O261" s="104">
        <v>5.484017868316613</v>
      </c>
      <c r="P261" s="104">
        <v>299.63043182627166</v>
      </c>
      <c r="Q261" s="104">
        <v>12.985030320433168</v>
      </c>
      <c r="R261" s="131">
        <v>287.69432212370333</v>
      </c>
      <c r="S261" s="104">
        <v>106.20101752307693</v>
      </c>
      <c r="T261" s="140">
        <v>104.68294921550111</v>
      </c>
      <c r="U261" s="140">
        <v>100.51278813336815</v>
      </c>
    </row>
    <row r="262" spans="1:21">
      <c r="A262" s="129" t="s">
        <v>125</v>
      </c>
      <c r="B262" s="129" t="s">
        <v>338</v>
      </c>
      <c r="C262" s="129">
        <v>644.27466188735525</v>
      </c>
      <c r="D262" s="130">
        <v>40253.353807788764</v>
      </c>
      <c r="E262" s="131">
        <v>18.032242509821387</v>
      </c>
      <c r="F262" s="132">
        <f t="shared" si="3"/>
        <v>5.5456219571988506E-2</v>
      </c>
      <c r="G262" s="133">
        <v>19.097003721604199</v>
      </c>
      <c r="H262" s="131">
        <v>1.2111430704002482</v>
      </c>
      <c r="I262" s="133">
        <v>0.35015657153050572</v>
      </c>
      <c r="J262" s="131">
        <v>1.6229205693851987</v>
      </c>
      <c r="K262" s="133">
        <v>4.8498269144634724E-2</v>
      </c>
      <c r="L262" s="104">
        <v>1.0802794256834836</v>
      </c>
      <c r="M262" s="134">
        <v>0.66563912372662781</v>
      </c>
      <c r="N262" s="131">
        <v>305.29521718948979</v>
      </c>
      <c r="O262" s="104">
        <v>3.2211642317203939</v>
      </c>
      <c r="P262" s="104">
        <v>304.83887357139645</v>
      </c>
      <c r="Q262" s="104">
        <v>4.2737379252045855</v>
      </c>
      <c r="R262" s="131">
        <v>301.36983783067643</v>
      </c>
      <c r="S262" s="104">
        <v>27.638117362053777</v>
      </c>
      <c r="T262" s="140">
        <v>101.3025123506284</v>
      </c>
      <c r="U262" s="140">
        <v>100.14969994238167</v>
      </c>
    </row>
    <row r="263" spans="1:21">
      <c r="A263" s="129" t="s">
        <v>126</v>
      </c>
      <c r="B263" s="129" t="s">
        <v>337</v>
      </c>
      <c r="C263" s="129">
        <v>568.99247887351157</v>
      </c>
      <c r="D263" s="130">
        <v>18503.591020923519</v>
      </c>
      <c r="E263" s="131">
        <v>17.735849113977771</v>
      </c>
      <c r="F263" s="132">
        <f t="shared" si="3"/>
        <v>5.6382978541010008E-2</v>
      </c>
      <c r="G263" s="133">
        <v>18.890197596862919</v>
      </c>
      <c r="H263" s="131">
        <v>1.114567470905161</v>
      </c>
      <c r="I263" s="133">
        <v>0.35933880816602015</v>
      </c>
      <c r="J263" s="131">
        <v>1.4908991840234942</v>
      </c>
      <c r="K263" s="133">
        <v>4.9231078404970555E-2</v>
      </c>
      <c r="L263" s="104">
        <v>0.99021196201722095</v>
      </c>
      <c r="M263" s="134">
        <v>0.66417097321425367</v>
      </c>
      <c r="N263" s="131">
        <v>309.79912729237589</v>
      </c>
      <c r="O263" s="104">
        <v>2.9951226282574339</v>
      </c>
      <c r="P263" s="104">
        <v>311.72098396976173</v>
      </c>
      <c r="Q263" s="104">
        <v>4.0018134871511393</v>
      </c>
      <c r="R263" s="131">
        <v>326.10102886912284</v>
      </c>
      <c r="S263" s="104">
        <v>25.290232470097408</v>
      </c>
      <c r="T263" s="140">
        <v>95.000965917439785</v>
      </c>
      <c r="U263" s="140">
        <v>99.38346894299157</v>
      </c>
    </row>
    <row r="264" spans="1:21">
      <c r="A264" s="129" t="s">
        <v>127</v>
      </c>
      <c r="B264" s="129" t="s">
        <v>337</v>
      </c>
      <c r="C264" s="129">
        <v>509.52646687723808</v>
      </c>
      <c r="D264" s="130">
        <v>103747.2109722833</v>
      </c>
      <c r="E264" s="131">
        <v>10.510637371279092</v>
      </c>
      <c r="F264" s="132">
        <f t="shared" si="3"/>
        <v>9.5141708792328458E-2</v>
      </c>
      <c r="G264" s="133">
        <v>9.7564389559323317</v>
      </c>
      <c r="H264" s="131">
        <v>10.388498587757246</v>
      </c>
      <c r="I264" s="133">
        <v>0.84236657904510992</v>
      </c>
      <c r="J264" s="131">
        <v>11.097442667987103</v>
      </c>
      <c r="K264" s="133">
        <v>5.9606165556796938E-2</v>
      </c>
      <c r="L264" s="104">
        <v>3.9028618809056543</v>
      </c>
      <c r="M264" s="134">
        <v>0.35169020446163474</v>
      </c>
      <c r="N264" s="131">
        <v>373.22995750280569</v>
      </c>
      <c r="O264" s="104">
        <v>14.153009349175932</v>
      </c>
      <c r="P264" s="104">
        <v>620.45075844860582</v>
      </c>
      <c r="Q264" s="104">
        <v>51.564524581680871</v>
      </c>
      <c r="R264" s="131">
        <v>1669.79636371015</v>
      </c>
      <c r="S264" s="104">
        <v>192.63769226539887</v>
      </c>
      <c r="T264" s="140">
        <v>22.351824786198449</v>
      </c>
      <c r="U264" s="140">
        <v>60.154646024777435</v>
      </c>
    </row>
    <row r="265" spans="1:21">
      <c r="A265" s="129" t="s">
        <v>128</v>
      </c>
      <c r="B265" s="129" t="s">
        <v>337</v>
      </c>
      <c r="C265" s="129">
        <v>161.88231031659663</v>
      </c>
      <c r="D265" s="130">
        <v>42479.95974982607</v>
      </c>
      <c r="E265" s="131">
        <v>0.86773066211464134</v>
      </c>
      <c r="F265" s="132">
        <f t="shared" si="3"/>
        <v>1.1524313288215735</v>
      </c>
      <c r="G265" s="133">
        <v>15.362903165502315</v>
      </c>
      <c r="H265" s="131">
        <v>1.0171330344188791</v>
      </c>
      <c r="I265" s="133">
        <v>1.0503299652613407</v>
      </c>
      <c r="J265" s="131">
        <v>1.5068984009964181</v>
      </c>
      <c r="K265" s="133">
        <v>0.11703015338073243</v>
      </c>
      <c r="L265" s="104">
        <v>1.1118377495027794</v>
      </c>
      <c r="M265" s="134">
        <v>0.73783192600615299</v>
      </c>
      <c r="N265" s="131">
        <v>713.44731469478097</v>
      </c>
      <c r="O265" s="104">
        <v>7.5091831108408655</v>
      </c>
      <c r="P265" s="104">
        <v>729.04578246629387</v>
      </c>
      <c r="Q265" s="104">
        <v>7.8383473765521785</v>
      </c>
      <c r="R265" s="131">
        <v>777.28630636992682</v>
      </c>
      <c r="S265" s="104">
        <v>21.390355480676476</v>
      </c>
      <c r="T265" s="140">
        <v>91.786939876339005</v>
      </c>
      <c r="U265" s="140">
        <v>97.86042685567088</v>
      </c>
    </row>
    <row r="266" spans="1:21">
      <c r="A266" s="129" t="s">
        <v>129</v>
      </c>
      <c r="B266" s="129" t="s">
        <v>337</v>
      </c>
      <c r="C266" s="129">
        <v>116.89328777877581</v>
      </c>
      <c r="D266" s="130">
        <v>101656.45922188135</v>
      </c>
      <c r="E266" s="131">
        <v>1.6101403849842586</v>
      </c>
      <c r="F266" s="132">
        <f t="shared" si="3"/>
        <v>0.62106385836026123</v>
      </c>
      <c r="G266" s="133">
        <v>14.582008110028772</v>
      </c>
      <c r="H266" s="131">
        <v>1.5948579334136885</v>
      </c>
      <c r="I266" s="133">
        <v>1.3982214028730837</v>
      </c>
      <c r="J266" s="131">
        <v>2.0026011944905329</v>
      </c>
      <c r="K266" s="133">
        <v>0.14787406321664573</v>
      </c>
      <c r="L266" s="104">
        <v>1.2111315850898807</v>
      </c>
      <c r="M266" s="134">
        <v>0.60477921835954784</v>
      </c>
      <c r="N266" s="131">
        <v>889.03523512638276</v>
      </c>
      <c r="O266" s="104">
        <v>10.057907833931267</v>
      </c>
      <c r="P266" s="104">
        <v>888.18335835972482</v>
      </c>
      <c r="Q266" s="104">
        <v>11.85579792551124</v>
      </c>
      <c r="R266" s="131">
        <v>886.08155663848697</v>
      </c>
      <c r="S266" s="104">
        <v>32.96668261084676</v>
      </c>
      <c r="T266" s="140">
        <v>100.33334160560808</v>
      </c>
      <c r="U266" s="140">
        <v>100.09591226390812</v>
      </c>
    </row>
    <row r="267" spans="1:21">
      <c r="A267" s="129"/>
      <c r="B267" s="129"/>
      <c r="C267" s="129"/>
      <c r="D267" s="130"/>
      <c r="E267" s="131"/>
      <c r="F267" s="132"/>
      <c r="G267" s="133"/>
      <c r="H267" s="131"/>
      <c r="I267" s="133"/>
      <c r="J267" s="131"/>
      <c r="K267" s="133"/>
      <c r="L267" s="104"/>
      <c r="M267" s="134"/>
      <c r="N267" s="131"/>
      <c r="O267" s="104"/>
      <c r="P267" s="104"/>
      <c r="Q267" s="104"/>
      <c r="R267" s="131"/>
      <c r="S267" s="104"/>
    </row>
    <row r="268" spans="1:21">
      <c r="A268" s="282" t="s">
        <v>2804</v>
      </c>
      <c r="B268" s="129"/>
      <c r="C268" s="129"/>
      <c r="D268" s="130"/>
      <c r="E268" s="131"/>
      <c r="F268" s="132"/>
      <c r="G268" s="133"/>
      <c r="H268" s="131"/>
      <c r="I268" s="133"/>
      <c r="J268" s="131"/>
      <c r="K268" s="133"/>
      <c r="L268" s="104"/>
      <c r="M268" s="134"/>
      <c r="N268" s="131"/>
      <c r="O268" s="104"/>
      <c r="P268" s="104"/>
      <c r="Q268" s="104"/>
      <c r="R268" s="131"/>
      <c r="S268" s="104"/>
    </row>
    <row r="269" spans="1:21">
      <c r="A269" s="129" t="s">
        <v>130</v>
      </c>
      <c r="B269" s="129" t="s">
        <v>338</v>
      </c>
      <c r="C269" s="129">
        <v>211.15209958756105</v>
      </c>
      <c r="D269" s="130">
        <v>42589.701021558496</v>
      </c>
      <c r="E269" s="131">
        <v>1.9351195450890415</v>
      </c>
      <c r="F269" s="132">
        <f t="shared" si="3"/>
        <v>0.51676393974615487</v>
      </c>
      <c r="G269" s="133">
        <v>18.947118439629019</v>
      </c>
      <c r="H269" s="131">
        <v>3.7698416093369862</v>
      </c>
      <c r="I269" s="133">
        <v>0.33147668133525515</v>
      </c>
      <c r="J269" s="131">
        <v>3.8812839731521076</v>
      </c>
      <c r="K269" s="133">
        <v>4.5550681326038914E-2</v>
      </c>
      <c r="L269" s="104">
        <v>0.92339564692440124</v>
      </c>
      <c r="M269" s="134">
        <v>0.23790983945307234</v>
      </c>
      <c r="N269" s="131">
        <v>287.14723219422456</v>
      </c>
      <c r="O269" s="104">
        <v>2.5933183899456367</v>
      </c>
      <c r="P269" s="104">
        <v>290.69260602066493</v>
      </c>
      <c r="Q269" s="104">
        <v>9.8115645104404905</v>
      </c>
      <c r="R269" s="131">
        <v>319.26418480512308</v>
      </c>
      <c r="S269" s="104">
        <v>85.685784936575502</v>
      </c>
      <c r="T269" s="140">
        <v>89.940320856690363</v>
      </c>
      <c r="U269" s="140">
        <v>98.780370139105528</v>
      </c>
    </row>
    <row r="270" spans="1:21">
      <c r="A270" s="129" t="s">
        <v>131</v>
      </c>
      <c r="B270" s="129" t="s">
        <v>338</v>
      </c>
      <c r="C270" s="129">
        <v>211.27846387532369</v>
      </c>
      <c r="D270" s="130">
        <v>80589.277834676133</v>
      </c>
      <c r="E270" s="131">
        <v>2.5763573428022344</v>
      </c>
      <c r="F270" s="132">
        <f t="shared" si="3"/>
        <v>0.38814491428907411</v>
      </c>
      <c r="G270" s="133">
        <v>19.638879114594467</v>
      </c>
      <c r="H270" s="131">
        <v>4.1369872062555633</v>
      </c>
      <c r="I270" s="133">
        <v>0.31992297963452981</v>
      </c>
      <c r="J270" s="131">
        <v>4.3900825091755786</v>
      </c>
      <c r="K270" s="133">
        <v>4.5568093436491139E-2</v>
      </c>
      <c r="L270" s="104">
        <v>1.4690681715451928</v>
      </c>
      <c r="M270" s="134">
        <v>0.33463338524383929</v>
      </c>
      <c r="N270" s="131">
        <v>287.25458685730388</v>
      </c>
      <c r="O270" s="104">
        <v>4.1273257846619629</v>
      </c>
      <c r="P270" s="104">
        <v>281.84331231578858</v>
      </c>
      <c r="Q270" s="104">
        <v>10.804777578298626</v>
      </c>
      <c r="R270" s="131">
        <v>237.16999357042701</v>
      </c>
      <c r="S270" s="104">
        <v>95.46053952500111</v>
      </c>
      <c r="T270" s="140">
        <v>121.11759271604667</v>
      </c>
      <c r="U270" s="140">
        <v>101.91995846807686</v>
      </c>
    </row>
    <row r="271" spans="1:21">
      <c r="A271" s="129" t="s">
        <v>132</v>
      </c>
      <c r="B271" s="129" t="s">
        <v>338</v>
      </c>
      <c r="C271" s="129">
        <v>358.1553452533459</v>
      </c>
      <c r="D271" s="130">
        <v>130805.7276824407</v>
      </c>
      <c r="E271" s="131">
        <v>1.8418856167767736</v>
      </c>
      <c r="F271" s="132">
        <f t="shared" si="3"/>
        <v>0.54292187901980582</v>
      </c>
      <c r="G271" s="133">
        <v>19.312231887119761</v>
      </c>
      <c r="H271" s="131">
        <v>2.4132777437085462</v>
      </c>
      <c r="I271" s="133">
        <v>0.32756926469291198</v>
      </c>
      <c r="J271" s="131">
        <v>2.6203912371716958</v>
      </c>
      <c r="K271" s="133">
        <v>4.5881154618819468E-2</v>
      </c>
      <c r="L271" s="104">
        <v>1.0210488566014844</v>
      </c>
      <c r="M271" s="134">
        <v>0.38965511795236629</v>
      </c>
      <c r="N271" s="131">
        <v>289.18446592329508</v>
      </c>
      <c r="O271" s="104">
        <v>2.8874651999991841</v>
      </c>
      <c r="P271" s="104">
        <v>287.70843231552965</v>
      </c>
      <c r="Q271" s="104">
        <v>6.5652014647756403</v>
      </c>
      <c r="R271" s="131">
        <v>275.71352863400369</v>
      </c>
      <c r="S271" s="104">
        <v>55.276430459243556</v>
      </c>
      <c r="T271" s="140">
        <v>104.88584559344325</v>
      </c>
      <c r="U271" s="140">
        <v>100.51303105574141</v>
      </c>
    </row>
    <row r="272" spans="1:21">
      <c r="A272" s="129" t="s">
        <v>133</v>
      </c>
      <c r="B272" s="129" t="s">
        <v>338</v>
      </c>
      <c r="C272" s="129">
        <v>281.03964065306013</v>
      </c>
      <c r="D272" s="130">
        <v>49818.608392294707</v>
      </c>
      <c r="E272" s="131">
        <v>1.7260586160841498</v>
      </c>
      <c r="F272" s="132">
        <f t="shared" si="3"/>
        <v>0.57935460052258592</v>
      </c>
      <c r="G272" s="133">
        <v>19.198396724706466</v>
      </c>
      <c r="H272" s="131">
        <v>2.4781868033323877</v>
      </c>
      <c r="I272" s="133">
        <v>0.3302243136658829</v>
      </c>
      <c r="J272" s="131">
        <v>2.9071208216977298</v>
      </c>
      <c r="K272" s="133">
        <v>4.5980398766329617E-2</v>
      </c>
      <c r="L272" s="104">
        <v>1.519849216119048</v>
      </c>
      <c r="M272" s="134">
        <v>0.52280221887423006</v>
      </c>
      <c r="N272" s="131">
        <v>289.79614013227564</v>
      </c>
      <c r="O272" s="104">
        <v>4.3069314669926939</v>
      </c>
      <c r="P272" s="104">
        <v>289.73710199962341</v>
      </c>
      <c r="Q272" s="104">
        <v>7.3279871152412852</v>
      </c>
      <c r="R272" s="131">
        <v>289.26675444626937</v>
      </c>
      <c r="S272" s="104">
        <v>56.634886848595556</v>
      </c>
      <c r="T272" s="140">
        <v>100.18300951556623</v>
      </c>
      <c r="U272" s="140">
        <v>100.02037644894105</v>
      </c>
    </row>
    <row r="273" spans="1:21">
      <c r="A273" s="129" t="s">
        <v>134</v>
      </c>
      <c r="B273" s="129" t="s">
        <v>338</v>
      </c>
      <c r="C273" s="129">
        <v>423.47116766601641</v>
      </c>
      <c r="D273" s="130">
        <v>112428.93777722736</v>
      </c>
      <c r="E273" s="131">
        <v>1.5002228683300227</v>
      </c>
      <c r="F273" s="132">
        <f t="shared" si="3"/>
        <v>0.66656762879048281</v>
      </c>
      <c r="G273" s="133">
        <v>19.192775452936587</v>
      </c>
      <c r="H273" s="131">
        <v>1.281256970140332</v>
      </c>
      <c r="I273" s="133">
        <v>0.33065157256418326</v>
      </c>
      <c r="J273" s="131">
        <v>2.7936697394071022</v>
      </c>
      <c r="K273" s="133">
        <v>4.6026409815671146E-2</v>
      </c>
      <c r="L273" s="104">
        <v>2.4825332201897643</v>
      </c>
      <c r="M273" s="134">
        <v>0.88862802398275986</v>
      </c>
      <c r="N273" s="131">
        <v>290.07970161958957</v>
      </c>
      <c r="O273" s="104">
        <v>7.0417061401373928</v>
      </c>
      <c r="P273" s="104">
        <v>290.06318368622959</v>
      </c>
      <c r="Q273" s="104">
        <v>7.0488487494460514</v>
      </c>
      <c r="R273" s="131">
        <v>289.94492035849623</v>
      </c>
      <c r="S273" s="104">
        <v>29.274665945422356</v>
      </c>
      <c r="T273" s="140">
        <v>100.04648512583931</v>
      </c>
      <c r="U273" s="140">
        <v>100.00569459838027</v>
      </c>
    </row>
    <row r="274" spans="1:21">
      <c r="A274" s="129" t="s">
        <v>135</v>
      </c>
      <c r="B274" s="129" t="s">
        <v>338</v>
      </c>
      <c r="C274" s="129">
        <v>206.7631766677892</v>
      </c>
      <c r="D274" s="130">
        <v>30447.155975344267</v>
      </c>
      <c r="E274" s="131">
        <v>2.4922613451772295</v>
      </c>
      <c r="F274" s="132">
        <f t="shared" si="3"/>
        <v>0.40124202942644766</v>
      </c>
      <c r="G274" s="133">
        <v>19.163433849476728</v>
      </c>
      <c r="H274" s="131">
        <v>2.5337308817082951</v>
      </c>
      <c r="I274" s="133">
        <v>0.33231816543255221</v>
      </c>
      <c r="J274" s="131">
        <v>2.9798978827960858</v>
      </c>
      <c r="K274" s="133">
        <v>4.6187678998014063E-2</v>
      </c>
      <c r="L274" s="104">
        <v>1.5684384626023113</v>
      </c>
      <c r="M274" s="134">
        <v>0.52633966809984101</v>
      </c>
      <c r="N274" s="131">
        <v>291.07348896841813</v>
      </c>
      <c r="O274" s="104">
        <v>4.4637750111661489</v>
      </c>
      <c r="P274" s="104">
        <v>291.33411842650094</v>
      </c>
      <c r="Q274" s="104">
        <v>7.5471924163505832</v>
      </c>
      <c r="R274" s="131">
        <v>293.44623077178824</v>
      </c>
      <c r="S274" s="104">
        <v>57.882527008706774</v>
      </c>
      <c r="T274" s="140">
        <v>99.19142195245459</v>
      </c>
      <c r="U274" s="140">
        <v>99.910539328695705</v>
      </c>
    </row>
    <row r="275" spans="1:21">
      <c r="A275" s="129" t="s">
        <v>136</v>
      </c>
      <c r="B275" s="129" t="s">
        <v>338</v>
      </c>
      <c r="C275" s="129">
        <v>203.71637554442424</v>
      </c>
      <c r="D275" s="130">
        <v>35502.491821162912</v>
      </c>
      <c r="E275" s="131">
        <v>2.7660799310486262</v>
      </c>
      <c r="F275" s="132">
        <f t="shared" si="3"/>
        <v>0.36152245232512065</v>
      </c>
      <c r="G275" s="133">
        <v>19.677953901559356</v>
      </c>
      <c r="H275" s="131">
        <v>3.6036514604095444</v>
      </c>
      <c r="I275" s="133">
        <v>0.32414476070388437</v>
      </c>
      <c r="J275" s="131">
        <v>4.0913262625054383</v>
      </c>
      <c r="K275" s="133">
        <v>4.6261282699180631E-2</v>
      </c>
      <c r="L275" s="104">
        <v>1.9371749374165672</v>
      </c>
      <c r="M275" s="134">
        <v>0.4734833677699129</v>
      </c>
      <c r="N275" s="131">
        <v>291.52700535227018</v>
      </c>
      <c r="O275" s="104">
        <v>5.5215965343560072</v>
      </c>
      <c r="P275" s="104">
        <v>285.08583786074183</v>
      </c>
      <c r="Q275" s="104">
        <v>10.169792361189565</v>
      </c>
      <c r="R275" s="131">
        <v>232.57357940546535</v>
      </c>
      <c r="S275" s="104">
        <v>83.191931068376178</v>
      </c>
      <c r="T275" s="140">
        <v>125.34829024754626</v>
      </c>
      <c r="U275" s="140">
        <v>102.25937827703483</v>
      </c>
    </row>
    <row r="276" spans="1:21">
      <c r="A276" s="129" t="s">
        <v>137</v>
      </c>
      <c r="B276" s="129" t="s">
        <v>338</v>
      </c>
      <c r="C276" s="129">
        <v>479.51035914705807</v>
      </c>
      <c r="D276" s="130">
        <v>9630.5954460301582</v>
      </c>
      <c r="E276" s="131">
        <v>1.349009173928573</v>
      </c>
      <c r="F276" s="132">
        <f t="shared" si="3"/>
        <v>0.74128480319211509</v>
      </c>
      <c r="G276" s="133">
        <v>18.736723198893596</v>
      </c>
      <c r="H276" s="131">
        <v>1.9887394145911055</v>
      </c>
      <c r="I276" s="133">
        <v>0.34101856267915687</v>
      </c>
      <c r="J276" s="131">
        <v>2.2392974248841617</v>
      </c>
      <c r="K276" s="133">
        <v>4.6341531872671232E-2</v>
      </c>
      <c r="L276" s="104">
        <v>1.0292562838985562</v>
      </c>
      <c r="M276" s="134">
        <v>0.45963357634450863</v>
      </c>
      <c r="N276" s="131">
        <v>292.02143210802495</v>
      </c>
      <c r="O276" s="104">
        <v>2.9385878909020562</v>
      </c>
      <c r="P276" s="104">
        <v>297.94328742368356</v>
      </c>
      <c r="Q276" s="104">
        <v>5.7821534885593451</v>
      </c>
      <c r="R276" s="131">
        <v>344.62885499813194</v>
      </c>
      <c r="S276" s="104">
        <v>45.001213841328649</v>
      </c>
      <c r="T276" s="140">
        <v>84.735049858088018</v>
      </c>
      <c r="U276" s="140">
        <v>98.012421972360954</v>
      </c>
    </row>
    <row r="277" spans="1:21">
      <c r="A277" s="129" t="s">
        <v>138</v>
      </c>
      <c r="B277" s="129" t="s">
        <v>338</v>
      </c>
      <c r="C277" s="129">
        <v>462.75920904038639</v>
      </c>
      <c r="D277" s="130">
        <v>128047.58305987965</v>
      </c>
      <c r="E277" s="131">
        <v>1.6517192876414184</v>
      </c>
      <c r="F277" s="132">
        <f t="shared" si="3"/>
        <v>0.60542975279289468</v>
      </c>
      <c r="G277" s="133">
        <v>19.212271727233801</v>
      </c>
      <c r="H277" s="131">
        <v>1.4036131677993444</v>
      </c>
      <c r="I277" s="133">
        <v>0.33314419628344877</v>
      </c>
      <c r="J277" s="131">
        <v>1.7106574621923394</v>
      </c>
      <c r="K277" s="133">
        <v>4.6420487549670229E-2</v>
      </c>
      <c r="L277" s="104">
        <v>0.97786452442791116</v>
      </c>
      <c r="M277" s="134">
        <v>0.57163081799830462</v>
      </c>
      <c r="N277" s="131">
        <v>292.50785243817529</v>
      </c>
      <c r="O277" s="104">
        <v>2.7964070416434765</v>
      </c>
      <c r="P277" s="104">
        <v>291.96345596010485</v>
      </c>
      <c r="Q277" s="104">
        <v>4.340609712780747</v>
      </c>
      <c r="R277" s="131">
        <v>287.60541369148171</v>
      </c>
      <c r="S277" s="104">
        <v>32.095654178379505</v>
      </c>
      <c r="T277" s="140">
        <v>101.70457109404501</v>
      </c>
      <c r="U277" s="140">
        <v>100.1864604857071</v>
      </c>
    </row>
    <row r="278" spans="1:21">
      <c r="A278" s="129" t="s">
        <v>139</v>
      </c>
      <c r="B278" s="129" t="s">
        <v>338</v>
      </c>
      <c r="C278" s="129">
        <v>322.51056551179687</v>
      </c>
      <c r="D278" s="130">
        <v>58962.123378608419</v>
      </c>
      <c r="E278" s="131">
        <v>1.8447045445480694</v>
      </c>
      <c r="F278" s="132">
        <f t="shared" si="3"/>
        <v>0.5420922298670805</v>
      </c>
      <c r="G278" s="133">
        <v>19.042648434673662</v>
      </c>
      <c r="H278" s="131">
        <v>1.7984389218402854</v>
      </c>
      <c r="I278" s="133">
        <v>0.33628803561142195</v>
      </c>
      <c r="J278" s="131">
        <v>1.9657255545792052</v>
      </c>
      <c r="K278" s="133">
        <v>4.6444842144874716E-2</v>
      </c>
      <c r="L278" s="104">
        <v>0.79353286027465486</v>
      </c>
      <c r="M278" s="134">
        <v>0.40368446064411245</v>
      </c>
      <c r="N278" s="131">
        <v>292.65788579742144</v>
      </c>
      <c r="O278" s="104">
        <v>2.270409987239276</v>
      </c>
      <c r="P278" s="104">
        <v>294.35512757740941</v>
      </c>
      <c r="Q278" s="104">
        <v>5.0230519915343166</v>
      </c>
      <c r="R278" s="131">
        <v>307.8211400195874</v>
      </c>
      <c r="S278" s="104">
        <v>40.98335151739974</v>
      </c>
      <c r="T278" s="140">
        <v>95.074004916880924</v>
      </c>
      <c r="U278" s="140">
        <v>99.423403358400265</v>
      </c>
    </row>
    <row r="279" spans="1:21">
      <c r="A279" s="129" t="s">
        <v>140</v>
      </c>
      <c r="B279" s="129" t="s">
        <v>338</v>
      </c>
      <c r="C279" s="129">
        <v>565.56290359791649</v>
      </c>
      <c r="D279" s="130">
        <v>112759.4384334035</v>
      </c>
      <c r="E279" s="131">
        <v>4.339762234603139</v>
      </c>
      <c r="F279" s="132">
        <f t="shared" si="3"/>
        <v>0.2304273704274602</v>
      </c>
      <c r="G279" s="133">
        <v>19.073641477923388</v>
      </c>
      <c r="H279" s="131">
        <v>1.786879923473907</v>
      </c>
      <c r="I279" s="133">
        <v>0.33592492259738277</v>
      </c>
      <c r="J279" s="131">
        <v>1.9579512121108729</v>
      </c>
      <c r="K279" s="133">
        <v>4.6470202619100981E-2</v>
      </c>
      <c r="L279" s="104">
        <v>0.80039558225437513</v>
      </c>
      <c r="M279" s="134">
        <v>0.40879240366335101</v>
      </c>
      <c r="N279" s="131">
        <v>292.8141120342533</v>
      </c>
      <c r="O279" s="104">
        <v>2.2912401244319085</v>
      </c>
      <c r="P279" s="104">
        <v>294.07917741257768</v>
      </c>
      <c r="Q279" s="104">
        <v>4.9991418448344689</v>
      </c>
      <c r="R279" s="131">
        <v>304.14322200585053</v>
      </c>
      <c r="S279" s="104">
        <v>40.715941849241659</v>
      </c>
      <c r="T279" s="140">
        <v>96.275073994126586</v>
      </c>
      <c r="U279" s="140">
        <v>99.569821505400384</v>
      </c>
    </row>
    <row r="280" spans="1:21">
      <c r="A280" s="129" t="s">
        <v>141</v>
      </c>
      <c r="B280" s="129" t="s">
        <v>338</v>
      </c>
      <c r="C280" s="129">
        <v>270.12121213058737</v>
      </c>
      <c r="D280" s="130">
        <v>57047.331879565827</v>
      </c>
      <c r="E280" s="131">
        <v>1.9248752234882776</v>
      </c>
      <c r="F280" s="132">
        <f t="shared" si="3"/>
        <v>0.51951419385397368</v>
      </c>
      <c r="G280" s="133">
        <v>19.277922031749657</v>
      </c>
      <c r="H280" s="131">
        <v>2.0874522962675659</v>
      </c>
      <c r="I280" s="133">
        <v>0.33238444732300654</v>
      </c>
      <c r="J280" s="131">
        <v>4.881017600893915</v>
      </c>
      <c r="K280" s="133">
        <v>4.6472885553083272E-2</v>
      </c>
      <c r="L280" s="104">
        <v>4.4121282541471363</v>
      </c>
      <c r="M280" s="134">
        <v>0.90393614916264464</v>
      </c>
      <c r="N280" s="131">
        <v>292.83063929079555</v>
      </c>
      <c r="O280" s="104">
        <v>12.631023657673609</v>
      </c>
      <c r="P280" s="104">
        <v>291.38463176183285</v>
      </c>
      <c r="Q280" s="104">
        <v>12.364395529568895</v>
      </c>
      <c r="R280" s="131">
        <v>279.82930670948411</v>
      </c>
      <c r="S280" s="104">
        <v>47.794468822921559</v>
      </c>
      <c r="T280" s="140">
        <v>104.64616545500336</v>
      </c>
      <c r="U280" s="140">
        <v>100.49625387592322</v>
      </c>
    </row>
    <row r="281" spans="1:21">
      <c r="A281" s="129" t="s">
        <v>142</v>
      </c>
      <c r="B281" s="129" t="s">
        <v>338</v>
      </c>
      <c r="C281" s="129">
        <v>292.02206885760114</v>
      </c>
      <c r="D281" s="130">
        <v>3191.4620014368206</v>
      </c>
      <c r="E281" s="131">
        <v>2.5342752671864206</v>
      </c>
      <c r="F281" s="132">
        <f t="shared" si="3"/>
        <v>0.39459012718464898</v>
      </c>
      <c r="G281" s="133">
        <v>18.824501722199475</v>
      </c>
      <c r="H281" s="131">
        <v>4.6563178092425206</v>
      </c>
      <c r="I281" s="133">
        <v>0.34054449788392177</v>
      </c>
      <c r="J281" s="131">
        <v>5.7900145942828019</v>
      </c>
      <c r="K281" s="133">
        <v>4.6493911277208019E-2</v>
      </c>
      <c r="L281" s="104">
        <v>3.4413621520175375</v>
      </c>
      <c r="M281" s="134">
        <v>0.59436156783017791</v>
      </c>
      <c r="N281" s="131">
        <v>292.9601592873824</v>
      </c>
      <c r="O281" s="104">
        <v>9.8561725639335123</v>
      </c>
      <c r="P281" s="104">
        <v>297.58427489750341</v>
      </c>
      <c r="Q281" s="104">
        <v>14.935973158158816</v>
      </c>
      <c r="R281" s="131">
        <v>334.02775413271434</v>
      </c>
      <c r="S281" s="104">
        <v>105.60126243305992</v>
      </c>
      <c r="T281" s="140">
        <v>87.705334560608051</v>
      </c>
      <c r="U281" s="140">
        <v>98.446115604827014</v>
      </c>
    </row>
    <row r="282" spans="1:21">
      <c r="A282" s="129" t="s">
        <v>143</v>
      </c>
      <c r="B282" s="129" t="s">
        <v>338</v>
      </c>
      <c r="C282" s="129">
        <v>423.75837663540943</v>
      </c>
      <c r="D282" s="129">
        <v>77300.788259526875</v>
      </c>
      <c r="E282" s="131">
        <v>1.5880482885255391</v>
      </c>
      <c r="F282" s="132">
        <f t="shared" ref="F282:F351" si="4">1/E282</f>
        <v>0.62970377363554453</v>
      </c>
      <c r="G282" s="133">
        <v>19.035304340501767</v>
      </c>
      <c r="H282" s="131">
        <v>1.9119844003734421</v>
      </c>
      <c r="I282" s="133">
        <v>0.33901757241527636</v>
      </c>
      <c r="J282" s="131">
        <v>2.715897285564806</v>
      </c>
      <c r="K282" s="133">
        <v>4.6803761732686987E-2</v>
      </c>
      <c r="L282" s="104">
        <v>1.9288374007331177</v>
      </c>
      <c r="M282" s="134">
        <v>0.71020263210432544</v>
      </c>
      <c r="N282" s="131">
        <v>294.86855904425937</v>
      </c>
      <c r="O282" s="104">
        <v>5.5594191263676862</v>
      </c>
      <c r="P282" s="104">
        <v>296.42706012017067</v>
      </c>
      <c r="Q282" s="104">
        <v>6.9820994432715224</v>
      </c>
      <c r="R282" s="131">
        <v>308.74319135156315</v>
      </c>
      <c r="S282" s="104">
        <v>43.538846373286219</v>
      </c>
      <c r="T282" s="140">
        <v>95.506092864245602</v>
      </c>
      <c r="U282" s="140">
        <v>99.474237920357382</v>
      </c>
    </row>
    <row r="283" spans="1:21">
      <c r="A283" s="129" t="s">
        <v>144</v>
      </c>
      <c r="B283" s="129" t="s">
        <v>338</v>
      </c>
      <c r="C283" s="129">
        <v>357.2566844398853</v>
      </c>
      <c r="D283" s="130">
        <v>70337.137008500868</v>
      </c>
      <c r="E283" s="131">
        <v>3.1609503414700342</v>
      </c>
      <c r="F283" s="132">
        <f t="shared" si="4"/>
        <v>0.31636055362228155</v>
      </c>
      <c r="G283" s="133">
        <v>19.043711454761873</v>
      </c>
      <c r="H283" s="131">
        <v>2.0848951852790489</v>
      </c>
      <c r="I283" s="133">
        <v>0.33971139012320301</v>
      </c>
      <c r="J283" s="131">
        <v>2.494915186557868</v>
      </c>
      <c r="K283" s="133">
        <v>4.6920261759517849E-2</v>
      </c>
      <c r="L283" s="104">
        <v>1.3703334829585538</v>
      </c>
      <c r="M283" s="134">
        <v>0.54925052777010308</v>
      </c>
      <c r="N283" s="131">
        <v>295.58594817246075</v>
      </c>
      <c r="O283" s="104">
        <v>3.9590533198328615</v>
      </c>
      <c r="P283" s="104">
        <v>296.95304895165322</v>
      </c>
      <c r="Q283" s="104">
        <v>6.4237754325299363</v>
      </c>
      <c r="R283" s="131">
        <v>307.7015134716894</v>
      </c>
      <c r="S283" s="104">
        <v>47.473281486970706</v>
      </c>
      <c r="T283" s="140">
        <v>96.062559081191068</v>
      </c>
      <c r="U283" s="140">
        <v>99.539623929096265</v>
      </c>
    </row>
    <row r="284" spans="1:21">
      <c r="A284" s="129" t="s">
        <v>145</v>
      </c>
      <c r="B284" s="129" t="s">
        <v>338</v>
      </c>
      <c r="C284" s="129">
        <v>250.35046743416817</v>
      </c>
      <c r="D284" s="130">
        <v>36405.604115692135</v>
      </c>
      <c r="E284" s="131">
        <v>2.5289290659729891</v>
      </c>
      <c r="F284" s="132">
        <f t="shared" si="4"/>
        <v>0.3954242977610985</v>
      </c>
      <c r="G284" s="133">
        <v>19.444655441448599</v>
      </c>
      <c r="H284" s="131">
        <v>2.8087409861759256</v>
      </c>
      <c r="I284" s="133">
        <v>0.33294453578467259</v>
      </c>
      <c r="J284" s="131">
        <v>2.983980208841237</v>
      </c>
      <c r="K284" s="133">
        <v>4.6953813311908996E-2</v>
      </c>
      <c r="L284" s="104">
        <v>1.007527646931677</v>
      </c>
      <c r="M284" s="134">
        <v>0.3376455527240001</v>
      </c>
      <c r="N284" s="131">
        <v>295.79253863151365</v>
      </c>
      <c r="O284" s="104">
        <v>2.9128528990706855</v>
      </c>
      <c r="P284" s="104">
        <v>291.81137408465736</v>
      </c>
      <c r="Q284" s="104">
        <v>7.5682192424165748</v>
      </c>
      <c r="R284" s="131">
        <v>260.08249009744844</v>
      </c>
      <c r="S284" s="104">
        <v>64.528375940315271</v>
      </c>
      <c r="T284" s="140">
        <v>113.73027785172513</v>
      </c>
      <c r="U284" s="140">
        <v>101.36429382142634</v>
      </c>
    </row>
    <row r="285" spans="1:21">
      <c r="A285" s="129" t="s">
        <v>146</v>
      </c>
      <c r="B285" s="129" t="s">
        <v>338</v>
      </c>
      <c r="C285" s="129">
        <v>415.66690906598672</v>
      </c>
      <c r="D285" s="130">
        <v>29017.375817241529</v>
      </c>
      <c r="E285" s="131">
        <v>1.9521823736336406</v>
      </c>
      <c r="F285" s="132">
        <f t="shared" si="4"/>
        <v>0.51224722316218729</v>
      </c>
      <c r="G285" s="133">
        <v>18.972169268099119</v>
      </c>
      <c r="H285" s="131">
        <v>2.609241462307426</v>
      </c>
      <c r="I285" s="133">
        <v>0.34476950994213629</v>
      </c>
      <c r="J285" s="131">
        <v>2.9962611795973904</v>
      </c>
      <c r="K285" s="133">
        <v>4.7439987678429003E-2</v>
      </c>
      <c r="L285" s="104">
        <v>1.4729019138211989</v>
      </c>
      <c r="M285" s="134">
        <v>0.49157994765299928</v>
      </c>
      <c r="N285" s="131">
        <v>298.78536776052022</v>
      </c>
      <c r="O285" s="104">
        <v>4.3003867411750889</v>
      </c>
      <c r="P285" s="104">
        <v>300.77943879357821</v>
      </c>
      <c r="Q285" s="104">
        <v>7.800081109449593</v>
      </c>
      <c r="R285" s="131">
        <v>316.25884844066616</v>
      </c>
      <c r="S285" s="104">
        <v>59.335829324317729</v>
      </c>
      <c r="T285" s="140">
        <v>94.474943304732804</v>
      </c>
      <c r="U285" s="140">
        <v>99.337032131898312</v>
      </c>
    </row>
    <row r="286" spans="1:21">
      <c r="A286" s="129" t="s">
        <v>147</v>
      </c>
      <c r="B286" s="129" t="s">
        <v>338</v>
      </c>
      <c r="C286" s="129">
        <v>199.57708734130154</v>
      </c>
      <c r="D286" s="130">
        <v>56548.527683864078</v>
      </c>
      <c r="E286" s="131">
        <v>2.6873488207463936</v>
      </c>
      <c r="F286" s="132">
        <f t="shared" si="4"/>
        <v>0.37211395568747063</v>
      </c>
      <c r="G286" s="133">
        <v>19.367738122640148</v>
      </c>
      <c r="H286" s="131">
        <v>3.5688846048789697</v>
      </c>
      <c r="I286" s="133">
        <v>0.33826135898354903</v>
      </c>
      <c r="J286" s="131">
        <v>3.8528565915742297</v>
      </c>
      <c r="K286" s="133">
        <v>4.7514921800128715E-2</v>
      </c>
      <c r="L286" s="104">
        <v>1.451746049519292</v>
      </c>
      <c r="M286" s="134">
        <v>0.37679732297695678</v>
      </c>
      <c r="N286" s="131">
        <v>299.24652936630872</v>
      </c>
      <c r="O286" s="104">
        <v>4.2450100408439084</v>
      </c>
      <c r="P286" s="104">
        <v>295.85345808368811</v>
      </c>
      <c r="Q286" s="104">
        <v>9.8886711837488974</v>
      </c>
      <c r="R286" s="131">
        <v>269.13628758235257</v>
      </c>
      <c r="S286" s="104">
        <v>81.878742005633072</v>
      </c>
      <c r="T286" s="140">
        <v>111.18773022190207</v>
      </c>
      <c r="U286" s="140">
        <v>101.14687565411549</v>
      </c>
    </row>
    <row r="287" spans="1:21">
      <c r="A287" s="129" t="s">
        <v>148</v>
      </c>
      <c r="B287" s="129" t="s">
        <v>338</v>
      </c>
      <c r="C287" s="129">
        <v>205.97409001853541</v>
      </c>
      <c r="D287" s="130">
        <v>42829.86709835189</v>
      </c>
      <c r="E287" s="131">
        <v>2.4261086684870219</v>
      </c>
      <c r="F287" s="132">
        <f t="shared" si="4"/>
        <v>0.41218269115027867</v>
      </c>
      <c r="G287" s="133">
        <v>19.255124488594753</v>
      </c>
      <c r="H287" s="131">
        <v>2.5759142737520504</v>
      </c>
      <c r="I287" s="133">
        <v>0.34384812100353801</v>
      </c>
      <c r="J287" s="131">
        <v>3.3043776601312604</v>
      </c>
      <c r="K287" s="133">
        <v>4.8018845192141835E-2</v>
      </c>
      <c r="L287" s="104">
        <v>2.0696805007186474</v>
      </c>
      <c r="M287" s="134">
        <v>0.62634502275276638</v>
      </c>
      <c r="N287" s="131">
        <v>302.34693176951362</v>
      </c>
      <c r="O287" s="104">
        <v>6.1131388907875532</v>
      </c>
      <c r="P287" s="104">
        <v>300.08349546599749</v>
      </c>
      <c r="Q287" s="104">
        <v>8.5851206712619614</v>
      </c>
      <c r="R287" s="131">
        <v>282.53638643140391</v>
      </c>
      <c r="S287" s="104">
        <v>58.951094386049888</v>
      </c>
      <c r="T287" s="140">
        <v>107.01167930556775</v>
      </c>
      <c r="U287" s="140">
        <v>100.75426884107746</v>
      </c>
    </row>
    <row r="288" spans="1:21">
      <c r="A288" s="129"/>
      <c r="B288" s="129"/>
      <c r="C288" s="129"/>
      <c r="D288" s="130"/>
      <c r="E288" s="131"/>
      <c r="F288" s="132"/>
      <c r="G288" s="133"/>
      <c r="H288" s="131"/>
      <c r="I288" s="133"/>
      <c r="J288" s="131"/>
      <c r="K288" s="133"/>
      <c r="L288" s="104"/>
      <c r="M288" s="134"/>
      <c r="N288" s="131"/>
      <c r="O288" s="104"/>
      <c r="P288" s="104"/>
      <c r="Q288" s="104"/>
      <c r="R288" s="131"/>
      <c r="S288" s="104"/>
    </row>
    <row r="289" spans="1:21">
      <c r="A289" s="282" t="s">
        <v>2805</v>
      </c>
      <c r="B289" s="129"/>
      <c r="C289" s="129"/>
      <c r="D289" s="130"/>
      <c r="E289" s="131"/>
      <c r="F289" s="132"/>
      <c r="G289" s="133"/>
      <c r="H289" s="131"/>
      <c r="I289" s="133"/>
      <c r="J289" s="131"/>
      <c r="K289" s="133"/>
      <c r="L289" s="104"/>
      <c r="M289" s="134"/>
      <c r="N289" s="131"/>
      <c r="O289" s="104"/>
      <c r="P289" s="104"/>
      <c r="Q289" s="104"/>
      <c r="R289" s="131"/>
      <c r="S289" s="104"/>
    </row>
    <row r="290" spans="1:21">
      <c r="A290" s="129" t="s">
        <v>149</v>
      </c>
      <c r="B290" s="129" t="s">
        <v>338</v>
      </c>
      <c r="C290" s="129">
        <v>127.8541156778354</v>
      </c>
      <c r="D290" s="130">
        <v>52714.026290690395</v>
      </c>
      <c r="E290" s="131">
        <v>3.9498872137818353</v>
      </c>
      <c r="F290" s="132">
        <f t="shared" si="4"/>
        <v>0.25317178589576639</v>
      </c>
      <c r="G290" s="133">
        <v>19.165250287820594</v>
      </c>
      <c r="H290" s="131">
        <v>5.1118303124738054</v>
      </c>
      <c r="I290" s="133">
        <v>0.32958503131654748</v>
      </c>
      <c r="J290" s="131">
        <v>5.2575062009242037</v>
      </c>
      <c r="K290" s="133">
        <v>4.5812152714685389E-2</v>
      </c>
      <c r="L290" s="104">
        <v>1.2290493518286443</v>
      </c>
      <c r="M290" s="134">
        <v>0.23377040460981152</v>
      </c>
      <c r="N290" s="131">
        <v>288.75915036483889</v>
      </c>
      <c r="O290" s="104">
        <v>3.4706800958358883</v>
      </c>
      <c r="P290" s="104">
        <v>289.24900951473506</v>
      </c>
      <c r="Q290" s="104">
        <v>13.233833197469011</v>
      </c>
      <c r="R290" s="131">
        <v>293.19689669981869</v>
      </c>
      <c r="S290" s="104">
        <v>116.79128400143468</v>
      </c>
      <c r="T290" s="140">
        <v>98.486427931219453</v>
      </c>
      <c r="U290" s="140">
        <v>99.830644484930829</v>
      </c>
    </row>
    <row r="291" spans="1:21">
      <c r="A291" s="129" t="s">
        <v>150</v>
      </c>
      <c r="B291" s="129" t="s">
        <v>338</v>
      </c>
      <c r="C291" s="129">
        <v>198.21525157865406</v>
      </c>
      <c r="D291" s="130">
        <v>21212.938166905817</v>
      </c>
      <c r="E291" s="131">
        <v>3.8846495472349303</v>
      </c>
      <c r="F291" s="132">
        <f t="shared" si="4"/>
        <v>0.25742347870525256</v>
      </c>
      <c r="G291" s="133">
        <v>19.189091788242155</v>
      </c>
      <c r="H291" s="131">
        <v>3.7981082628651426</v>
      </c>
      <c r="I291" s="133">
        <v>0.33046787912831588</v>
      </c>
      <c r="J291" s="131">
        <v>4.2797216793382802</v>
      </c>
      <c r="K291" s="133">
        <v>4.5992010920067938E-2</v>
      </c>
      <c r="L291" s="104">
        <v>1.9724074822798658</v>
      </c>
      <c r="M291" s="134">
        <v>0.46087283941904245</v>
      </c>
      <c r="N291" s="131">
        <v>289.86770584910619</v>
      </c>
      <c r="O291" s="104">
        <v>5.5907360264713191</v>
      </c>
      <c r="P291" s="104">
        <v>289.92300267935912</v>
      </c>
      <c r="Q291" s="104">
        <v>10.794105437894018</v>
      </c>
      <c r="R291" s="131">
        <v>290.34728017539527</v>
      </c>
      <c r="S291" s="104">
        <v>86.775593862848993</v>
      </c>
      <c r="T291" s="140">
        <v>99.834827339867161</v>
      </c>
      <c r="U291" s="140">
        <v>99.98092706348173</v>
      </c>
    </row>
    <row r="292" spans="1:21">
      <c r="A292" s="129" t="s">
        <v>151</v>
      </c>
      <c r="B292" s="129" t="s">
        <v>338</v>
      </c>
      <c r="C292" s="129">
        <v>254.75115778830147</v>
      </c>
      <c r="D292" s="130">
        <v>41877.269064580272</v>
      </c>
      <c r="E292" s="131">
        <v>5.1365220212352636</v>
      </c>
      <c r="F292" s="132">
        <f t="shared" si="4"/>
        <v>0.19468426220423632</v>
      </c>
      <c r="G292" s="133">
        <v>19.600902621455614</v>
      </c>
      <c r="H292" s="131">
        <v>3.3285119845664015</v>
      </c>
      <c r="I292" s="133">
        <v>0.32406291416985072</v>
      </c>
      <c r="J292" s="131">
        <v>3.5503439503606407</v>
      </c>
      <c r="K292" s="133">
        <v>4.6068506120310215E-2</v>
      </c>
      <c r="L292" s="104">
        <v>1.235293541819205</v>
      </c>
      <c r="M292" s="134">
        <v>0.34793630112759211</v>
      </c>
      <c r="N292" s="131">
        <v>290.3391260015419</v>
      </c>
      <c r="O292" s="104">
        <v>3.5069729950970441</v>
      </c>
      <c r="P292" s="104">
        <v>285.02307421539751</v>
      </c>
      <c r="Q292" s="104">
        <v>8.8233190193044493</v>
      </c>
      <c r="R292" s="131">
        <v>241.66353887598248</v>
      </c>
      <c r="S292" s="104">
        <v>76.731637069059033</v>
      </c>
      <c r="T292" s="140">
        <v>120.14188294682668</v>
      </c>
      <c r="U292" s="140">
        <v>101.86513032349336</v>
      </c>
    </row>
    <row r="293" spans="1:21">
      <c r="A293" s="129" t="s">
        <v>152</v>
      </c>
      <c r="B293" s="129" t="s">
        <v>338</v>
      </c>
      <c r="C293" s="129">
        <v>546.10974307673371</v>
      </c>
      <c r="D293" s="130">
        <v>67771.010444659551</v>
      </c>
      <c r="E293" s="131">
        <v>3.4843045652051696</v>
      </c>
      <c r="F293" s="132">
        <f t="shared" si="4"/>
        <v>0.28700131727466138</v>
      </c>
      <c r="G293" s="133">
        <v>19.063855962025084</v>
      </c>
      <c r="H293" s="131">
        <v>0.98636174993221248</v>
      </c>
      <c r="I293" s="133">
        <v>0.33477095591994632</v>
      </c>
      <c r="J293" s="131">
        <v>1.3637054957560333</v>
      </c>
      <c r="K293" s="133">
        <v>4.628680942796131E-2</v>
      </c>
      <c r="L293" s="104">
        <v>0.9416916572986469</v>
      </c>
      <c r="M293" s="134">
        <v>0.69053887384722779</v>
      </c>
      <c r="N293" s="131">
        <v>291.68428333031278</v>
      </c>
      <c r="O293" s="104">
        <v>2.6855512767422738</v>
      </c>
      <c r="P293" s="104">
        <v>293.20171450814433</v>
      </c>
      <c r="Q293" s="104">
        <v>3.4729075258875355</v>
      </c>
      <c r="R293" s="131">
        <v>305.28996947887077</v>
      </c>
      <c r="S293" s="104">
        <v>22.468954653428312</v>
      </c>
      <c r="T293" s="140">
        <v>95.543356314069911</v>
      </c>
      <c r="U293" s="140">
        <v>99.482461696932063</v>
      </c>
    </row>
    <row r="294" spans="1:21">
      <c r="A294" s="129" t="s">
        <v>153</v>
      </c>
      <c r="B294" s="129" t="s">
        <v>338</v>
      </c>
      <c r="C294" s="129">
        <v>118.71325504875274</v>
      </c>
      <c r="D294" s="130">
        <v>14301.678060219081</v>
      </c>
      <c r="E294" s="131">
        <v>3.2209063042920119</v>
      </c>
      <c r="F294" s="132">
        <f t="shared" si="4"/>
        <v>0.31047162057072325</v>
      </c>
      <c r="G294" s="133">
        <v>19.951072717435885</v>
      </c>
      <c r="H294" s="131">
        <v>6.3932789985762213</v>
      </c>
      <c r="I294" s="133">
        <v>0.32045832014743747</v>
      </c>
      <c r="J294" s="131">
        <v>6.4639812864177602</v>
      </c>
      <c r="K294" s="133">
        <v>4.6369939426812258E-2</v>
      </c>
      <c r="L294" s="104">
        <v>0.95343469494414157</v>
      </c>
      <c r="M294" s="134">
        <v>0.14749960631035774</v>
      </c>
      <c r="N294" s="131">
        <v>292.19644606710773</v>
      </c>
      <c r="O294" s="104">
        <v>2.7237074389709619</v>
      </c>
      <c r="P294" s="104">
        <v>282.2550526140717</v>
      </c>
      <c r="Q294" s="104">
        <v>15.929879277466682</v>
      </c>
      <c r="R294" s="131">
        <v>200.69942456730945</v>
      </c>
      <c r="S294" s="104">
        <v>148.58533379428169</v>
      </c>
      <c r="T294" s="140">
        <v>145.58908013665607</v>
      </c>
      <c r="U294" s="140">
        <v>103.52213126424664</v>
      </c>
    </row>
    <row r="295" spans="1:21">
      <c r="A295" s="129" t="s">
        <v>154</v>
      </c>
      <c r="B295" s="129" t="s">
        <v>338</v>
      </c>
      <c r="C295" s="129">
        <v>758.66404386097315</v>
      </c>
      <c r="D295" s="130">
        <v>35174.913004625821</v>
      </c>
      <c r="E295" s="131">
        <v>5.8218045870140598</v>
      </c>
      <c r="F295" s="132">
        <f t="shared" si="4"/>
        <v>0.17176804632545889</v>
      </c>
      <c r="G295" s="133">
        <v>18.789525466104692</v>
      </c>
      <c r="H295" s="131">
        <v>3.0430952694695486</v>
      </c>
      <c r="I295" s="133">
        <v>0.3407093086854564</v>
      </c>
      <c r="J295" s="131">
        <v>3.3813883131794258</v>
      </c>
      <c r="K295" s="133">
        <v>4.6429984276793644E-2</v>
      </c>
      <c r="L295" s="104">
        <v>1.4742313608923323</v>
      </c>
      <c r="M295" s="134">
        <v>0.43598404689171971</v>
      </c>
      <c r="N295" s="131">
        <v>292.56635622259392</v>
      </c>
      <c r="O295" s="104">
        <v>4.2166958278515096</v>
      </c>
      <c r="P295" s="104">
        <v>297.70910164435799</v>
      </c>
      <c r="Q295" s="104">
        <v>8.7253935066778467</v>
      </c>
      <c r="R295" s="131">
        <v>338.21486478754701</v>
      </c>
      <c r="S295" s="104">
        <v>68.944894870268712</v>
      </c>
      <c r="T295" s="140">
        <v>86.503103997623626</v>
      </c>
      <c r="U295" s="140">
        <v>98.272560229647411</v>
      </c>
    </row>
    <row r="296" spans="1:21">
      <c r="A296" s="129" t="s">
        <v>155</v>
      </c>
      <c r="B296" s="129" t="s">
        <v>338</v>
      </c>
      <c r="C296" s="129">
        <v>219.70712797599762</v>
      </c>
      <c r="D296" s="130">
        <v>35561.167552911698</v>
      </c>
      <c r="E296" s="131">
        <v>3.6246471372039322</v>
      </c>
      <c r="F296" s="132">
        <f t="shared" si="4"/>
        <v>0.27588892439648738</v>
      </c>
      <c r="G296" s="133">
        <v>18.404946801488112</v>
      </c>
      <c r="H296" s="131">
        <v>1.9434930186092969</v>
      </c>
      <c r="I296" s="133">
        <v>0.34855899869761503</v>
      </c>
      <c r="J296" s="131">
        <v>2.6317771917417629</v>
      </c>
      <c r="K296" s="133">
        <v>4.6527486424496445E-2</v>
      </c>
      <c r="L296" s="104">
        <v>1.7745664466536846</v>
      </c>
      <c r="M296" s="134">
        <v>0.67428445395076952</v>
      </c>
      <c r="N296" s="131">
        <v>293.16697925195871</v>
      </c>
      <c r="O296" s="104">
        <v>5.0859198648188055</v>
      </c>
      <c r="P296" s="104">
        <v>303.63671015095912</v>
      </c>
      <c r="Q296" s="104">
        <v>6.9070416703348201</v>
      </c>
      <c r="R296" s="131">
        <v>384.86477682412072</v>
      </c>
      <c r="S296" s="104">
        <v>43.659461129112628</v>
      </c>
      <c r="T296" s="140">
        <v>76.174021865849525</v>
      </c>
      <c r="U296" s="140">
        <v>96.551888968301895</v>
      </c>
    </row>
    <row r="297" spans="1:21">
      <c r="A297" s="129" t="s">
        <v>156</v>
      </c>
      <c r="B297" s="129" t="s">
        <v>338</v>
      </c>
      <c r="C297" s="129">
        <v>144.96776546701059</v>
      </c>
      <c r="D297" s="130">
        <v>42018.902848158657</v>
      </c>
      <c r="E297" s="131">
        <v>3.4417026497038199</v>
      </c>
      <c r="F297" s="132">
        <f t="shared" si="4"/>
        <v>0.29055386295096014</v>
      </c>
      <c r="G297" s="133">
        <v>18.266956492613545</v>
      </c>
      <c r="H297" s="131">
        <v>4.692292311536419</v>
      </c>
      <c r="I297" s="133">
        <v>0.35122509472278285</v>
      </c>
      <c r="J297" s="131">
        <v>4.8030046159014557</v>
      </c>
      <c r="K297" s="133">
        <v>4.6531864842001343E-2</v>
      </c>
      <c r="L297" s="104">
        <v>1.0253029813020615</v>
      </c>
      <c r="M297" s="134">
        <v>0.21347116301066238</v>
      </c>
      <c r="N297" s="131">
        <v>293.19394943097672</v>
      </c>
      <c r="O297" s="104">
        <v>2.9387893507687579</v>
      </c>
      <c r="P297" s="104">
        <v>305.6421368877854</v>
      </c>
      <c r="Q297" s="104">
        <v>12.677199233942275</v>
      </c>
      <c r="R297" s="131">
        <v>401.74696905827858</v>
      </c>
      <c r="S297" s="104">
        <v>105.15321903061178</v>
      </c>
      <c r="T297" s="140">
        <v>72.979753927762715</v>
      </c>
      <c r="U297" s="140">
        <v>95.927201797643846</v>
      </c>
    </row>
    <row r="298" spans="1:21">
      <c r="A298" s="129" t="s">
        <v>157</v>
      </c>
      <c r="B298" s="129" t="s">
        <v>338</v>
      </c>
      <c r="C298" s="129">
        <v>316.94736931941276</v>
      </c>
      <c r="D298" s="130">
        <v>56512.086506207161</v>
      </c>
      <c r="E298" s="131">
        <v>3.1429457392723883</v>
      </c>
      <c r="F298" s="132">
        <f t="shared" si="4"/>
        <v>0.31817284896286702</v>
      </c>
      <c r="G298" s="133">
        <v>19.672906778976746</v>
      </c>
      <c r="H298" s="131">
        <v>2.6697456804028667</v>
      </c>
      <c r="I298" s="133">
        <v>0.32684375411784344</v>
      </c>
      <c r="J298" s="131">
        <v>2.8211891656593209</v>
      </c>
      <c r="K298" s="133">
        <v>4.6634513388824572E-2</v>
      </c>
      <c r="L298" s="104">
        <v>0.91190257725470214</v>
      </c>
      <c r="M298" s="134">
        <v>0.32323340396835409</v>
      </c>
      <c r="N298" s="131">
        <v>293.82621168726598</v>
      </c>
      <c r="O298" s="104">
        <v>2.6192627715529966</v>
      </c>
      <c r="P298" s="104">
        <v>287.15337840643031</v>
      </c>
      <c r="Q298" s="104">
        <v>7.0565027551237449</v>
      </c>
      <c r="R298" s="131">
        <v>233.21099219632035</v>
      </c>
      <c r="S298" s="104">
        <v>61.656939286743309</v>
      </c>
      <c r="T298" s="140">
        <v>125.99157909328684</v>
      </c>
      <c r="U298" s="140">
        <v>102.32378714047066</v>
      </c>
    </row>
    <row r="299" spans="1:21">
      <c r="A299" s="129" t="s">
        <v>158</v>
      </c>
      <c r="B299" s="129" t="s">
        <v>338</v>
      </c>
      <c r="C299" s="129">
        <v>369.53165435751202</v>
      </c>
      <c r="D299" s="130">
        <v>61060.662133482241</v>
      </c>
      <c r="E299" s="131">
        <v>3.8873754304413568</v>
      </c>
      <c r="F299" s="132">
        <f t="shared" si="4"/>
        <v>0.25724296968313765</v>
      </c>
      <c r="G299" s="133">
        <v>19.126493416401399</v>
      </c>
      <c r="H299" s="131">
        <v>1.3755233187774227</v>
      </c>
      <c r="I299" s="133">
        <v>0.33672407250952563</v>
      </c>
      <c r="J299" s="131">
        <v>1.6922839012821442</v>
      </c>
      <c r="K299" s="133">
        <v>4.6709825616458582E-2</v>
      </c>
      <c r="L299" s="104">
        <v>0.98577908379020662</v>
      </c>
      <c r="M299" s="134">
        <v>0.58251401141577941</v>
      </c>
      <c r="N299" s="131">
        <v>294.29005684018188</v>
      </c>
      <c r="O299" s="104">
        <v>2.8358272899882024</v>
      </c>
      <c r="P299" s="104">
        <v>294.68639766744099</v>
      </c>
      <c r="Q299" s="104">
        <v>4.3285073639379732</v>
      </c>
      <c r="R299" s="131">
        <v>297.83273882904285</v>
      </c>
      <c r="S299" s="104">
        <v>31.392276019590042</v>
      </c>
      <c r="T299" s="140">
        <v>98.81051290640869</v>
      </c>
      <c r="U299" s="140">
        <v>99.865504200262947</v>
      </c>
    </row>
    <row r="300" spans="1:21">
      <c r="A300" s="129" t="s">
        <v>159</v>
      </c>
      <c r="B300" s="129" t="s">
        <v>338</v>
      </c>
      <c r="C300" s="129">
        <v>473.36268259437486</v>
      </c>
      <c r="D300" s="130">
        <v>97194.213352663195</v>
      </c>
      <c r="E300" s="131">
        <v>13.584990017637688</v>
      </c>
      <c r="F300" s="132">
        <f t="shared" si="4"/>
        <v>7.361065401606319E-2</v>
      </c>
      <c r="G300" s="133">
        <v>18.963426499461573</v>
      </c>
      <c r="H300" s="131">
        <v>1.473885739887409</v>
      </c>
      <c r="I300" s="133">
        <v>0.33962662973411012</v>
      </c>
      <c r="J300" s="131">
        <v>1.9042998177540276</v>
      </c>
      <c r="K300" s="133">
        <v>4.6710796563842819E-2</v>
      </c>
      <c r="L300" s="104">
        <v>1.2058269451519847</v>
      </c>
      <c r="M300" s="134">
        <v>0.63321276088455603</v>
      </c>
      <c r="N300" s="131">
        <v>294.29603665037553</v>
      </c>
      <c r="O300" s="104">
        <v>3.4689161420579069</v>
      </c>
      <c r="P300" s="104">
        <v>296.88880602144945</v>
      </c>
      <c r="Q300" s="104">
        <v>4.9021497537285086</v>
      </c>
      <c r="R300" s="131">
        <v>317.30779143503389</v>
      </c>
      <c r="S300" s="104">
        <v>33.531169184845851</v>
      </c>
      <c r="T300" s="140">
        <v>92.747812878912612</v>
      </c>
      <c r="U300" s="140">
        <v>99.126686719577222</v>
      </c>
    </row>
    <row r="301" spans="1:21">
      <c r="A301" s="129" t="s">
        <v>160</v>
      </c>
      <c r="B301" s="129" t="s">
        <v>338</v>
      </c>
      <c r="C301" s="129">
        <v>223.3111007970015</v>
      </c>
      <c r="D301" s="130">
        <v>43238.032927933957</v>
      </c>
      <c r="E301" s="131">
        <v>2.7637590653183191</v>
      </c>
      <c r="F301" s="132">
        <f t="shared" si="4"/>
        <v>0.36182604068087387</v>
      </c>
      <c r="G301" s="133">
        <v>19.144884406239303</v>
      </c>
      <c r="H301" s="131">
        <v>3.2396240638919815</v>
      </c>
      <c r="I301" s="133">
        <v>0.33645267226842862</v>
      </c>
      <c r="J301" s="131">
        <v>3.3568746159281218</v>
      </c>
      <c r="K301" s="133">
        <v>4.6717054821216873E-2</v>
      </c>
      <c r="L301" s="104">
        <v>0.87945614541862094</v>
      </c>
      <c r="M301" s="134">
        <v>0.26198659349552894</v>
      </c>
      <c r="N301" s="131">
        <v>294.33457948247144</v>
      </c>
      <c r="O301" s="104">
        <v>2.5303381948432957</v>
      </c>
      <c r="P301" s="104">
        <v>294.48021960088033</v>
      </c>
      <c r="Q301" s="104">
        <v>8.5811554283171745</v>
      </c>
      <c r="R301" s="131">
        <v>295.62502055965319</v>
      </c>
      <c r="S301" s="104">
        <v>73.93672648061478</v>
      </c>
      <c r="T301" s="140">
        <v>99.563487192410577</v>
      </c>
      <c r="U301" s="140">
        <v>99.950543327288244</v>
      </c>
    </row>
    <row r="302" spans="1:21">
      <c r="A302" s="129" t="s">
        <v>161</v>
      </c>
      <c r="B302" s="129" t="s">
        <v>338</v>
      </c>
      <c r="C302" s="129">
        <v>900.35200672139331</v>
      </c>
      <c r="D302" s="130">
        <v>113480.91606536657</v>
      </c>
      <c r="E302" s="131">
        <v>10.913318981989171</v>
      </c>
      <c r="F302" s="132">
        <f t="shared" si="4"/>
        <v>9.1631152873873939E-2</v>
      </c>
      <c r="G302" s="133">
        <v>19.190954753389377</v>
      </c>
      <c r="H302" s="131">
        <v>0.57079525714167334</v>
      </c>
      <c r="I302" s="133">
        <v>0.33565076997739601</v>
      </c>
      <c r="J302" s="131">
        <v>1.2799500843711049</v>
      </c>
      <c r="K302" s="133">
        <v>4.6717861470673867E-2</v>
      </c>
      <c r="L302" s="104">
        <v>1.1456286452887645</v>
      </c>
      <c r="M302" s="134">
        <v>0.89505728330934209</v>
      </c>
      <c r="N302" s="131">
        <v>294.33954739091627</v>
      </c>
      <c r="O302" s="104">
        <v>3.2962142073053258</v>
      </c>
      <c r="P302" s="104">
        <v>293.87078359757828</v>
      </c>
      <c r="Q302" s="104">
        <v>3.2660224883539399</v>
      </c>
      <c r="R302" s="131">
        <v>290.15644722379557</v>
      </c>
      <c r="S302" s="104">
        <v>13.029827617760446</v>
      </c>
      <c r="T302" s="140">
        <v>101.44167059086379</v>
      </c>
      <c r="U302" s="140">
        <v>100.15951357518409</v>
      </c>
    </row>
    <row r="303" spans="1:21">
      <c r="A303" s="129" t="s">
        <v>162</v>
      </c>
      <c r="B303" s="129" t="s">
        <v>338</v>
      </c>
      <c r="C303" s="129">
        <v>182.138022618929</v>
      </c>
      <c r="D303" s="130">
        <v>34760.798178813136</v>
      </c>
      <c r="E303" s="131">
        <v>3.5615367768518267</v>
      </c>
      <c r="F303" s="132">
        <f t="shared" si="4"/>
        <v>0.28077767061103798</v>
      </c>
      <c r="G303" s="133">
        <v>19.552898095948311</v>
      </c>
      <c r="H303" s="131">
        <v>5.3068900127954324</v>
      </c>
      <c r="I303" s="133">
        <v>0.32991097694399946</v>
      </c>
      <c r="J303" s="131">
        <v>5.7064927059671744</v>
      </c>
      <c r="K303" s="133">
        <v>4.6784999368441937E-2</v>
      </c>
      <c r="L303" s="104">
        <v>2.0978506608785712</v>
      </c>
      <c r="M303" s="134">
        <v>0.36762522427915967</v>
      </c>
      <c r="N303" s="131">
        <v>294.75301584569974</v>
      </c>
      <c r="O303" s="104">
        <v>6.0442447115559048</v>
      </c>
      <c r="P303" s="104">
        <v>289.49789852756084</v>
      </c>
      <c r="Q303" s="104">
        <v>14.374819002914535</v>
      </c>
      <c r="R303" s="131">
        <v>247.3036117339033</v>
      </c>
      <c r="S303" s="104">
        <v>122.23628551906735</v>
      </c>
      <c r="T303" s="140">
        <v>119.18670082459273</v>
      </c>
      <c r="U303" s="140">
        <v>101.81525231957379</v>
      </c>
    </row>
    <row r="304" spans="1:21">
      <c r="A304" s="129" t="s">
        <v>163</v>
      </c>
      <c r="B304" s="129" t="s">
        <v>338</v>
      </c>
      <c r="C304" s="129">
        <v>609.72844739519667</v>
      </c>
      <c r="D304" s="130">
        <v>125923.6649871274</v>
      </c>
      <c r="E304" s="131">
        <v>28.373093258345104</v>
      </c>
      <c r="F304" s="132">
        <f t="shared" si="4"/>
        <v>3.5244659117520775E-2</v>
      </c>
      <c r="G304" s="133">
        <v>18.973708107955343</v>
      </c>
      <c r="H304" s="131">
        <v>1.4141935044678924</v>
      </c>
      <c r="I304" s="133">
        <v>0.34027091308232227</v>
      </c>
      <c r="J304" s="131">
        <v>4.4195670672240288</v>
      </c>
      <c r="K304" s="133">
        <v>4.6824782292220958E-2</v>
      </c>
      <c r="L304" s="104">
        <v>4.1871983226988458</v>
      </c>
      <c r="M304" s="134">
        <v>0.94742273598505722</v>
      </c>
      <c r="N304" s="131">
        <v>294.99800629839285</v>
      </c>
      <c r="O304" s="104">
        <v>12.073801068262668</v>
      </c>
      <c r="P304" s="104">
        <v>297.3770294668775</v>
      </c>
      <c r="Q304" s="104">
        <v>11.393577223795091</v>
      </c>
      <c r="R304" s="131">
        <v>316.07560885987129</v>
      </c>
      <c r="S304" s="104">
        <v>32.149363150777475</v>
      </c>
      <c r="T304" s="140">
        <v>93.331468177026295</v>
      </c>
      <c r="U304" s="140">
        <v>99.199997668700362</v>
      </c>
    </row>
    <row r="305" spans="1:21">
      <c r="A305" s="129" t="s">
        <v>164</v>
      </c>
      <c r="B305" s="129" t="s">
        <v>338</v>
      </c>
      <c r="C305" s="129">
        <v>252.15461035764193</v>
      </c>
      <c r="D305" s="130">
        <v>36464.204804219145</v>
      </c>
      <c r="E305" s="131">
        <v>3.3098580570200902</v>
      </c>
      <c r="F305" s="132">
        <f t="shared" si="4"/>
        <v>0.30212775979291195</v>
      </c>
      <c r="G305" s="133">
        <v>19.491563221115374</v>
      </c>
      <c r="H305" s="131">
        <v>3.4292889246399558</v>
      </c>
      <c r="I305" s="133">
        <v>0.33153474158425011</v>
      </c>
      <c r="J305" s="131">
        <v>3.5526024362676516</v>
      </c>
      <c r="K305" s="133">
        <v>4.686778630392776E-2</v>
      </c>
      <c r="L305" s="104">
        <v>0.92788013316192253</v>
      </c>
      <c r="M305" s="134">
        <v>0.26118321703814146</v>
      </c>
      <c r="N305" s="131">
        <v>295.26282232262798</v>
      </c>
      <c r="O305" s="104">
        <v>2.6778898649185692</v>
      </c>
      <c r="P305" s="104">
        <v>290.73688175481993</v>
      </c>
      <c r="Q305" s="104">
        <v>8.9818208809550981</v>
      </c>
      <c r="R305" s="131">
        <v>254.5004138713102</v>
      </c>
      <c r="S305" s="104">
        <v>78.871537204557626</v>
      </c>
      <c r="T305" s="140">
        <v>116.0166373921614</v>
      </c>
      <c r="U305" s="140">
        <v>101.5567135963248</v>
      </c>
    </row>
    <row r="306" spans="1:21">
      <c r="A306" s="129" t="s">
        <v>165</v>
      </c>
      <c r="B306" s="129" t="s">
        <v>338</v>
      </c>
      <c r="C306" s="129">
        <v>483.86489256962597</v>
      </c>
      <c r="D306" s="130">
        <v>85210.738509676594</v>
      </c>
      <c r="E306" s="131">
        <v>15.032265363980434</v>
      </c>
      <c r="F306" s="132">
        <f t="shared" si="4"/>
        <v>6.6523572847253631E-2</v>
      </c>
      <c r="G306" s="133">
        <v>19.185151357840564</v>
      </c>
      <c r="H306" s="131">
        <v>1.9184078614200251</v>
      </c>
      <c r="I306" s="133">
        <v>0.33691017998764478</v>
      </c>
      <c r="J306" s="131">
        <v>2.6889810340039482</v>
      </c>
      <c r="K306" s="133">
        <v>4.6878972998696491E-2</v>
      </c>
      <c r="L306" s="104">
        <v>1.8842320129099779</v>
      </c>
      <c r="M306" s="134">
        <v>0.70072342983554559</v>
      </c>
      <c r="N306" s="131">
        <v>295.33170750894618</v>
      </c>
      <c r="O306" s="104">
        <v>5.4391908626868428</v>
      </c>
      <c r="P306" s="104">
        <v>294.82775610455349</v>
      </c>
      <c r="Q306" s="104">
        <v>6.8807566881974651</v>
      </c>
      <c r="R306" s="131">
        <v>290.81542689343621</v>
      </c>
      <c r="S306" s="104">
        <v>43.80757594879924</v>
      </c>
      <c r="T306" s="140">
        <v>101.55297147188992</v>
      </c>
      <c r="U306" s="140">
        <v>100.17093078719968</v>
      </c>
    </row>
    <row r="307" spans="1:21">
      <c r="A307" s="129" t="s">
        <v>166</v>
      </c>
      <c r="B307" s="129" t="s">
        <v>338</v>
      </c>
      <c r="C307" s="129">
        <v>291.49105508746118</v>
      </c>
      <c r="D307" s="130">
        <v>44066.175793673727</v>
      </c>
      <c r="E307" s="131">
        <v>2.7933300018299301</v>
      </c>
      <c r="F307" s="132">
        <f t="shared" si="4"/>
        <v>0.35799565369823577</v>
      </c>
      <c r="G307" s="133">
        <v>19.216521316911457</v>
      </c>
      <c r="H307" s="131">
        <v>2.0720072088638668</v>
      </c>
      <c r="I307" s="133">
        <v>0.33680009452598392</v>
      </c>
      <c r="J307" s="131">
        <v>2.3657268784370165</v>
      </c>
      <c r="K307" s="133">
        <v>4.6940282825619115E-2</v>
      </c>
      <c r="L307" s="104">
        <v>1.1416872556771041</v>
      </c>
      <c r="M307" s="134">
        <v>0.48259470105500607</v>
      </c>
      <c r="N307" s="131">
        <v>295.70922675927358</v>
      </c>
      <c r="O307" s="104">
        <v>3.2998119292954868</v>
      </c>
      <c r="P307" s="104">
        <v>294.74414277269096</v>
      </c>
      <c r="Q307" s="104">
        <v>6.0520902402355432</v>
      </c>
      <c r="R307" s="131">
        <v>287.08280094330399</v>
      </c>
      <c r="S307" s="104">
        <v>47.354474997884523</v>
      </c>
      <c r="T307" s="140">
        <v>103.00485636465322</v>
      </c>
      <c r="U307" s="140">
        <v>100.32743109922524</v>
      </c>
    </row>
    <row r="308" spans="1:21">
      <c r="A308" s="129" t="s">
        <v>167</v>
      </c>
      <c r="B308" s="129" t="s">
        <v>338</v>
      </c>
      <c r="C308" s="129">
        <v>136.6222280515145</v>
      </c>
      <c r="D308" s="130">
        <v>20584.997317312747</v>
      </c>
      <c r="E308" s="131">
        <v>3.3233757359988569</v>
      </c>
      <c r="F308" s="132">
        <f t="shared" si="4"/>
        <v>0.30089886893256895</v>
      </c>
      <c r="G308" s="133">
        <v>20.820213003969943</v>
      </c>
      <c r="H308" s="131">
        <v>8.1300048169828063</v>
      </c>
      <c r="I308" s="133">
        <v>0.31129430456482893</v>
      </c>
      <c r="J308" s="131">
        <v>8.2182700214607607</v>
      </c>
      <c r="K308" s="133">
        <v>4.7006191818700548E-2</v>
      </c>
      <c r="L308" s="104">
        <v>1.2012426155764826</v>
      </c>
      <c r="M308" s="134">
        <v>0.1461673335677241</v>
      </c>
      <c r="N308" s="131">
        <v>296.11504101767423</v>
      </c>
      <c r="O308" s="104">
        <v>3.476600569585429</v>
      </c>
      <c r="P308" s="104">
        <v>275.18370126980557</v>
      </c>
      <c r="Q308" s="104">
        <v>19.812369916766002</v>
      </c>
      <c r="R308" s="131">
        <v>100.75569845025041</v>
      </c>
      <c r="S308" s="104">
        <v>192.54524995946468</v>
      </c>
      <c r="T308" s="140">
        <v>293.89408794966107</v>
      </c>
      <c r="U308" s="140">
        <v>107.60631521826447</v>
      </c>
    </row>
    <row r="309" spans="1:21">
      <c r="A309" s="129" t="s">
        <v>168</v>
      </c>
      <c r="B309" s="129" t="s">
        <v>338</v>
      </c>
      <c r="C309" s="129">
        <v>301.19616529147191</v>
      </c>
      <c r="D309" s="130">
        <v>125900.6175281599</v>
      </c>
      <c r="E309" s="131">
        <v>5.6051109967503976</v>
      </c>
      <c r="F309" s="132">
        <f t="shared" si="4"/>
        <v>0.17840859896971836</v>
      </c>
      <c r="G309" s="133">
        <v>18.990863876183919</v>
      </c>
      <c r="H309" s="131">
        <v>1.8693776201680588</v>
      </c>
      <c r="I309" s="133">
        <v>0.34244314901692591</v>
      </c>
      <c r="J309" s="131">
        <v>2.0381556167394574</v>
      </c>
      <c r="K309" s="133">
        <v>4.7166312941051676E-2</v>
      </c>
      <c r="L309" s="104">
        <v>0.81209952054006529</v>
      </c>
      <c r="M309" s="134">
        <v>0.39844824108142568</v>
      </c>
      <c r="N309" s="131">
        <v>297.10083094056336</v>
      </c>
      <c r="O309" s="104">
        <v>2.3579996943295498</v>
      </c>
      <c r="P309" s="104">
        <v>299.02137320732362</v>
      </c>
      <c r="Q309" s="104">
        <v>5.2791468529663348</v>
      </c>
      <c r="R309" s="131">
        <v>314.06340440366739</v>
      </c>
      <c r="S309" s="104">
        <v>42.530066785744339</v>
      </c>
      <c r="T309" s="140">
        <v>94.598997137118857</v>
      </c>
      <c r="U309" s="140">
        <v>99.357724083011064</v>
      </c>
    </row>
    <row r="310" spans="1:21">
      <c r="A310" s="129" t="s">
        <v>169</v>
      </c>
      <c r="B310" s="129" t="s">
        <v>338</v>
      </c>
      <c r="C310" s="129">
        <v>138.17298090833106</v>
      </c>
      <c r="D310" s="130">
        <v>27828.878815438235</v>
      </c>
      <c r="E310" s="131">
        <v>3.1829176765589176</v>
      </c>
      <c r="F310" s="132">
        <f t="shared" si="4"/>
        <v>0.31417714864718382</v>
      </c>
      <c r="G310" s="133">
        <v>18.893581778174575</v>
      </c>
      <c r="H310" s="131">
        <v>4.9496963239770286</v>
      </c>
      <c r="I310" s="133">
        <v>0.34467570076894161</v>
      </c>
      <c r="J310" s="131">
        <v>5.1096231171567874</v>
      </c>
      <c r="K310" s="133">
        <v>4.7230624742004838E-2</v>
      </c>
      <c r="L310" s="104">
        <v>1.2683669420918138</v>
      </c>
      <c r="M310" s="134">
        <v>0.24823101684994428</v>
      </c>
      <c r="N310" s="131">
        <v>297.49672581456014</v>
      </c>
      <c r="O310" s="104">
        <v>3.6876060887589119</v>
      </c>
      <c r="P310" s="104">
        <v>300.70860467183343</v>
      </c>
      <c r="Q310" s="104">
        <v>13.299543178161173</v>
      </c>
      <c r="R310" s="131">
        <v>325.71984998952792</v>
      </c>
      <c r="S310" s="104">
        <v>112.41088230979734</v>
      </c>
      <c r="T310" s="140">
        <v>91.335153759933519</v>
      </c>
      <c r="U310" s="140">
        <v>98.931896591127327</v>
      </c>
    </row>
    <row r="311" spans="1:21">
      <c r="A311" s="129" t="s">
        <v>170</v>
      </c>
      <c r="B311" s="129" t="s">
        <v>338</v>
      </c>
      <c r="C311" s="129">
        <v>95.190635144192825</v>
      </c>
      <c r="D311" s="130">
        <v>15932.974679217117</v>
      </c>
      <c r="E311" s="131">
        <v>3.0312225790177978</v>
      </c>
      <c r="F311" s="132">
        <f t="shared" si="4"/>
        <v>0.32989989152298688</v>
      </c>
      <c r="G311" s="133">
        <v>20.157213998418317</v>
      </c>
      <c r="H311" s="131">
        <v>8.8977630414787772</v>
      </c>
      <c r="I311" s="133">
        <v>0.32307284471251407</v>
      </c>
      <c r="J311" s="131">
        <v>9.0919304209784659</v>
      </c>
      <c r="K311" s="133">
        <v>4.7231276965099482E-2</v>
      </c>
      <c r="L311" s="104">
        <v>1.8689600417365799</v>
      </c>
      <c r="M311" s="134">
        <v>0.20556251040199278</v>
      </c>
      <c r="N311" s="131">
        <v>297.50074068845572</v>
      </c>
      <c r="O311" s="104">
        <v>5.4338219979250084</v>
      </c>
      <c r="P311" s="104">
        <v>284.26353644554189</v>
      </c>
      <c r="Q311" s="104">
        <v>22.546237719586202</v>
      </c>
      <c r="R311" s="131">
        <v>176.74045100473538</v>
      </c>
      <c r="S311" s="104">
        <v>207.84001262379954</v>
      </c>
      <c r="T311" s="140">
        <v>168.32634464675257</v>
      </c>
      <c r="U311" s="140">
        <v>104.6566662782125</v>
      </c>
    </row>
    <row r="312" spans="1:21">
      <c r="A312" s="129" t="s">
        <v>171</v>
      </c>
      <c r="B312" s="129" t="s">
        <v>338</v>
      </c>
      <c r="C312" s="129">
        <v>119.89621331081499</v>
      </c>
      <c r="D312" s="130">
        <v>24659.865291721639</v>
      </c>
      <c r="E312" s="131">
        <v>3.6022438439536053</v>
      </c>
      <c r="F312" s="132">
        <f t="shared" si="4"/>
        <v>0.2776047495170289</v>
      </c>
      <c r="G312" s="133">
        <v>19.521312129248027</v>
      </c>
      <c r="H312" s="131">
        <v>3.3563406413046049</v>
      </c>
      <c r="I312" s="133">
        <v>0.33720686999342003</v>
      </c>
      <c r="J312" s="131">
        <v>3.6474423617117857</v>
      </c>
      <c r="K312" s="133">
        <v>4.7742388753033896E-2</v>
      </c>
      <c r="L312" s="104">
        <v>1.4278701907164544</v>
      </c>
      <c r="M312" s="134">
        <v>0.39147162562600141</v>
      </c>
      <c r="N312" s="131">
        <v>300.64621062697773</v>
      </c>
      <c r="O312" s="104">
        <v>4.1942723167904887</v>
      </c>
      <c r="P312" s="104">
        <v>295.05306711341387</v>
      </c>
      <c r="Q312" s="104">
        <v>9.3396028920853098</v>
      </c>
      <c r="R312" s="131">
        <v>250.99330907801675</v>
      </c>
      <c r="S312" s="104">
        <v>77.24633708114267</v>
      </c>
      <c r="T312" s="140">
        <v>119.7825598345043</v>
      </c>
      <c r="U312" s="140">
        <v>101.89563984820872</v>
      </c>
    </row>
    <row r="313" spans="1:21">
      <c r="A313" s="129" t="s">
        <v>172</v>
      </c>
      <c r="B313" s="129" t="s">
        <v>338</v>
      </c>
      <c r="C313" s="129">
        <v>269.35094874327984</v>
      </c>
      <c r="D313" s="130">
        <v>51530.751878925395</v>
      </c>
      <c r="E313" s="131">
        <v>2.3620467134315368</v>
      </c>
      <c r="F313" s="132">
        <f t="shared" si="4"/>
        <v>0.42336165255056235</v>
      </c>
      <c r="G313" s="133">
        <v>19.189991627761611</v>
      </c>
      <c r="H313" s="131">
        <v>2.7776725797522195</v>
      </c>
      <c r="I313" s="133">
        <v>0.34477624043149957</v>
      </c>
      <c r="J313" s="131">
        <v>3.1181611612568876</v>
      </c>
      <c r="K313" s="133">
        <v>4.7985590131502762E-2</v>
      </c>
      <c r="L313" s="104">
        <v>1.4168500510864057</v>
      </c>
      <c r="M313" s="134">
        <v>0.4543864084675126</v>
      </c>
      <c r="N313" s="131">
        <v>302.14237505108605</v>
      </c>
      <c r="O313" s="104">
        <v>4.1821315125282297</v>
      </c>
      <c r="P313" s="104">
        <v>300.78452071110166</v>
      </c>
      <c r="Q313" s="104">
        <v>8.117550948565821</v>
      </c>
      <c r="R313" s="131">
        <v>290.27060903443606</v>
      </c>
      <c r="S313" s="104">
        <v>63.475368290988001</v>
      </c>
      <c r="T313" s="140">
        <v>104.089895996064</v>
      </c>
      <c r="U313" s="140">
        <v>100.45143757290907</v>
      </c>
    </row>
    <row r="314" spans="1:21">
      <c r="A314" s="129" t="s">
        <v>173</v>
      </c>
      <c r="B314" s="129" t="s">
        <v>338</v>
      </c>
      <c r="C314" s="129">
        <v>302.31836149441472</v>
      </c>
      <c r="D314" s="130">
        <v>38144.312530351366</v>
      </c>
      <c r="E314" s="131">
        <v>5.3143935062412107</v>
      </c>
      <c r="F314" s="132">
        <f t="shared" si="4"/>
        <v>0.18816822631323829</v>
      </c>
      <c r="G314" s="133">
        <v>19.325476387081935</v>
      </c>
      <c r="H314" s="131">
        <v>2.7261863314355441</v>
      </c>
      <c r="I314" s="133">
        <v>0.34240235922942447</v>
      </c>
      <c r="J314" s="131">
        <v>7.2164576352224961</v>
      </c>
      <c r="K314" s="133">
        <v>4.7991650044744628E-2</v>
      </c>
      <c r="L314" s="104">
        <v>6.6817040406811694</v>
      </c>
      <c r="M314" s="134">
        <v>0.92589804838162271</v>
      </c>
      <c r="N314" s="131">
        <v>302.17965094312927</v>
      </c>
      <c r="O314" s="104">
        <v>19.72489298271438</v>
      </c>
      <c r="P314" s="104">
        <v>298.99052058742359</v>
      </c>
      <c r="Q314" s="104">
        <v>18.692056013937275</v>
      </c>
      <c r="R314" s="131">
        <v>274.142479037116</v>
      </c>
      <c r="S314" s="104">
        <v>62.485439099070362</v>
      </c>
      <c r="T314" s="140">
        <v>110.22722636947385</v>
      </c>
      <c r="U314" s="140">
        <v>101.06663259739474</v>
      </c>
    </row>
    <row r="315" spans="1:21">
      <c r="A315" s="129" t="s">
        <v>174</v>
      </c>
      <c r="B315" s="129" t="s">
        <v>338</v>
      </c>
      <c r="C315" s="129">
        <v>453.87304459868608</v>
      </c>
      <c r="D315" s="130">
        <v>73973.379784536271</v>
      </c>
      <c r="E315" s="131">
        <v>8.6397671651738666</v>
      </c>
      <c r="F315" s="132">
        <f t="shared" si="4"/>
        <v>0.1157438598612832</v>
      </c>
      <c r="G315" s="133">
        <v>18.78996523462812</v>
      </c>
      <c r="H315" s="131">
        <v>1.5519556992708063</v>
      </c>
      <c r="I315" s="133">
        <v>0.35258302979138256</v>
      </c>
      <c r="J315" s="131">
        <v>1.872706709942245</v>
      </c>
      <c r="K315" s="133">
        <v>4.8049194024513561E-2</v>
      </c>
      <c r="L315" s="104">
        <v>1.0480762992089701</v>
      </c>
      <c r="M315" s="134">
        <v>0.55965853790383069</v>
      </c>
      <c r="N315" s="131">
        <v>302.53360619015672</v>
      </c>
      <c r="O315" s="104">
        <v>3.097530404214524</v>
      </c>
      <c r="P315" s="104">
        <v>306.66204977251095</v>
      </c>
      <c r="Q315" s="104">
        <v>4.9567908951693767</v>
      </c>
      <c r="R315" s="131">
        <v>338.16205734420652</v>
      </c>
      <c r="S315" s="104">
        <v>35.146376773558757</v>
      </c>
      <c r="T315" s="140">
        <v>89.464089663440717</v>
      </c>
      <c r="U315" s="140">
        <v>98.653748129115812</v>
      </c>
    </row>
    <row r="316" spans="1:21">
      <c r="A316" s="129" t="s">
        <v>175</v>
      </c>
      <c r="B316" s="129" t="s">
        <v>338</v>
      </c>
      <c r="C316" s="129">
        <v>141.8497662891387</v>
      </c>
      <c r="D316" s="130">
        <v>23429.061148053075</v>
      </c>
      <c r="E316" s="131">
        <v>3.3231752794588405</v>
      </c>
      <c r="F316" s="132">
        <f t="shared" si="4"/>
        <v>0.30091701938840976</v>
      </c>
      <c r="G316" s="133">
        <v>19.253791489693281</v>
      </c>
      <c r="H316" s="131">
        <v>5.3197554722941867</v>
      </c>
      <c r="I316" s="133">
        <v>0.3443905726475594</v>
      </c>
      <c r="J316" s="131">
        <v>5.9705754761186736</v>
      </c>
      <c r="K316" s="133">
        <v>4.8091269776415542E-2</v>
      </c>
      <c r="L316" s="104">
        <v>2.710714524074008</v>
      </c>
      <c r="M316" s="134">
        <v>0.45401226982498161</v>
      </c>
      <c r="N316" s="131">
        <v>302.79240346877833</v>
      </c>
      <c r="O316" s="104">
        <v>8.0180609419141433</v>
      </c>
      <c r="P316" s="104">
        <v>300.49327768907693</v>
      </c>
      <c r="Q316" s="104">
        <v>15.53122702012385</v>
      </c>
      <c r="R316" s="131">
        <v>282.69543627202455</v>
      </c>
      <c r="S316" s="104">
        <v>121.77715243915506</v>
      </c>
      <c r="T316" s="140">
        <v>107.10905257678635</v>
      </c>
      <c r="U316" s="140">
        <v>100.76511720907125</v>
      </c>
    </row>
    <row r="317" spans="1:21">
      <c r="A317" s="129" t="s">
        <v>176</v>
      </c>
      <c r="B317" s="129" t="s">
        <v>337</v>
      </c>
      <c r="C317" s="129">
        <v>294.47084127059281</v>
      </c>
      <c r="D317" s="130">
        <v>40072.06944134154</v>
      </c>
      <c r="E317" s="131">
        <v>5.1430652855400636</v>
      </c>
      <c r="F317" s="132">
        <f t="shared" si="4"/>
        <v>0.19443657517075283</v>
      </c>
      <c r="G317" s="133">
        <v>19.260009076902517</v>
      </c>
      <c r="H317" s="131">
        <v>2.988681503228428</v>
      </c>
      <c r="I317" s="133">
        <v>0.35145200136732274</v>
      </c>
      <c r="J317" s="131">
        <v>3.1198184076283648</v>
      </c>
      <c r="K317" s="133">
        <v>4.9093187818611779E-2</v>
      </c>
      <c r="L317" s="104">
        <v>0.89501383723216854</v>
      </c>
      <c r="M317" s="134">
        <v>0.28688010656124779</v>
      </c>
      <c r="N317" s="131">
        <v>308.95187994641469</v>
      </c>
      <c r="O317" s="104">
        <v>2.6999464285694899</v>
      </c>
      <c r="P317" s="104">
        <v>305.81263240307419</v>
      </c>
      <c r="Q317" s="104">
        <v>8.2382345269754467</v>
      </c>
      <c r="R317" s="131">
        <v>281.95705514423111</v>
      </c>
      <c r="S317" s="104">
        <v>68.39462151403464</v>
      </c>
      <c r="T317" s="140">
        <v>109.57409091550299</v>
      </c>
      <c r="U317" s="140">
        <v>101.02652644486015</v>
      </c>
    </row>
    <row r="318" spans="1:21">
      <c r="A318" s="129" t="s">
        <v>177</v>
      </c>
      <c r="B318" s="129" t="s">
        <v>337</v>
      </c>
      <c r="C318" s="129">
        <v>86.342535496307178</v>
      </c>
      <c r="D318" s="130">
        <v>8221.0210207105974</v>
      </c>
      <c r="E318" s="131">
        <v>28.660120891245448</v>
      </c>
      <c r="F318" s="132">
        <f t="shared" si="4"/>
        <v>3.4891688133299577E-2</v>
      </c>
      <c r="G318" s="133">
        <v>19.607607119621314</v>
      </c>
      <c r="H318" s="131">
        <v>5.411035620871532</v>
      </c>
      <c r="I318" s="133">
        <v>0.34798962867703553</v>
      </c>
      <c r="J318" s="131">
        <v>6.1021352131297286</v>
      </c>
      <c r="K318" s="133">
        <v>4.9486828552380471E-2</v>
      </c>
      <c r="L318" s="104">
        <v>2.820770757962658</v>
      </c>
      <c r="M318" s="134">
        <v>0.46225962871050685</v>
      </c>
      <c r="N318" s="131">
        <v>311.37024971910643</v>
      </c>
      <c r="O318" s="104">
        <v>8.5743041368785669</v>
      </c>
      <c r="P318" s="104">
        <v>303.20791856704204</v>
      </c>
      <c r="Q318" s="104">
        <v>15.996590053717881</v>
      </c>
      <c r="R318" s="131">
        <v>240.87973386715325</v>
      </c>
      <c r="S318" s="104">
        <v>124.8013272869656</v>
      </c>
      <c r="T318" s="140">
        <v>129.26378019448873</v>
      </c>
      <c r="U318" s="140">
        <v>102.69199141982818</v>
      </c>
    </row>
    <row r="319" spans="1:21">
      <c r="A319" s="129" t="s">
        <v>178</v>
      </c>
      <c r="B319" s="129" t="s">
        <v>337</v>
      </c>
      <c r="C319" s="129">
        <v>350.40571562606851</v>
      </c>
      <c r="D319" s="130">
        <v>116298.19486003002</v>
      </c>
      <c r="E319" s="131">
        <v>24.833546675052933</v>
      </c>
      <c r="F319" s="132">
        <f t="shared" si="4"/>
        <v>4.0268110434848653E-2</v>
      </c>
      <c r="G319" s="133">
        <v>19.050100422346084</v>
      </c>
      <c r="H319" s="131">
        <v>2.0734540571162237</v>
      </c>
      <c r="I319" s="133">
        <v>0.36215936931182868</v>
      </c>
      <c r="J319" s="131">
        <v>2.2943495376823231</v>
      </c>
      <c r="K319" s="133">
        <v>5.0037513448533938E-2</v>
      </c>
      <c r="L319" s="104">
        <v>0.98225662333799646</v>
      </c>
      <c r="M319" s="134">
        <v>0.42811986892382581</v>
      </c>
      <c r="N319" s="131">
        <v>314.75191377970356</v>
      </c>
      <c r="O319" s="104">
        <v>3.0174084909762655</v>
      </c>
      <c r="P319" s="104">
        <v>313.82567104046734</v>
      </c>
      <c r="Q319" s="104">
        <v>6.1939355628260273</v>
      </c>
      <c r="R319" s="131">
        <v>306.96685010375847</v>
      </c>
      <c r="S319" s="104">
        <v>47.25074647715752</v>
      </c>
      <c r="T319" s="140">
        <v>102.53612521134241</v>
      </c>
      <c r="U319" s="140">
        <v>100.2951456253293</v>
      </c>
    </row>
    <row r="320" spans="1:21">
      <c r="A320" s="129" t="s">
        <v>179</v>
      </c>
      <c r="B320" s="129" t="s">
        <v>337</v>
      </c>
      <c r="C320" s="129">
        <v>261.21389366942259</v>
      </c>
      <c r="D320" s="130">
        <v>146989.33113010635</v>
      </c>
      <c r="E320" s="131">
        <v>1.3163831088756033</v>
      </c>
      <c r="F320" s="132">
        <f t="shared" si="4"/>
        <v>0.75965727094003521</v>
      </c>
      <c r="G320" s="133">
        <v>11.27859433336182</v>
      </c>
      <c r="H320" s="131">
        <v>0.33242156689348534</v>
      </c>
      <c r="I320" s="133">
        <v>2.9365156337098668</v>
      </c>
      <c r="J320" s="131">
        <v>1.1077775039103537</v>
      </c>
      <c r="K320" s="133">
        <v>0.24020719891346459</v>
      </c>
      <c r="L320" s="104">
        <v>1.0567246093632596</v>
      </c>
      <c r="M320" s="134">
        <v>0.95391412592611624</v>
      </c>
      <c r="N320" s="131">
        <v>1387.7741276772686</v>
      </c>
      <c r="O320" s="104">
        <v>13.19387619085137</v>
      </c>
      <c r="P320" s="104">
        <v>1391.3753110718637</v>
      </c>
      <c r="Q320" s="104">
        <v>8.3909797893524001</v>
      </c>
      <c r="R320" s="131">
        <v>1396.8830664061466</v>
      </c>
      <c r="S320" s="104">
        <v>6.3733752376763277</v>
      </c>
      <c r="T320" s="140">
        <v>99.347909717861143</v>
      </c>
      <c r="U320" s="140">
        <v>99.741178144678969</v>
      </c>
    </row>
    <row r="321" spans="1:21">
      <c r="A321" s="129" t="s">
        <v>180</v>
      </c>
      <c r="B321" s="129" t="s">
        <v>337</v>
      </c>
      <c r="C321" s="129">
        <v>86.053083968213713</v>
      </c>
      <c r="D321" s="130">
        <v>97408.317584636243</v>
      </c>
      <c r="E321" s="131">
        <v>1.8134746270240636</v>
      </c>
      <c r="F321" s="132">
        <f t="shared" si="4"/>
        <v>0.55142762137290746</v>
      </c>
      <c r="G321" s="133">
        <v>6.0938719429995194</v>
      </c>
      <c r="H321" s="131">
        <v>0.48907778595867168</v>
      </c>
      <c r="I321" s="133">
        <v>9.7429083556821769</v>
      </c>
      <c r="J321" s="131">
        <v>2.0008754570526777</v>
      </c>
      <c r="K321" s="133">
        <v>0.43060658450759498</v>
      </c>
      <c r="L321" s="104">
        <v>1.9401818249631981</v>
      </c>
      <c r="M321" s="134">
        <v>0.96966646181023064</v>
      </c>
      <c r="N321" s="131">
        <v>2308.4515023442459</v>
      </c>
      <c r="O321" s="104">
        <v>37.646622693390782</v>
      </c>
      <c r="P321" s="104">
        <v>2410.7689993810068</v>
      </c>
      <c r="Q321" s="104">
        <v>18.427413885431861</v>
      </c>
      <c r="R321" s="131">
        <v>2498.329856024759</v>
      </c>
      <c r="S321" s="104">
        <v>8.2350631588994929</v>
      </c>
      <c r="T321" s="140">
        <v>92.399788473783047</v>
      </c>
      <c r="U321" s="140">
        <v>95.755814967629334</v>
      </c>
    </row>
    <row r="322" spans="1:21">
      <c r="A322" s="129"/>
      <c r="B322" s="129"/>
      <c r="C322" s="129"/>
      <c r="D322" s="130"/>
      <c r="E322" s="131"/>
      <c r="F322" s="132"/>
      <c r="G322" s="133"/>
      <c r="H322" s="131"/>
      <c r="I322" s="133"/>
      <c r="J322" s="131"/>
      <c r="K322" s="133"/>
      <c r="L322" s="104"/>
      <c r="M322" s="134"/>
      <c r="N322" s="131"/>
      <c r="O322" s="104"/>
      <c r="P322" s="104"/>
      <c r="Q322" s="104"/>
      <c r="R322" s="131"/>
      <c r="S322" s="104"/>
    </row>
    <row r="323" spans="1:21">
      <c r="A323" s="282" t="s">
        <v>2806</v>
      </c>
      <c r="B323" s="129"/>
      <c r="C323" s="129"/>
      <c r="D323" s="130"/>
      <c r="E323" s="131"/>
      <c r="F323" s="132"/>
      <c r="G323" s="133"/>
      <c r="H323" s="131"/>
      <c r="I323" s="133"/>
      <c r="J323" s="131"/>
      <c r="K323" s="133"/>
      <c r="L323" s="104"/>
      <c r="M323" s="134"/>
      <c r="N323" s="131"/>
      <c r="O323" s="104"/>
      <c r="P323" s="104"/>
      <c r="Q323" s="104"/>
      <c r="R323" s="131"/>
      <c r="S323" s="104"/>
    </row>
    <row r="324" spans="1:21">
      <c r="A324" s="129" t="s">
        <v>181</v>
      </c>
      <c r="B324" s="129" t="s">
        <v>338</v>
      </c>
      <c r="C324" s="129">
        <v>367.80912063261866</v>
      </c>
      <c r="D324" s="130">
        <v>29760.830597248558</v>
      </c>
      <c r="E324" s="131">
        <v>3.0513256887428502</v>
      </c>
      <c r="F324" s="132">
        <f t="shared" si="4"/>
        <v>0.32772640550606091</v>
      </c>
      <c r="G324" s="133">
        <v>18.806981956630704</v>
      </c>
      <c r="H324" s="131">
        <v>1.4328572000534148</v>
      </c>
      <c r="I324" s="133">
        <v>0.33094681166514434</v>
      </c>
      <c r="J324" s="131">
        <v>1.9101422887697459</v>
      </c>
      <c r="K324" s="133">
        <v>4.5141505044900124E-2</v>
      </c>
      <c r="L324" s="104">
        <v>1.2631562878763702</v>
      </c>
      <c r="M324" s="134">
        <v>0.66128910673451669</v>
      </c>
      <c r="N324" s="131">
        <v>284.62393408980813</v>
      </c>
      <c r="O324" s="104">
        <v>3.5170316497995202</v>
      </c>
      <c r="P324" s="104">
        <v>290.28844740954759</v>
      </c>
      <c r="Q324" s="104">
        <v>4.8227682974186905</v>
      </c>
      <c r="R324" s="131">
        <v>336.15480253918122</v>
      </c>
      <c r="S324" s="104">
        <v>32.469705390567299</v>
      </c>
      <c r="T324" s="140">
        <v>84.670494647070583</v>
      </c>
      <c r="U324" s="140">
        <v>98.048660437475903</v>
      </c>
    </row>
    <row r="325" spans="1:21">
      <c r="A325" s="129" t="s">
        <v>182</v>
      </c>
      <c r="B325" s="129" t="s">
        <v>338</v>
      </c>
      <c r="C325" s="129">
        <v>419.32853919208571</v>
      </c>
      <c r="D325" s="130">
        <v>57952.43668519122</v>
      </c>
      <c r="E325" s="131">
        <v>4.1037214683357783</v>
      </c>
      <c r="F325" s="132">
        <f t="shared" si="4"/>
        <v>0.24368125559104761</v>
      </c>
      <c r="G325" s="133">
        <v>19.011438045776941</v>
      </c>
      <c r="H325" s="131">
        <v>1.6598441724168187</v>
      </c>
      <c r="I325" s="133">
        <v>0.33267247291789942</v>
      </c>
      <c r="J325" s="131">
        <v>1.8175934642287666</v>
      </c>
      <c r="K325" s="133">
        <v>4.5870192257137024E-2</v>
      </c>
      <c r="L325" s="104">
        <v>0.74065060892505485</v>
      </c>
      <c r="M325" s="134">
        <v>0.40748969640431937</v>
      </c>
      <c r="N325" s="131">
        <v>289.11689773558953</v>
      </c>
      <c r="O325" s="104">
        <v>2.0940371386261631</v>
      </c>
      <c r="P325" s="104">
        <v>291.60410648064726</v>
      </c>
      <c r="Q325" s="104">
        <v>4.6070516655866527</v>
      </c>
      <c r="R325" s="131">
        <v>311.59923520051126</v>
      </c>
      <c r="S325" s="104">
        <v>37.78702272571195</v>
      </c>
      <c r="T325" s="140">
        <v>92.784854734815198</v>
      </c>
      <c r="U325" s="140">
        <v>99.147059767067162</v>
      </c>
    </row>
    <row r="326" spans="1:21">
      <c r="A326" s="129" t="s">
        <v>183</v>
      </c>
      <c r="B326" s="129" t="s">
        <v>338</v>
      </c>
      <c r="C326" s="129">
        <v>1473.371828356728</v>
      </c>
      <c r="D326" s="130">
        <v>20629.420398702037</v>
      </c>
      <c r="E326" s="131">
        <v>2.6532737225964977</v>
      </c>
      <c r="F326" s="132">
        <f t="shared" si="4"/>
        <v>0.37689288952117556</v>
      </c>
      <c r="G326" s="133">
        <v>19.022580537952312</v>
      </c>
      <c r="H326" s="131">
        <v>1.4591719575171047</v>
      </c>
      <c r="I326" s="133">
        <v>0.33331444726922171</v>
      </c>
      <c r="J326" s="131">
        <v>1.694202542389913</v>
      </c>
      <c r="K326" s="133">
        <v>4.5985646342049824E-2</v>
      </c>
      <c r="L326" s="104">
        <v>0.86089456557475497</v>
      </c>
      <c r="M326" s="134">
        <v>0.50814146717094455</v>
      </c>
      <c r="N326" s="131">
        <v>289.82848104586111</v>
      </c>
      <c r="O326" s="104">
        <v>2.4398591885256451</v>
      </c>
      <c r="P326" s="104">
        <v>292.09311854940256</v>
      </c>
      <c r="Q326" s="104">
        <v>4.3005043367121232</v>
      </c>
      <c r="R326" s="131">
        <v>310.22125762543021</v>
      </c>
      <c r="S326" s="104">
        <v>33.214729771753895</v>
      </c>
      <c r="T326" s="140">
        <v>93.426376794529048</v>
      </c>
      <c r="U326" s="140">
        <v>99.224686457939129</v>
      </c>
    </row>
    <row r="327" spans="1:21">
      <c r="A327" s="129" t="s">
        <v>184</v>
      </c>
      <c r="B327" s="129" t="s">
        <v>338</v>
      </c>
      <c r="C327" s="129">
        <v>187.00178742747866</v>
      </c>
      <c r="D327" s="130">
        <v>26656.539117002365</v>
      </c>
      <c r="E327" s="131">
        <v>4.6732396190853951</v>
      </c>
      <c r="F327" s="132">
        <f t="shared" si="4"/>
        <v>0.21398431955340461</v>
      </c>
      <c r="G327" s="133">
        <v>19.196904026328262</v>
      </c>
      <c r="H327" s="131">
        <v>2.4881294980949207</v>
      </c>
      <c r="I327" s="133">
        <v>0.33119589652018522</v>
      </c>
      <c r="J327" s="131">
        <v>2.8062649437482521</v>
      </c>
      <c r="K327" s="133">
        <v>4.6112096311370337E-2</v>
      </c>
      <c r="L327" s="104">
        <v>1.2978191458058779</v>
      </c>
      <c r="M327" s="134">
        <v>0.4624720658315376</v>
      </c>
      <c r="N327" s="131">
        <v>290.6077456661788</v>
      </c>
      <c r="O327" s="104">
        <v>3.6878145365350292</v>
      </c>
      <c r="P327" s="104">
        <v>290.47845716416509</v>
      </c>
      <c r="Q327" s="104">
        <v>7.0893858775594367</v>
      </c>
      <c r="R327" s="131">
        <v>289.42851300790829</v>
      </c>
      <c r="S327" s="104">
        <v>56.872888861210086</v>
      </c>
      <c r="T327" s="140">
        <v>100.40743486051711</v>
      </c>
      <c r="U327" s="140">
        <v>100.04450880911305</v>
      </c>
    </row>
    <row r="328" spans="1:21">
      <c r="A328" s="129" t="s">
        <v>185</v>
      </c>
      <c r="B328" s="129" t="s">
        <v>338</v>
      </c>
      <c r="C328" s="129">
        <v>438.61165483138933</v>
      </c>
      <c r="D328" s="130">
        <v>19090.553594501402</v>
      </c>
      <c r="E328" s="131">
        <v>3.3832126394497277</v>
      </c>
      <c r="F328" s="132">
        <f t="shared" si="4"/>
        <v>0.29557704660344608</v>
      </c>
      <c r="G328" s="133">
        <v>19.093997008894576</v>
      </c>
      <c r="H328" s="131">
        <v>1.8881948114883429</v>
      </c>
      <c r="I328" s="133">
        <v>0.33420166189112049</v>
      </c>
      <c r="J328" s="131">
        <v>2.0691498030699105</v>
      </c>
      <c r="K328" s="133">
        <v>4.6281154137776698E-2</v>
      </c>
      <c r="L328" s="104">
        <v>0.84622766523716975</v>
      </c>
      <c r="M328" s="134">
        <v>0.40897361031166346</v>
      </c>
      <c r="N328" s="131">
        <v>291.64943968988177</v>
      </c>
      <c r="O328" s="104">
        <v>2.4130216751951536</v>
      </c>
      <c r="P328" s="104">
        <v>292.76855044036853</v>
      </c>
      <c r="Q328" s="104">
        <v>5.262751474205686</v>
      </c>
      <c r="R328" s="131">
        <v>301.7285976440092</v>
      </c>
      <c r="S328" s="104">
        <v>43.045073260263791</v>
      </c>
      <c r="T328" s="140">
        <v>96.659528452778872</v>
      </c>
      <c r="U328" s="140">
        <v>99.617748986766699</v>
      </c>
    </row>
    <row r="329" spans="1:21">
      <c r="A329" s="129" t="s">
        <v>186</v>
      </c>
      <c r="B329" s="129" t="s">
        <v>338</v>
      </c>
      <c r="C329" s="129">
        <v>486.75341225058571</v>
      </c>
      <c r="D329" s="130">
        <v>84071.039779850209</v>
      </c>
      <c r="E329" s="131">
        <v>3.4241048496583746</v>
      </c>
      <c r="F329" s="132">
        <f t="shared" si="4"/>
        <v>0.29204713170502672</v>
      </c>
      <c r="G329" s="133">
        <v>19.133412095844296</v>
      </c>
      <c r="H329" s="131">
        <v>1.7701572355152266</v>
      </c>
      <c r="I329" s="133">
        <v>0.33412307598271668</v>
      </c>
      <c r="J329" s="131">
        <v>1.8495586004880213</v>
      </c>
      <c r="K329" s="133">
        <v>4.6365785491067693E-2</v>
      </c>
      <c r="L329" s="104">
        <v>0.5361066854575669</v>
      </c>
      <c r="M329" s="134">
        <v>0.28985655567556012</v>
      </c>
      <c r="N329" s="131">
        <v>292.1708546940776</v>
      </c>
      <c r="O329" s="104">
        <v>1.5313819642554733</v>
      </c>
      <c r="P329" s="104">
        <v>292.70874152842578</v>
      </c>
      <c r="Q329" s="104">
        <v>4.7033975387742544</v>
      </c>
      <c r="R329" s="131">
        <v>297.00278193394348</v>
      </c>
      <c r="S329" s="104">
        <v>40.394243415893897</v>
      </c>
      <c r="T329" s="140">
        <v>98.37310371020682</v>
      </c>
      <c r="U329" s="140">
        <v>99.81623820609542</v>
      </c>
    </row>
    <row r="330" spans="1:21">
      <c r="A330" s="129" t="s">
        <v>187</v>
      </c>
      <c r="B330" s="129" t="s">
        <v>338</v>
      </c>
      <c r="C330" s="129">
        <v>156.61949903714293</v>
      </c>
      <c r="D330" s="130">
        <v>29525.208250484251</v>
      </c>
      <c r="E330" s="131">
        <v>4.1115037499270963</v>
      </c>
      <c r="F330" s="132">
        <f t="shared" si="4"/>
        <v>0.243220014092832</v>
      </c>
      <c r="G330" s="133">
        <v>18.62242675043478</v>
      </c>
      <c r="H330" s="131">
        <v>4.5164181769946792</v>
      </c>
      <c r="I330" s="133">
        <v>0.3442499527722766</v>
      </c>
      <c r="J330" s="131">
        <v>4.8189990708500021</v>
      </c>
      <c r="K330" s="133">
        <v>4.6495282342198678E-2</v>
      </c>
      <c r="L330" s="104">
        <v>1.6806900057313507</v>
      </c>
      <c r="M330" s="134">
        <v>0.34876329731993494</v>
      </c>
      <c r="N330" s="131">
        <v>292.96860505750607</v>
      </c>
      <c r="O330" s="104">
        <v>4.8136833471539546</v>
      </c>
      <c r="P330" s="104">
        <v>300.38706561863211</v>
      </c>
      <c r="Q330" s="104">
        <v>12.531488560439783</v>
      </c>
      <c r="R330" s="131">
        <v>358.41220723670398</v>
      </c>
      <c r="S330" s="104">
        <v>101.98293708524409</v>
      </c>
      <c r="T330" s="140">
        <v>81.740688275168765</v>
      </c>
      <c r="U330" s="140">
        <v>97.530366180764773</v>
      </c>
    </row>
    <row r="331" spans="1:21">
      <c r="A331" s="129" t="s">
        <v>188</v>
      </c>
      <c r="B331" s="129" t="s">
        <v>338</v>
      </c>
      <c r="C331" s="129">
        <v>322.68679582863535</v>
      </c>
      <c r="D331" s="130">
        <v>10339.988745633949</v>
      </c>
      <c r="E331" s="131">
        <v>2.5888493025236579</v>
      </c>
      <c r="F331" s="132">
        <f t="shared" si="4"/>
        <v>0.38627200085581714</v>
      </c>
      <c r="G331" s="133">
        <v>18.869634494431569</v>
      </c>
      <c r="H331" s="131">
        <v>1.8679361134045966</v>
      </c>
      <c r="I331" s="133">
        <v>0.34051316398695231</v>
      </c>
      <c r="J331" s="131">
        <v>3.5570305978385548</v>
      </c>
      <c r="K331" s="133">
        <v>4.6601094756137426E-2</v>
      </c>
      <c r="L331" s="104">
        <v>3.0270912358564015</v>
      </c>
      <c r="M331" s="134">
        <v>0.85101636114567769</v>
      </c>
      <c r="N331" s="131">
        <v>293.62037690509317</v>
      </c>
      <c r="O331" s="104">
        <v>8.6887822560113648</v>
      </c>
      <c r="P331" s="104">
        <v>297.56054104915751</v>
      </c>
      <c r="Q331" s="104">
        <v>9.1747059434358675</v>
      </c>
      <c r="R331" s="131">
        <v>328.58321148250241</v>
      </c>
      <c r="S331" s="104">
        <v>42.373877238653591</v>
      </c>
      <c r="T331" s="140">
        <v>89.359518881179639</v>
      </c>
      <c r="U331" s="140">
        <v>98.67584454236713</v>
      </c>
    </row>
    <row r="332" spans="1:21">
      <c r="A332" s="129" t="s">
        <v>189</v>
      </c>
      <c r="B332" s="129" t="s">
        <v>338</v>
      </c>
      <c r="C332" s="129">
        <v>540.60497613662551</v>
      </c>
      <c r="D332" s="130">
        <v>96449.236368685379</v>
      </c>
      <c r="E332" s="131">
        <v>4.7179047441193989</v>
      </c>
      <c r="F332" s="132">
        <f t="shared" si="4"/>
        <v>0.21195849730676386</v>
      </c>
      <c r="G332" s="133">
        <v>19.1583468368433</v>
      </c>
      <c r="H332" s="131">
        <v>1.0832685024565483</v>
      </c>
      <c r="I332" s="133">
        <v>0.3367092725678214</v>
      </c>
      <c r="J332" s="131">
        <v>1.5860395502564346</v>
      </c>
      <c r="K332" s="133">
        <v>4.6785560103245791E-2</v>
      </c>
      <c r="L332" s="104">
        <v>1.158469165132668</v>
      </c>
      <c r="M332" s="134">
        <v>0.73041631587646338</v>
      </c>
      <c r="N332" s="131">
        <v>294.75646901691101</v>
      </c>
      <c r="O332" s="104">
        <v>3.3377732746638458</v>
      </c>
      <c r="P332" s="104">
        <v>294.6751554870263</v>
      </c>
      <c r="Q332" s="104">
        <v>4.0566202109766891</v>
      </c>
      <c r="R332" s="131">
        <v>294.02539655217032</v>
      </c>
      <c r="S332" s="104">
        <v>24.732832939986025</v>
      </c>
      <c r="T332" s="140">
        <v>100.24864262519954</v>
      </c>
      <c r="U332" s="140">
        <v>100.02759429438505</v>
      </c>
    </row>
    <row r="333" spans="1:21">
      <c r="A333" s="129" t="s">
        <v>190</v>
      </c>
      <c r="B333" s="129" t="s">
        <v>337</v>
      </c>
      <c r="C333" s="129">
        <v>647.26373683272482</v>
      </c>
      <c r="D333" s="130">
        <v>133203.88340442072</v>
      </c>
      <c r="E333" s="131">
        <v>2.8964364790039792</v>
      </c>
      <c r="F333" s="132">
        <f t="shared" si="4"/>
        <v>0.34525183177636198</v>
      </c>
      <c r="G333" s="133">
        <v>19.187273952561888</v>
      </c>
      <c r="H333" s="131">
        <v>0.6260103050797734</v>
      </c>
      <c r="I333" s="133">
        <v>0.33915185098663181</v>
      </c>
      <c r="J333" s="131">
        <v>0.78231566231678462</v>
      </c>
      <c r="K333" s="133">
        <v>4.7196108764135131E-2</v>
      </c>
      <c r="L333" s="104">
        <v>0.46917895673194726</v>
      </c>
      <c r="M333" s="134">
        <v>0.59973100288251902</v>
      </c>
      <c r="N333" s="131">
        <v>297.28425307850284</v>
      </c>
      <c r="O333" s="104">
        <v>1.3631225762810004</v>
      </c>
      <c r="P333" s="104">
        <v>296.52887906014712</v>
      </c>
      <c r="Q333" s="104">
        <v>2.0117632475325706</v>
      </c>
      <c r="R333" s="131">
        <v>290.56316817341423</v>
      </c>
      <c r="S333" s="104">
        <v>14.320504448137285</v>
      </c>
      <c r="T333" s="140">
        <v>102.31312349302212</v>
      </c>
      <c r="U333" s="140">
        <v>100.25473876971103</v>
      </c>
    </row>
    <row r="334" spans="1:21">
      <c r="A334" s="129" t="s">
        <v>191</v>
      </c>
      <c r="B334" s="129" t="s">
        <v>337</v>
      </c>
      <c r="C334" s="129">
        <v>612.1569703973023</v>
      </c>
      <c r="D334" s="130">
        <v>78001.818753192609</v>
      </c>
      <c r="E334" s="131">
        <v>2.8465580403613906</v>
      </c>
      <c r="F334" s="132">
        <f t="shared" si="4"/>
        <v>0.35130146156199327</v>
      </c>
      <c r="G334" s="133">
        <v>18.092676461698986</v>
      </c>
      <c r="H334" s="131">
        <v>1.7443172045305511</v>
      </c>
      <c r="I334" s="133">
        <v>0.477828048837101</v>
      </c>
      <c r="J334" s="131">
        <v>2.733310298842794</v>
      </c>
      <c r="K334" s="133">
        <v>6.2700814417860254E-2</v>
      </c>
      <c r="L334" s="104">
        <v>2.1043627728456915</v>
      </c>
      <c r="M334" s="134">
        <v>0.76989530743604884</v>
      </c>
      <c r="N334" s="131">
        <v>392.02969065520574</v>
      </c>
      <c r="O334" s="104">
        <v>8.0038917713360718</v>
      </c>
      <c r="P334" s="104">
        <v>396.58168789456022</v>
      </c>
      <c r="Q334" s="104">
        <v>8.9738310748173262</v>
      </c>
      <c r="R334" s="131">
        <v>423.18066799937282</v>
      </c>
      <c r="S334" s="104">
        <v>38.927711947950627</v>
      </c>
      <c r="T334" s="140">
        <v>92.638846785833508</v>
      </c>
      <c r="U334" s="140">
        <v>98.852191773271016</v>
      </c>
    </row>
    <row r="335" spans="1:21">
      <c r="A335" s="129" t="s">
        <v>192</v>
      </c>
      <c r="B335" s="129" t="s">
        <v>337</v>
      </c>
      <c r="C335" s="129">
        <v>170.40762128078293</v>
      </c>
      <c r="D335" s="130">
        <v>112896.1544282112</v>
      </c>
      <c r="E335" s="131">
        <v>3.3309257953591267</v>
      </c>
      <c r="F335" s="132">
        <f t="shared" si="4"/>
        <v>0.30021683502924873</v>
      </c>
      <c r="G335" s="133">
        <v>16.407911439241722</v>
      </c>
      <c r="H335" s="131">
        <v>1.8377270239725036</v>
      </c>
      <c r="I335" s="133">
        <v>0.85757112928116708</v>
      </c>
      <c r="J335" s="131">
        <v>2.1527281872170523</v>
      </c>
      <c r="K335" s="133">
        <v>0.10205215507757401</v>
      </c>
      <c r="L335" s="104">
        <v>1.1211592364155865</v>
      </c>
      <c r="M335" s="134">
        <v>0.52080854567383617</v>
      </c>
      <c r="N335" s="131">
        <v>626.42409197360325</v>
      </c>
      <c r="O335" s="104">
        <v>6.6927667986390702</v>
      </c>
      <c r="P335" s="104">
        <v>628.79605005304688</v>
      </c>
      <c r="Q335" s="104">
        <v>10.091555348006409</v>
      </c>
      <c r="R335" s="131">
        <v>637.35641490943567</v>
      </c>
      <c r="S335" s="104">
        <v>39.529569118993038</v>
      </c>
      <c r="T335" s="140">
        <v>98.284739483262939</v>
      </c>
      <c r="U335" s="140">
        <v>99.622777834045948</v>
      </c>
    </row>
    <row r="336" spans="1:21">
      <c r="A336" s="129" t="s">
        <v>193</v>
      </c>
      <c r="B336" s="129" t="s">
        <v>337</v>
      </c>
      <c r="C336" s="129">
        <v>93.898654790640265</v>
      </c>
      <c r="D336" s="130">
        <v>10844.567513827495</v>
      </c>
      <c r="E336" s="131">
        <v>1.3679925827636299</v>
      </c>
      <c r="F336" s="132">
        <f t="shared" si="4"/>
        <v>0.73099811548670224</v>
      </c>
      <c r="G336" s="133">
        <v>15.73971599696957</v>
      </c>
      <c r="H336" s="131">
        <v>2.9728607693338924</v>
      </c>
      <c r="I336" s="133">
        <v>1.0015705082003841</v>
      </c>
      <c r="J336" s="131">
        <v>3.5209214496694532</v>
      </c>
      <c r="K336" s="133">
        <v>0.11433446003781933</v>
      </c>
      <c r="L336" s="104">
        <v>1.8865276835758178</v>
      </c>
      <c r="M336" s="134">
        <v>0.53580510401699721</v>
      </c>
      <c r="N336" s="131">
        <v>697.87158659908312</v>
      </c>
      <c r="O336" s="104">
        <v>12.477957858184936</v>
      </c>
      <c r="P336" s="104">
        <v>704.60692136817136</v>
      </c>
      <c r="Q336" s="104">
        <v>17.891296950431524</v>
      </c>
      <c r="R336" s="131">
        <v>726.11967763658788</v>
      </c>
      <c r="S336" s="104">
        <v>63.049899976051677</v>
      </c>
      <c r="T336" s="140">
        <v>96.109719663644412</v>
      </c>
      <c r="U336" s="140">
        <v>99.044100396287632</v>
      </c>
    </row>
    <row r="337" spans="1:21">
      <c r="A337" s="129" t="s">
        <v>194</v>
      </c>
      <c r="B337" s="129" t="s">
        <v>337</v>
      </c>
      <c r="C337" s="129">
        <v>137.47900537364873</v>
      </c>
      <c r="D337" s="130">
        <v>50594.629855140578</v>
      </c>
      <c r="E337" s="131">
        <v>1.1347925476331118</v>
      </c>
      <c r="F337" s="132">
        <f t="shared" si="4"/>
        <v>0.88121833553255646</v>
      </c>
      <c r="G337" s="133">
        <v>15.315035413941015</v>
      </c>
      <c r="H337" s="131">
        <v>1.1880992914391639</v>
      </c>
      <c r="I337" s="133">
        <v>1.0970277529200445</v>
      </c>
      <c r="J337" s="131">
        <v>2.6347659837424433</v>
      </c>
      <c r="K337" s="133">
        <v>0.12185247233860325</v>
      </c>
      <c r="L337" s="104">
        <v>2.3516827725626688</v>
      </c>
      <c r="M337" s="134">
        <v>0.89255849934054454</v>
      </c>
      <c r="N337" s="131">
        <v>741.21716116801747</v>
      </c>
      <c r="O337" s="104">
        <v>16.466317443745254</v>
      </c>
      <c r="P337" s="104">
        <v>751.91246018679487</v>
      </c>
      <c r="Q337" s="104">
        <v>13.996288954568001</v>
      </c>
      <c r="R337" s="131">
        <v>783.84698092749807</v>
      </c>
      <c r="S337" s="104">
        <v>24.959636959326019</v>
      </c>
      <c r="T337" s="140">
        <v>94.561461510123024</v>
      </c>
      <c r="U337" s="140">
        <v>98.577587207941676</v>
      </c>
    </row>
    <row r="338" spans="1:21">
      <c r="A338" s="129" t="s">
        <v>195</v>
      </c>
      <c r="B338" s="129" t="s">
        <v>337</v>
      </c>
      <c r="C338" s="129">
        <v>54.889318566961002</v>
      </c>
      <c r="D338" s="130">
        <v>26883.3851947562</v>
      </c>
      <c r="E338" s="131">
        <v>0.72715734265390786</v>
      </c>
      <c r="F338" s="132">
        <f t="shared" si="4"/>
        <v>1.3752181836606334</v>
      </c>
      <c r="G338" s="133">
        <v>14.977444587049929</v>
      </c>
      <c r="H338" s="131">
        <v>3.8621527193570522</v>
      </c>
      <c r="I338" s="133">
        <v>1.1775062183759251</v>
      </c>
      <c r="J338" s="131">
        <v>4.2335613002944719</v>
      </c>
      <c r="K338" s="133">
        <v>0.1279085736628382</v>
      </c>
      <c r="L338" s="104">
        <v>1.7340177783730899</v>
      </c>
      <c r="M338" s="134">
        <v>0.4095884423009245</v>
      </c>
      <c r="N338" s="131">
        <v>775.92327525322958</v>
      </c>
      <c r="O338" s="104">
        <v>12.676462303271364</v>
      </c>
      <c r="P338" s="104">
        <v>790.1510742563803</v>
      </c>
      <c r="Q338" s="104">
        <v>23.249598536803376</v>
      </c>
      <c r="R338" s="131">
        <v>830.49509998865108</v>
      </c>
      <c r="S338" s="104">
        <v>80.557921467748713</v>
      </c>
      <c r="T338" s="140">
        <v>93.429000997577546</v>
      </c>
      <c r="U338" s="140">
        <v>98.199357127174608</v>
      </c>
    </row>
    <row r="339" spans="1:21">
      <c r="A339" s="129" t="s">
        <v>196</v>
      </c>
      <c r="B339" s="129" t="s">
        <v>337</v>
      </c>
      <c r="C339" s="129">
        <v>79.031409222379921</v>
      </c>
      <c r="D339" s="130">
        <v>62672.46082094028</v>
      </c>
      <c r="E339" s="131">
        <v>0.81233612594998506</v>
      </c>
      <c r="F339" s="132">
        <f t="shared" si="4"/>
        <v>1.2310175160935404</v>
      </c>
      <c r="G339" s="133">
        <v>14.826943464815455</v>
      </c>
      <c r="H339" s="131">
        <v>3.146395336544952</v>
      </c>
      <c r="I339" s="133">
        <v>1.3212650299060029</v>
      </c>
      <c r="J339" s="131">
        <v>3.3710207090970328</v>
      </c>
      <c r="K339" s="133">
        <v>0.14208240426787067</v>
      </c>
      <c r="L339" s="104">
        <v>1.2099491755149228</v>
      </c>
      <c r="M339" s="134">
        <v>0.35892665157759335</v>
      </c>
      <c r="N339" s="131">
        <v>856.42718119801566</v>
      </c>
      <c r="O339" s="104">
        <v>9.7035024174468276</v>
      </c>
      <c r="P339" s="104">
        <v>855.06656707410707</v>
      </c>
      <c r="Q339" s="104">
        <v>19.485423545845379</v>
      </c>
      <c r="R339" s="131">
        <v>851.52000029927638</v>
      </c>
      <c r="S339" s="104">
        <v>65.422761539307203</v>
      </c>
      <c r="T339" s="140">
        <v>100.57628486671065</v>
      </c>
      <c r="U339" s="140">
        <v>100.15912376606705</v>
      </c>
    </row>
    <row r="340" spans="1:21">
      <c r="A340" s="129" t="s">
        <v>197</v>
      </c>
      <c r="B340" s="129" t="s">
        <v>337</v>
      </c>
      <c r="C340" s="129">
        <v>123.2098555987448</v>
      </c>
      <c r="D340" s="130">
        <v>90236.405882983323</v>
      </c>
      <c r="E340" s="131">
        <v>0.86368902520449631</v>
      </c>
      <c r="F340" s="132">
        <f t="shared" si="4"/>
        <v>1.1578241367177604</v>
      </c>
      <c r="G340" s="133">
        <v>14.06930917049494</v>
      </c>
      <c r="H340" s="131">
        <v>1.1104760046905435</v>
      </c>
      <c r="I340" s="133">
        <v>1.5784185654071334</v>
      </c>
      <c r="J340" s="131">
        <v>1.4684955691339856</v>
      </c>
      <c r="K340" s="133">
        <v>0.16106221930056608</v>
      </c>
      <c r="L340" s="104">
        <v>0.96089660191545911</v>
      </c>
      <c r="M340" s="134">
        <v>0.65434082479535693</v>
      </c>
      <c r="N340" s="131">
        <v>962.67714687269199</v>
      </c>
      <c r="O340" s="104">
        <v>8.5927723446815776</v>
      </c>
      <c r="P340" s="104">
        <v>961.74671457861166</v>
      </c>
      <c r="Q340" s="104">
        <v>9.128155114919025</v>
      </c>
      <c r="R340" s="131">
        <v>959.6009712258782</v>
      </c>
      <c r="S340" s="104">
        <v>22.695760747931558</v>
      </c>
      <c r="T340" s="140">
        <v>100.32056820898003</v>
      </c>
      <c r="U340" s="140">
        <v>100.09674400546177</v>
      </c>
    </row>
    <row r="341" spans="1:21">
      <c r="A341" s="129" t="s">
        <v>198</v>
      </c>
      <c r="B341" s="129" t="s">
        <v>337</v>
      </c>
      <c r="C341" s="129">
        <v>180.1023032457141</v>
      </c>
      <c r="D341" s="130">
        <v>62504.38996799005</v>
      </c>
      <c r="E341" s="131">
        <v>0.78881470222519301</v>
      </c>
      <c r="F341" s="132">
        <f t="shared" si="4"/>
        <v>1.267724849928719</v>
      </c>
      <c r="G341" s="133">
        <v>13.92310316348733</v>
      </c>
      <c r="H341" s="131">
        <v>0.71388389575336286</v>
      </c>
      <c r="I341" s="133">
        <v>1.5523257597328481</v>
      </c>
      <c r="J341" s="131">
        <v>1.8149324783110661</v>
      </c>
      <c r="K341" s="133">
        <v>0.15675363864301778</v>
      </c>
      <c r="L341" s="104">
        <v>1.668637073845703</v>
      </c>
      <c r="M341" s="134">
        <v>0.91939347264229776</v>
      </c>
      <c r="N341" s="131">
        <v>938.71068089784433</v>
      </c>
      <c r="O341" s="104">
        <v>14.576645453716822</v>
      </c>
      <c r="P341" s="104">
        <v>951.4190040455569</v>
      </c>
      <c r="Q341" s="104">
        <v>11.208688088478993</v>
      </c>
      <c r="R341" s="131">
        <v>980.91306759256759</v>
      </c>
      <c r="S341" s="104">
        <v>14.529214111645956</v>
      </c>
      <c r="T341" s="140">
        <v>95.69764252419435</v>
      </c>
      <c r="U341" s="140">
        <v>98.66427692807531</v>
      </c>
    </row>
    <row r="342" spans="1:21">
      <c r="A342" s="129" t="s">
        <v>199</v>
      </c>
      <c r="B342" s="129" t="s">
        <v>337</v>
      </c>
      <c r="C342" s="129">
        <v>51.71715182585681</v>
      </c>
      <c r="D342" s="130">
        <v>35117.34131506928</v>
      </c>
      <c r="E342" s="131">
        <v>0.41325446187399845</v>
      </c>
      <c r="F342" s="132">
        <f t="shared" si="4"/>
        <v>2.4198165833836796</v>
      </c>
      <c r="G342" s="133">
        <v>13.634316998699132</v>
      </c>
      <c r="H342" s="131">
        <v>2.6465141253150994</v>
      </c>
      <c r="I342" s="133">
        <v>1.6646265500137543</v>
      </c>
      <c r="J342" s="131">
        <v>2.9438564843517931</v>
      </c>
      <c r="K342" s="133">
        <v>0.16460723866651017</v>
      </c>
      <c r="L342" s="104">
        <v>1.289284291755606</v>
      </c>
      <c r="M342" s="134">
        <v>0.43795759019125313</v>
      </c>
      <c r="N342" s="131">
        <v>982.32970819222896</v>
      </c>
      <c r="O342" s="104">
        <v>11.747266518631363</v>
      </c>
      <c r="P342" s="104">
        <v>995.14029189376515</v>
      </c>
      <c r="Q342" s="104">
        <v>18.675660911087732</v>
      </c>
      <c r="R342" s="131">
        <v>1023.4644015086287</v>
      </c>
      <c r="S342" s="104">
        <v>53.56992190967344</v>
      </c>
      <c r="T342" s="140">
        <v>95.980837901565948</v>
      </c>
      <c r="U342" s="140">
        <v>98.712685657902824</v>
      </c>
    </row>
    <row r="343" spans="1:21">
      <c r="A343" s="129" t="s">
        <v>200</v>
      </c>
      <c r="B343" s="129" t="s">
        <v>337</v>
      </c>
      <c r="C343" s="129">
        <v>178.55877542850797</v>
      </c>
      <c r="D343" s="130">
        <v>71174.317702491593</v>
      </c>
      <c r="E343" s="131">
        <v>3.8379846439369074</v>
      </c>
      <c r="F343" s="132">
        <f t="shared" si="4"/>
        <v>0.26055341351606487</v>
      </c>
      <c r="G343" s="133">
        <v>8.8475110539659205</v>
      </c>
      <c r="H343" s="131">
        <v>0.37895472923437401</v>
      </c>
      <c r="I343" s="133">
        <v>4.3505415107244563</v>
      </c>
      <c r="J343" s="131">
        <v>2.8342792853465877</v>
      </c>
      <c r="K343" s="133">
        <v>0.27916640634517131</v>
      </c>
      <c r="L343" s="104">
        <v>2.8088311413354248</v>
      </c>
      <c r="M343" s="134">
        <v>0.99102129979119169</v>
      </c>
      <c r="N343" s="131">
        <v>1587.1627444739681</v>
      </c>
      <c r="O343" s="104">
        <v>39.517129259642502</v>
      </c>
      <c r="P343" s="104">
        <v>1702.9981954040381</v>
      </c>
      <c r="Q343" s="104">
        <v>23.404266508560568</v>
      </c>
      <c r="R343" s="131">
        <v>1848.6171519973084</v>
      </c>
      <c r="S343" s="104">
        <v>6.8524216692401296</v>
      </c>
      <c r="T343" s="140">
        <v>85.856757455655099</v>
      </c>
      <c r="U343" s="140">
        <v>93.19814599670859</v>
      </c>
    </row>
    <row r="344" spans="1:21">
      <c r="A344" s="129" t="s">
        <v>201</v>
      </c>
      <c r="B344" s="129" t="s">
        <v>337</v>
      </c>
      <c r="C344" s="129">
        <v>262.30609604858535</v>
      </c>
      <c r="D344" s="130">
        <v>246550.7046708398</v>
      </c>
      <c r="E344" s="131">
        <v>0.84063040105254583</v>
      </c>
      <c r="F344" s="132">
        <f t="shared" si="4"/>
        <v>1.1895834349410976</v>
      </c>
      <c r="G344" s="133">
        <v>8.7296498061279539</v>
      </c>
      <c r="H344" s="131">
        <v>0.17544310449456407</v>
      </c>
      <c r="I344" s="133">
        <v>5.1273786298802762</v>
      </c>
      <c r="J344" s="131">
        <v>0.92164727047783235</v>
      </c>
      <c r="K344" s="133">
        <v>0.3246317077333839</v>
      </c>
      <c r="L344" s="104">
        <v>0.90479467740728237</v>
      </c>
      <c r="M344" s="134">
        <v>0.98171470408433725</v>
      </c>
      <c r="N344" s="131">
        <v>1812.3091982175872</v>
      </c>
      <c r="O344" s="104">
        <v>14.294360945849121</v>
      </c>
      <c r="P344" s="104">
        <v>1840.6529205248326</v>
      </c>
      <c r="Q344" s="104">
        <v>7.8311209972443976</v>
      </c>
      <c r="R344" s="131">
        <v>1872.8349090813351</v>
      </c>
      <c r="S344" s="104">
        <v>3.1640621063447725</v>
      </c>
      <c r="T344" s="140">
        <v>96.768230313827445</v>
      </c>
      <c r="U344" s="140">
        <v>98.460126730510197</v>
      </c>
    </row>
    <row r="345" spans="1:21">
      <c r="A345" s="129" t="s">
        <v>202</v>
      </c>
      <c r="B345" s="129" t="s">
        <v>337</v>
      </c>
      <c r="C345" s="129">
        <v>196.66783831818398</v>
      </c>
      <c r="D345" s="130">
        <v>517689.01752013306</v>
      </c>
      <c r="E345" s="131">
        <v>2.3052429756160295</v>
      </c>
      <c r="F345" s="132">
        <f t="shared" si="4"/>
        <v>0.43379375214570182</v>
      </c>
      <c r="G345" s="133">
        <v>4.2522466909182635</v>
      </c>
      <c r="H345" s="131">
        <v>1.5720308295709293</v>
      </c>
      <c r="I345" s="133">
        <v>16.228934146305509</v>
      </c>
      <c r="J345" s="131">
        <v>2.3777727304669063</v>
      </c>
      <c r="K345" s="133">
        <v>0.5005035648444881</v>
      </c>
      <c r="L345" s="104">
        <v>1.7839625076302981</v>
      </c>
      <c r="M345" s="134">
        <v>0.75026619860342769</v>
      </c>
      <c r="N345" s="131">
        <v>2615.9597851186531</v>
      </c>
      <c r="O345" s="104">
        <v>38.360052946318774</v>
      </c>
      <c r="P345" s="104">
        <v>2890.3794367510809</v>
      </c>
      <c r="Q345" s="104">
        <v>22.745970802166539</v>
      </c>
      <c r="R345" s="131">
        <v>3087.5620055059285</v>
      </c>
      <c r="S345" s="104">
        <v>25.086573500645727</v>
      </c>
      <c r="T345" s="140">
        <v>84.72574090669967</v>
      </c>
      <c r="U345" s="140">
        <v>90.505756851740955</v>
      </c>
    </row>
    <row r="346" spans="1:21">
      <c r="A346" s="129"/>
      <c r="B346" s="129"/>
      <c r="C346" s="129"/>
      <c r="D346" s="130"/>
      <c r="E346" s="131"/>
      <c r="F346" s="132"/>
      <c r="G346" s="133"/>
      <c r="H346" s="131"/>
      <c r="I346" s="133"/>
      <c r="J346" s="131"/>
      <c r="K346" s="133"/>
      <c r="L346" s="104"/>
      <c r="M346" s="134"/>
      <c r="N346" s="131"/>
      <c r="O346" s="104"/>
      <c r="P346" s="104"/>
      <c r="Q346" s="104"/>
      <c r="R346" s="131"/>
      <c r="S346" s="104"/>
    </row>
    <row r="347" spans="1:21">
      <c r="A347" s="282" t="s">
        <v>2807</v>
      </c>
      <c r="B347" s="129"/>
      <c r="C347" s="129"/>
      <c r="D347" s="130"/>
      <c r="E347" s="131"/>
      <c r="F347" s="132"/>
      <c r="G347" s="133"/>
      <c r="H347" s="131"/>
      <c r="I347" s="133"/>
      <c r="J347" s="131"/>
      <c r="K347" s="133"/>
      <c r="L347" s="104"/>
      <c r="M347" s="134"/>
      <c r="N347" s="131"/>
      <c r="O347" s="104"/>
      <c r="P347" s="104"/>
      <c r="Q347" s="104"/>
      <c r="R347" s="131"/>
      <c r="S347" s="104"/>
    </row>
    <row r="348" spans="1:21">
      <c r="A348" s="135" t="s">
        <v>3331</v>
      </c>
      <c r="B348" s="135" t="s">
        <v>338</v>
      </c>
      <c r="C348" s="135">
        <v>124.5896191679449</v>
      </c>
      <c r="D348" s="135">
        <v>1988.4802650092342</v>
      </c>
      <c r="E348" s="143">
        <v>4.5560575333832212</v>
      </c>
      <c r="F348" s="132">
        <f t="shared" si="4"/>
        <v>0.21948800968222706</v>
      </c>
      <c r="G348" s="144">
        <v>19.40468489615084</v>
      </c>
      <c r="H348" s="145">
        <v>2.3244813674307778</v>
      </c>
      <c r="I348" s="144">
        <v>0.32813937764619555</v>
      </c>
      <c r="J348" s="145">
        <v>2.7338037586223325</v>
      </c>
      <c r="K348" s="144">
        <v>4.6181035866285663E-2</v>
      </c>
      <c r="L348" s="143">
        <v>1.4389125627100254</v>
      </c>
      <c r="M348" s="146">
        <v>0.52634083853741898</v>
      </c>
      <c r="N348" s="145">
        <v>291.03255509449554</v>
      </c>
      <c r="O348" s="145">
        <v>4.0945812658603415</v>
      </c>
      <c r="P348" s="143">
        <v>288.14438604243333</v>
      </c>
      <c r="Q348" s="145">
        <v>6.8583326889871614</v>
      </c>
      <c r="R348" s="145">
        <v>264.78433707760405</v>
      </c>
      <c r="S348" s="143">
        <v>53.355419206337118</v>
      </c>
      <c r="T348" s="140">
        <v>109.91305539692802</v>
      </c>
      <c r="U348" s="140">
        <v>101.00233396587393</v>
      </c>
    </row>
    <row r="349" spans="1:21">
      <c r="A349" s="135" t="s">
        <v>3332</v>
      </c>
      <c r="B349" s="135" t="s">
        <v>338</v>
      </c>
      <c r="C349" s="135">
        <v>236.63481160830011</v>
      </c>
      <c r="D349" s="135">
        <v>3225.6756542438147</v>
      </c>
      <c r="E349" s="143">
        <v>4.5219058787366242</v>
      </c>
      <c r="F349" s="132">
        <f t="shared" si="4"/>
        <v>0.22114569095794406</v>
      </c>
      <c r="G349" s="144">
        <v>19.713559418748648</v>
      </c>
      <c r="H349" s="145">
        <v>1.7269457117782852</v>
      </c>
      <c r="I349" s="144">
        <v>0.32580782553936694</v>
      </c>
      <c r="J349" s="145">
        <v>2.1071010366078711</v>
      </c>
      <c r="K349" s="144">
        <v>4.6582767100838432E-2</v>
      </c>
      <c r="L349" s="143">
        <v>1.2072834327715083</v>
      </c>
      <c r="M349" s="146">
        <v>0.57295944133512489</v>
      </c>
      <c r="N349" s="145">
        <v>293.5074889173726</v>
      </c>
      <c r="O349" s="145">
        <v>3.4640104354949415</v>
      </c>
      <c r="P349" s="143">
        <v>286.36031203879298</v>
      </c>
      <c r="Q349" s="145">
        <v>5.2577518672024155</v>
      </c>
      <c r="R349" s="145">
        <v>228.40117689905253</v>
      </c>
      <c r="S349" s="143">
        <v>39.899874895589647</v>
      </c>
      <c r="T349" s="140">
        <v>128.50524366916699</v>
      </c>
      <c r="U349" s="140">
        <v>102.49586851882303</v>
      </c>
    </row>
    <row r="350" spans="1:21">
      <c r="A350" s="135" t="s">
        <v>3333</v>
      </c>
      <c r="B350" s="135" t="s">
        <v>338</v>
      </c>
      <c r="C350" s="135">
        <v>94.254631691849639</v>
      </c>
      <c r="D350" s="135">
        <v>1597.0002838395897</v>
      </c>
      <c r="E350" s="143">
        <v>3.5821193104259303</v>
      </c>
      <c r="F350" s="132">
        <f t="shared" si="4"/>
        <v>0.27916434751055108</v>
      </c>
      <c r="G350" s="144">
        <v>20.052719342571066</v>
      </c>
      <c r="H350" s="145">
        <v>2.7040252830688583</v>
      </c>
      <c r="I350" s="144">
        <v>0.32058930306773109</v>
      </c>
      <c r="J350" s="145">
        <v>3.4419182086240818</v>
      </c>
      <c r="K350" s="144">
        <v>4.6625234396922462E-2</v>
      </c>
      <c r="L350" s="143">
        <v>2.1295652662884952</v>
      </c>
      <c r="M350" s="146">
        <v>0.61871466351311</v>
      </c>
      <c r="N350" s="145">
        <v>293.76906041871695</v>
      </c>
      <c r="O350" s="145">
        <v>6.1156006363534061</v>
      </c>
      <c r="P350" s="143">
        <v>282.35576858486473</v>
      </c>
      <c r="Q350" s="145">
        <v>8.4844133037249492</v>
      </c>
      <c r="R350" s="145">
        <v>188.84814267450039</v>
      </c>
      <c r="S350" s="143">
        <v>62.931388698563758</v>
      </c>
      <c r="T350" s="140">
        <v>155.5583530016807</v>
      </c>
      <c r="U350" s="140">
        <v>104.04216704728731</v>
      </c>
    </row>
    <row r="351" spans="1:21">
      <c r="A351" s="135" t="s">
        <v>3334</v>
      </c>
      <c r="B351" s="135" t="s">
        <v>338</v>
      </c>
      <c r="C351" s="135">
        <v>1679.9469783967704</v>
      </c>
      <c r="D351" s="135">
        <v>19572.228539587417</v>
      </c>
      <c r="E351" s="143">
        <v>7.857017300147902</v>
      </c>
      <c r="F351" s="132">
        <f t="shared" si="4"/>
        <v>0.12727476112101418</v>
      </c>
      <c r="G351" s="144">
        <v>18.901261452341164</v>
      </c>
      <c r="H351" s="145">
        <v>0.74818785109562991</v>
      </c>
      <c r="I351" s="144">
        <v>0.34322440041510771</v>
      </c>
      <c r="J351" s="145">
        <v>2.6541101726048706</v>
      </c>
      <c r="K351" s="144">
        <v>4.7050871258115634E-2</v>
      </c>
      <c r="L351" s="143">
        <v>2.5464712344335565</v>
      </c>
      <c r="M351" s="146">
        <v>0.95944443479312214</v>
      </c>
      <c r="N351" s="145">
        <v>296.39012633126623</v>
      </c>
      <c r="O351" s="145">
        <v>7.3766139747802413</v>
      </c>
      <c r="P351" s="143">
        <v>299.61211605826986</v>
      </c>
      <c r="Q351" s="145">
        <v>6.8862866741642961</v>
      </c>
      <c r="R351" s="145">
        <v>324.81196491119545</v>
      </c>
      <c r="S351" s="143">
        <v>16.991712244703677</v>
      </c>
      <c r="T351" s="140">
        <v>91.24975627431094</v>
      </c>
      <c r="U351" s="140">
        <v>98.924613006512388</v>
      </c>
    </row>
    <row r="352" spans="1:21">
      <c r="A352" s="135" t="s">
        <v>3335</v>
      </c>
      <c r="B352" s="135" t="s">
        <v>338</v>
      </c>
      <c r="C352" s="135">
        <v>395.95129496823489</v>
      </c>
      <c r="D352" s="135">
        <v>5963.6744749484096</v>
      </c>
      <c r="E352" s="143">
        <v>4.5782358313056477</v>
      </c>
      <c r="F352" s="132">
        <f t="shared" ref="F352:F417" si="5">1/E352</f>
        <v>0.21842474630993708</v>
      </c>
      <c r="G352" s="144">
        <v>19.007815246879073</v>
      </c>
      <c r="H352" s="145">
        <v>1.2503582719930237</v>
      </c>
      <c r="I352" s="144">
        <v>0.34182610965853122</v>
      </c>
      <c r="J352" s="145">
        <v>1.852268784868057</v>
      </c>
      <c r="K352" s="144">
        <v>4.7123350296988595E-2</v>
      </c>
      <c r="L352" s="143">
        <v>1.3665664429712914</v>
      </c>
      <c r="M352" s="146">
        <v>0.73777977264170991</v>
      </c>
      <c r="N352" s="145">
        <v>296.8363450837208</v>
      </c>
      <c r="O352" s="145">
        <v>3.9644900091397517</v>
      </c>
      <c r="P352" s="143">
        <v>298.55455616449751</v>
      </c>
      <c r="Q352" s="145">
        <v>4.7912202536355153</v>
      </c>
      <c r="R352" s="145">
        <v>311.98886270634387</v>
      </c>
      <c r="S352" s="143">
        <v>28.455821057295765</v>
      </c>
      <c r="T352" s="140">
        <v>95.143250470166564</v>
      </c>
      <c r="U352" s="140">
        <v>99.424490082197906</v>
      </c>
    </row>
    <row r="353" spans="1:21">
      <c r="A353" s="135" t="s">
        <v>3336</v>
      </c>
      <c r="B353" s="135" t="s">
        <v>338</v>
      </c>
      <c r="C353" s="135">
        <v>1993.1820886244948</v>
      </c>
      <c r="D353" s="135">
        <v>26798.257989343296</v>
      </c>
      <c r="E353" s="143">
        <v>9.0338164310756301</v>
      </c>
      <c r="F353" s="132">
        <f t="shared" si="5"/>
        <v>0.11069518709280801</v>
      </c>
      <c r="G353" s="144">
        <v>19.052960751366719</v>
      </c>
      <c r="H353" s="145">
        <v>0.70892506508840625</v>
      </c>
      <c r="I353" s="144">
        <v>0.3418869623761972</v>
      </c>
      <c r="J353" s="145">
        <v>2.4749643247574404</v>
      </c>
      <c r="K353" s="144">
        <v>4.72436820101369E-2</v>
      </c>
      <c r="L353" s="143">
        <v>2.3712599311149867</v>
      </c>
      <c r="M353" s="146">
        <v>0.95809863091557201</v>
      </c>
      <c r="N353" s="145">
        <v>297.57710164747999</v>
      </c>
      <c r="O353" s="145">
        <v>6.8959407703642341</v>
      </c>
      <c r="P353" s="143">
        <v>298.60060342559774</v>
      </c>
      <c r="Q353" s="145">
        <v>6.4028188739646055</v>
      </c>
      <c r="R353" s="145">
        <v>306.60207932347765</v>
      </c>
      <c r="S353" s="143">
        <v>16.171293218741738</v>
      </c>
      <c r="T353" s="140">
        <v>97.056452553775429</v>
      </c>
      <c r="U353" s="140">
        <v>99.657233854729029</v>
      </c>
    </row>
    <row r="354" spans="1:21">
      <c r="A354" s="135" t="s">
        <v>3337</v>
      </c>
      <c r="B354" s="135" t="s">
        <v>338</v>
      </c>
      <c r="C354" s="135">
        <v>356.5458286396775</v>
      </c>
      <c r="D354" s="135">
        <v>4868.8282213417287</v>
      </c>
      <c r="E354" s="143">
        <v>6.0973146668229328</v>
      </c>
      <c r="F354" s="132">
        <f t="shared" si="5"/>
        <v>0.16400662498874444</v>
      </c>
      <c r="G354" s="144">
        <v>19.142557405738838</v>
      </c>
      <c r="H354" s="145">
        <v>1.2158189434026094</v>
      </c>
      <c r="I354" s="144">
        <v>0.34183581874196967</v>
      </c>
      <c r="J354" s="145">
        <v>1.4440216444571754</v>
      </c>
      <c r="K354" s="144">
        <v>4.7458745166854444E-2</v>
      </c>
      <c r="L354" s="143">
        <v>0.77909101299152961</v>
      </c>
      <c r="M354" s="146">
        <v>0.53952862547596991</v>
      </c>
      <c r="N354" s="145">
        <v>298.90080870046984</v>
      </c>
      <c r="O354" s="145">
        <v>2.2755466450557833</v>
      </c>
      <c r="P354" s="143">
        <v>298.56190316948471</v>
      </c>
      <c r="Q354" s="145">
        <v>3.7352851367234337</v>
      </c>
      <c r="R354" s="145">
        <v>295.91273447069432</v>
      </c>
      <c r="S354" s="143">
        <v>27.760789461830342</v>
      </c>
      <c r="T354" s="140">
        <v>101.00978223702347</v>
      </c>
      <c r="U354" s="140">
        <v>100.11351265094018</v>
      </c>
    </row>
    <row r="355" spans="1:21">
      <c r="A355" s="135" t="s">
        <v>3338</v>
      </c>
      <c r="B355" s="135" t="s">
        <v>338</v>
      </c>
      <c r="C355" s="135">
        <v>375.04483776872081</v>
      </c>
      <c r="D355" s="135">
        <v>6524.3242977197478</v>
      </c>
      <c r="E355" s="143">
        <v>6.157281730840066</v>
      </c>
      <c r="F355" s="132">
        <f t="shared" si="5"/>
        <v>0.16240932991441426</v>
      </c>
      <c r="G355" s="144">
        <v>18.995103011012844</v>
      </c>
      <c r="H355" s="145">
        <v>1.2689209777362593</v>
      </c>
      <c r="I355" s="144">
        <v>0.34626006014237193</v>
      </c>
      <c r="J355" s="145">
        <v>1.998249703776058</v>
      </c>
      <c r="K355" s="144">
        <v>4.7702679946358129E-2</v>
      </c>
      <c r="L355" s="143">
        <v>1.5436455003989611</v>
      </c>
      <c r="M355" s="146">
        <v>0.77249880106673408</v>
      </c>
      <c r="N355" s="145">
        <v>300.4018907749666</v>
      </c>
      <c r="O355" s="145">
        <v>4.530754933300102</v>
      </c>
      <c r="P355" s="143">
        <v>301.90427189459768</v>
      </c>
      <c r="Q355" s="145">
        <v>5.2186350939385591</v>
      </c>
      <c r="R355" s="145">
        <v>313.54908339653002</v>
      </c>
      <c r="S355" s="143">
        <v>28.880152229754827</v>
      </c>
      <c r="T355" s="140">
        <v>95.806974627657638</v>
      </c>
      <c r="U355" s="140">
        <v>99.502365067508677</v>
      </c>
    </row>
    <row r="356" spans="1:21">
      <c r="A356" s="135" t="s">
        <v>3339</v>
      </c>
      <c r="B356" s="135" t="s">
        <v>338</v>
      </c>
      <c r="C356" s="135">
        <v>467.52289381514851</v>
      </c>
      <c r="D356" s="135">
        <v>5514.6709720851959</v>
      </c>
      <c r="E356" s="143">
        <v>6.7192867665043865</v>
      </c>
      <c r="F356" s="132">
        <f t="shared" si="5"/>
        <v>0.14882531952423811</v>
      </c>
      <c r="G356" s="144">
        <v>19.438697763677517</v>
      </c>
      <c r="H356" s="145">
        <v>1.487987450832748</v>
      </c>
      <c r="I356" s="144">
        <v>0.33838393396325306</v>
      </c>
      <c r="J356" s="145">
        <v>3.1478614121864497</v>
      </c>
      <c r="K356" s="144">
        <v>4.7706288224513262E-2</v>
      </c>
      <c r="L356" s="143">
        <v>2.7739727497754427</v>
      </c>
      <c r="M356" s="146">
        <v>0.88122454789033722</v>
      </c>
      <c r="N356" s="145">
        <v>300.4240921264219</v>
      </c>
      <c r="O356" s="145">
        <v>8.1424800674638504</v>
      </c>
      <c r="P356" s="143">
        <v>295.94645550666365</v>
      </c>
      <c r="Q356" s="145">
        <v>8.0813460667176003</v>
      </c>
      <c r="R356" s="145">
        <v>260.78690652631951</v>
      </c>
      <c r="S356" s="143">
        <v>34.189223000167473</v>
      </c>
      <c r="T356" s="140">
        <v>115.19907043189764</v>
      </c>
      <c r="U356" s="140">
        <v>101.51298876416428</v>
      </c>
    </row>
    <row r="357" spans="1:21">
      <c r="A357" s="135" t="s">
        <v>3340</v>
      </c>
      <c r="B357" s="135" t="s">
        <v>338</v>
      </c>
      <c r="C357" s="135">
        <v>862.74421668907053</v>
      </c>
      <c r="D357" s="135">
        <v>10427.81562998245</v>
      </c>
      <c r="E357" s="143">
        <v>41.500406893823609</v>
      </c>
      <c r="F357" s="132">
        <f t="shared" si="5"/>
        <v>2.4096149287365837E-2</v>
      </c>
      <c r="G357" s="144">
        <v>19.229878995747601</v>
      </c>
      <c r="H357" s="145">
        <v>0.92916680125975959</v>
      </c>
      <c r="I357" s="144">
        <v>0.34378921073727053</v>
      </c>
      <c r="J357" s="145">
        <v>2.2037241144313806</v>
      </c>
      <c r="K357" s="144">
        <v>4.7947671326670174E-2</v>
      </c>
      <c r="L357" s="143">
        <v>1.9982615013964211</v>
      </c>
      <c r="M357" s="146">
        <v>0.9067657282100513</v>
      </c>
      <c r="N357" s="145">
        <v>301.90912304276821</v>
      </c>
      <c r="O357" s="145">
        <v>5.8938431029558274</v>
      </c>
      <c r="P357" s="143">
        <v>300.03898314632238</v>
      </c>
      <c r="Q357" s="145">
        <v>5.7247012760241205</v>
      </c>
      <c r="R357" s="145">
        <v>285.53824712349729</v>
      </c>
      <c r="S357" s="143">
        <v>21.232881773569602</v>
      </c>
      <c r="T357" s="140">
        <v>105.73333908300923</v>
      </c>
      <c r="U357" s="140">
        <v>100.6232989716319</v>
      </c>
    </row>
    <row r="358" spans="1:21">
      <c r="A358" s="135" t="s">
        <v>3341</v>
      </c>
      <c r="B358" s="135" t="s">
        <v>338</v>
      </c>
      <c r="C358" s="135">
        <v>1152.381911757142</v>
      </c>
      <c r="D358" s="135">
        <v>17570.776360114956</v>
      </c>
      <c r="E358" s="143">
        <v>6.6016808267305382</v>
      </c>
      <c r="F358" s="132">
        <f t="shared" si="5"/>
        <v>0.15147657486725952</v>
      </c>
      <c r="G358" s="144">
        <v>19.109289513981086</v>
      </c>
      <c r="H358" s="145">
        <v>0.75008446460814915</v>
      </c>
      <c r="I358" s="144">
        <v>0.34606630595444732</v>
      </c>
      <c r="J358" s="145">
        <v>1.9030510620557886</v>
      </c>
      <c r="K358" s="144">
        <v>4.7962585084983252E-2</v>
      </c>
      <c r="L358" s="143">
        <v>1.7489930362197474</v>
      </c>
      <c r="M358" s="146">
        <v>0.91904682490777823</v>
      </c>
      <c r="N358" s="145">
        <v>302.00086386306799</v>
      </c>
      <c r="O358" s="145">
        <v>5.1601601872798426</v>
      </c>
      <c r="P358" s="143">
        <v>301.75812711680754</v>
      </c>
      <c r="Q358" s="145">
        <v>4.9679438803532321</v>
      </c>
      <c r="R358" s="145">
        <v>299.85906840560233</v>
      </c>
      <c r="S358" s="143">
        <v>17.084542012674262</v>
      </c>
      <c r="T358" s="140">
        <v>100.71426736194904</v>
      </c>
      <c r="U358" s="140">
        <v>100.0804408313969</v>
      </c>
    </row>
    <row r="359" spans="1:21">
      <c r="A359" s="135" t="s">
        <v>3342</v>
      </c>
      <c r="B359" s="135" t="s">
        <v>338</v>
      </c>
      <c r="C359" s="135">
        <v>1306.2893746738473</v>
      </c>
      <c r="D359" s="135">
        <v>17057.943850167172</v>
      </c>
      <c r="E359" s="143">
        <v>7.4899679922992837</v>
      </c>
      <c r="F359" s="132">
        <f t="shared" si="5"/>
        <v>0.13351191901329049</v>
      </c>
      <c r="G359" s="144">
        <v>18.946033900717548</v>
      </c>
      <c r="H359" s="145">
        <v>0.59249278945366779</v>
      </c>
      <c r="I359" s="144">
        <v>0.35319439427140481</v>
      </c>
      <c r="J359" s="145">
        <v>2.4041600482588215</v>
      </c>
      <c r="K359" s="144">
        <v>4.8532295963224802E-2</v>
      </c>
      <c r="L359" s="143">
        <v>2.3300081184599488</v>
      </c>
      <c r="M359" s="146">
        <v>0.96915682470783249</v>
      </c>
      <c r="N359" s="145">
        <v>305.50441868573915</v>
      </c>
      <c r="O359" s="145">
        <v>6.9522412429314215</v>
      </c>
      <c r="P359" s="143">
        <v>307.12089693223754</v>
      </c>
      <c r="Q359" s="145">
        <v>6.3716600854033629</v>
      </c>
      <c r="R359" s="145">
        <v>319.43803711586708</v>
      </c>
      <c r="S359" s="143">
        <v>13.476675348566857</v>
      </c>
      <c r="T359" s="140">
        <v>95.638084131767343</v>
      </c>
      <c r="U359" s="140">
        <v>99.473667125016547</v>
      </c>
    </row>
    <row r="360" spans="1:21">
      <c r="A360" s="135" t="s">
        <v>3343</v>
      </c>
      <c r="B360" s="135" t="s">
        <v>337</v>
      </c>
      <c r="C360" s="135">
        <v>368.15381560680515</v>
      </c>
      <c r="D360" s="135">
        <v>4643.5006729066117</v>
      </c>
      <c r="E360" s="143">
        <v>3.421947341971471</v>
      </c>
      <c r="F360" s="132">
        <f t="shared" si="5"/>
        <v>0.29223126485163109</v>
      </c>
      <c r="G360" s="144">
        <v>19.593925594470221</v>
      </c>
      <c r="H360" s="145">
        <v>0.95297230277420442</v>
      </c>
      <c r="I360" s="144">
        <v>0.34371411471066138</v>
      </c>
      <c r="J360" s="145">
        <v>1.9419187910373672</v>
      </c>
      <c r="K360" s="144">
        <v>4.8844711266390353E-2</v>
      </c>
      <c r="L360" s="143">
        <v>1.6920083868377425</v>
      </c>
      <c r="M360" s="146">
        <v>0.87130748960613158</v>
      </c>
      <c r="N360" s="145">
        <v>307.42487309044333</v>
      </c>
      <c r="O360" s="145">
        <v>5.0795724709836918</v>
      </c>
      <c r="P360" s="143">
        <v>299.98223811305405</v>
      </c>
      <c r="Q360" s="145">
        <v>5.0437672195933203</v>
      </c>
      <c r="R360" s="145">
        <v>242.44482470173247</v>
      </c>
      <c r="S360" s="143">
        <v>21.959473697716135</v>
      </c>
      <c r="T360" s="140">
        <v>126.80199442023664</v>
      </c>
      <c r="U360" s="140">
        <v>102.48102521809454</v>
      </c>
    </row>
    <row r="361" spans="1:21">
      <c r="A361" s="135" t="s">
        <v>3344</v>
      </c>
      <c r="B361" s="135" t="s">
        <v>337</v>
      </c>
      <c r="C361" s="135">
        <v>1175.0762559649845</v>
      </c>
      <c r="D361" s="135">
        <v>25504.353026633238</v>
      </c>
      <c r="E361" s="143">
        <v>14.760442148098264</v>
      </c>
      <c r="F361" s="132">
        <f t="shared" si="5"/>
        <v>6.7748648039573811E-2</v>
      </c>
      <c r="G361" s="144">
        <v>19.020589353589362</v>
      </c>
      <c r="H361" s="145">
        <v>0.97097431652038513</v>
      </c>
      <c r="I361" s="144">
        <v>0.35819941039800596</v>
      </c>
      <c r="J361" s="145">
        <v>1.5048319873722544</v>
      </c>
      <c r="K361" s="144">
        <v>4.9413721292996073E-2</v>
      </c>
      <c r="L361" s="143">
        <v>1.1496643801025148</v>
      </c>
      <c r="M361" s="146">
        <v>0.76398188618389529</v>
      </c>
      <c r="N361" s="145">
        <v>310.9211768233609</v>
      </c>
      <c r="O361" s="145">
        <v>3.4897164991630234</v>
      </c>
      <c r="P361" s="143">
        <v>310.86953301724168</v>
      </c>
      <c r="Q361" s="145">
        <v>4.0297818284363416</v>
      </c>
      <c r="R361" s="145">
        <v>310.45968079047248</v>
      </c>
      <c r="S361" s="143">
        <v>22.092430988457039</v>
      </c>
      <c r="T361" s="140">
        <v>100.14864926476552</v>
      </c>
      <c r="U361" s="140">
        <v>100.01661269459828</v>
      </c>
    </row>
    <row r="362" spans="1:21">
      <c r="A362" s="135" t="s">
        <v>3345</v>
      </c>
      <c r="B362" s="135" t="s">
        <v>337</v>
      </c>
      <c r="C362" s="135">
        <v>1044.591406455826</v>
      </c>
      <c r="D362" s="135">
        <v>13356.587975364981</v>
      </c>
      <c r="E362" s="143">
        <v>13.248659144232073</v>
      </c>
      <c r="F362" s="132">
        <f t="shared" si="5"/>
        <v>7.5479336370077824E-2</v>
      </c>
      <c r="G362" s="144">
        <v>19.058030300784111</v>
      </c>
      <c r="H362" s="145">
        <v>0.7994273665896543</v>
      </c>
      <c r="I362" s="144">
        <v>0.37521204063024466</v>
      </c>
      <c r="J362" s="145">
        <v>2.6876516468129128</v>
      </c>
      <c r="K362" s="144">
        <v>5.186250681426053E-2</v>
      </c>
      <c r="L362" s="143">
        <v>2.5660060912171843</v>
      </c>
      <c r="M362" s="146">
        <v>0.95473909137741908</v>
      </c>
      <c r="N362" s="145">
        <v>325.9462293589624</v>
      </c>
      <c r="O362" s="145">
        <v>8.1558766703579124</v>
      </c>
      <c r="P362" s="143">
        <v>323.50909336105457</v>
      </c>
      <c r="Q362" s="145">
        <v>7.4459098492077374</v>
      </c>
      <c r="R362" s="145">
        <v>306.00979657765293</v>
      </c>
      <c r="S362" s="143">
        <v>18.211160249339372</v>
      </c>
      <c r="T362" s="140">
        <v>106.51496553518031</v>
      </c>
      <c r="U362" s="140">
        <v>100.75334389292973</v>
      </c>
    </row>
    <row r="363" spans="1:21">
      <c r="A363" s="135" t="s">
        <v>3346</v>
      </c>
      <c r="B363" s="135" t="s">
        <v>337</v>
      </c>
      <c r="C363" s="135">
        <v>1068.7678071875112</v>
      </c>
      <c r="D363" s="135">
        <v>13779.193258111702</v>
      </c>
      <c r="E363" s="143">
        <v>2.0967268368310346</v>
      </c>
      <c r="F363" s="132">
        <f t="shared" si="5"/>
        <v>0.47693384871793165</v>
      </c>
      <c r="G363" s="144">
        <v>18.895549418829727</v>
      </c>
      <c r="H363" s="145">
        <v>0.52094168337496749</v>
      </c>
      <c r="I363" s="144">
        <v>0.38239495520198646</v>
      </c>
      <c r="J363" s="145">
        <v>4.4029431908805297</v>
      </c>
      <c r="K363" s="144">
        <v>5.240471985444093E-2</v>
      </c>
      <c r="L363" s="143">
        <v>4.3720165261174024</v>
      </c>
      <c r="M363" s="146">
        <v>0.99297591101625304</v>
      </c>
      <c r="N363" s="145">
        <v>329.26836436634431</v>
      </c>
      <c r="O363" s="145">
        <v>14.03422073694162</v>
      </c>
      <c r="P363" s="143">
        <v>328.79877113964244</v>
      </c>
      <c r="Q363" s="145">
        <v>12.36728821117137</v>
      </c>
      <c r="R363" s="145">
        <v>325.47906593002733</v>
      </c>
      <c r="S363" s="143">
        <v>11.833290303619776</v>
      </c>
      <c r="T363" s="140">
        <v>101.16422186031824</v>
      </c>
      <c r="U363" s="140">
        <v>100.1428208582028</v>
      </c>
    </row>
    <row r="364" spans="1:21">
      <c r="A364" s="135" t="s">
        <v>3347</v>
      </c>
      <c r="B364" s="135" t="s">
        <v>337</v>
      </c>
      <c r="C364" s="135">
        <v>365.56451952730083</v>
      </c>
      <c r="D364" s="135">
        <v>10375.96659382365</v>
      </c>
      <c r="E364" s="143">
        <v>1.982437481489292</v>
      </c>
      <c r="F364" s="132">
        <f t="shared" si="5"/>
        <v>0.50442952644779349</v>
      </c>
      <c r="G364" s="144">
        <v>16.733331661168592</v>
      </c>
      <c r="H364" s="145">
        <v>0.92660661375858477</v>
      </c>
      <c r="I364" s="144">
        <v>0.78513775333628011</v>
      </c>
      <c r="J364" s="145">
        <v>1.4050902849073279</v>
      </c>
      <c r="K364" s="144">
        <v>9.5285541240794552E-2</v>
      </c>
      <c r="L364" s="143">
        <v>1.0562570198961068</v>
      </c>
      <c r="M364" s="146">
        <v>0.7517360494494999</v>
      </c>
      <c r="N364" s="145">
        <v>586.72101550855939</v>
      </c>
      <c r="O364" s="145">
        <v>5.9236253988840986</v>
      </c>
      <c r="P364" s="143">
        <v>588.40999643737803</v>
      </c>
      <c r="Q364" s="145">
        <v>6.275000959300769</v>
      </c>
      <c r="R364" s="145">
        <v>594.91002239952752</v>
      </c>
      <c r="S364" s="143">
        <v>20.059896006733425</v>
      </c>
      <c r="T364" s="140">
        <v>98.623488160791382</v>
      </c>
      <c r="U364" s="140">
        <v>99.712958491690344</v>
      </c>
    </row>
    <row r="365" spans="1:21">
      <c r="A365" s="135"/>
      <c r="B365" s="135"/>
      <c r="C365" s="135"/>
      <c r="D365" s="135"/>
      <c r="E365" s="143"/>
      <c r="F365" s="132"/>
      <c r="G365" s="144"/>
      <c r="H365" s="145"/>
      <c r="I365" s="144"/>
      <c r="J365" s="145"/>
      <c r="K365" s="144"/>
      <c r="L365" s="143"/>
      <c r="M365" s="146"/>
      <c r="N365" s="145"/>
      <c r="O365" s="145"/>
      <c r="P365" s="143"/>
      <c r="Q365" s="145"/>
      <c r="R365" s="145"/>
      <c r="S365" s="143"/>
    </row>
    <row r="366" spans="1:21">
      <c r="A366" s="282" t="s">
        <v>4124</v>
      </c>
      <c r="B366" s="135"/>
      <c r="C366" s="135"/>
      <c r="D366" s="135"/>
      <c r="E366" s="143"/>
      <c r="F366" s="132"/>
      <c r="G366" s="144"/>
      <c r="H366" s="145"/>
      <c r="I366" s="144"/>
      <c r="J366" s="145"/>
      <c r="K366" s="144"/>
      <c r="L366" s="143"/>
      <c r="M366" s="146"/>
      <c r="N366" s="145"/>
      <c r="O366" s="145"/>
      <c r="P366" s="143"/>
      <c r="Q366" s="145"/>
      <c r="R366" s="145"/>
      <c r="S366" s="143"/>
    </row>
    <row r="367" spans="1:21">
      <c r="A367" s="135" t="s">
        <v>3461</v>
      </c>
      <c r="B367" s="135" t="s">
        <v>338</v>
      </c>
      <c r="C367" s="135">
        <v>342.3655005956258</v>
      </c>
      <c r="D367" s="136">
        <v>61797.281462137114</v>
      </c>
      <c r="E367" s="137">
        <v>1.5972237601228025</v>
      </c>
      <c r="F367" s="132">
        <f t="shared" si="5"/>
        <v>0.62608635368854959</v>
      </c>
      <c r="G367" s="138">
        <v>17.862837855073025</v>
      </c>
      <c r="H367" s="137">
        <v>1.3555163676158697</v>
      </c>
      <c r="I367" s="138">
        <v>0.54754065613502345</v>
      </c>
      <c r="J367" s="137">
        <v>1.5975074194214549</v>
      </c>
      <c r="K367" s="138">
        <v>7.0935813458081073E-2</v>
      </c>
      <c r="L367" s="116">
        <v>0.84534332210769514</v>
      </c>
      <c r="M367" s="139">
        <v>0.52916394116894949</v>
      </c>
      <c r="N367" s="137">
        <v>441.79118941475531</v>
      </c>
      <c r="O367" s="116">
        <v>3.6095535425854735</v>
      </c>
      <c r="P367" s="116">
        <v>443.38426904651101</v>
      </c>
      <c r="Q367" s="116">
        <v>5.7392048217182889</v>
      </c>
      <c r="R367" s="137">
        <v>451.63896375805257</v>
      </c>
      <c r="S367" s="116">
        <v>30.122760578878086</v>
      </c>
      <c r="T367" s="140">
        <v>97.819547219452744</v>
      </c>
      <c r="U367" s="140">
        <v>99.640700010584141</v>
      </c>
    </row>
    <row r="368" spans="1:21">
      <c r="A368" s="135" t="s">
        <v>3462</v>
      </c>
      <c r="B368" s="135" t="s">
        <v>338</v>
      </c>
      <c r="C368" s="135">
        <v>212.90795768586389</v>
      </c>
      <c r="D368" s="136">
        <v>65648.725432468738</v>
      </c>
      <c r="E368" s="137">
        <v>1.7045510984025836</v>
      </c>
      <c r="F368" s="132">
        <f t="shared" si="5"/>
        <v>0.58666472418289362</v>
      </c>
      <c r="G368" s="138">
        <v>17.687618813810801</v>
      </c>
      <c r="H368" s="137">
        <v>2.1667409905193971</v>
      </c>
      <c r="I368" s="138">
        <v>0.55393560933653674</v>
      </c>
      <c r="J368" s="137">
        <v>2.3293991263946259</v>
      </c>
      <c r="K368" s="138">
        <v>7.1060356145493747E-2</v>
      </c>
      <c r="L368" s="116">
        <v>0.85518054821836831</v>
      </c>
      <c r="M368" s="139">
        <v>0.36712495446926308</v>
      </c>
      <c r="N368" s="137">
        <v>442.54082077144255</v>
      </c>
      <c r="O368" s="116">
        <v>3.6575435087369499</v>
      </c>
      <c r="P368" s="116">
        <v>447.57152424593636</v>
      </c>
      <c r="Q368" s="116">
        <v>8.4316013830898555</v>
      </c>
      <c r="R368" s="137">
        <v>473.50625317885573</v>
      </c>
      <c r="S368" s="116">
        <v>47.936688494387909</v>
      </c>
      <c r="T368" s="140">
        <v>93.460396309546354</v>
      </c>
      <c r="U368" s="140">
        <v>98.876000102336832</v>
      </c>
    </row>
    <row r="369" spans="1:21">
      <c r="A369" s="135" t="s">
        <v>3463</v>
      </c>
      <c r="B369" s="135" t="s">
        <v>338</v>
      </c>
      <c r="C369" s="135">
        <v>362.13932740375049</v>
      </c>
      <c r="D369" s="136">
        <v>94757.620789830049</v>
      </c>
      <c r="E369" s="137">
        <v>1.2021148754085142</v>
      </c>
      <c r="F369" s="132">
        <f t="shared" si="5"/>
        <v>0.83186725366839032</v>
      </c>
      <c r="G369" s="138">
        <v>17.766178019434676</v>
      </c>
      <c r="H369" s="137">
        <v>1.21412921307813</v>
      </c>
      <c r="I369" s="138">
        <v>0.55174831900396781</v>
      </c>
      <c r="J369" s="137">
        <v>2.1093515279377653</v>
      </c>
      <c r="K369" s="138">
        <v>7.1094131544446798E-2</v>
      </c>
      <c r="L369" s="116">
        <v>1.7248924958859513</v>
      </c>
      <c r="M369" s="139">
        <v>0.81773591221768249</v>
      </c>
      <c r="N369" s="137">
        <v>442.74410229206842</v>
      </c>
      <c r="O369" s="116">
        <v>7.3805128657388934</v>
      </c>
      <c r="P369" s="116">
        <v>446.14128346503435</v>
      </c>
      <c r="Q369" s="116">
        <v>7.6156460490051074</v>
      </c>
      <c r="R369" s="137">
        <v>463.71701728028569</v>
      </c>
      <c r="S369" s="116">
        <v>26.91400045569236</v>
      </c>
      <c r="T369" s="140">
        <v>95.477216878685184</v>
      </c>
      <c r="U369" s="140">
        <v>99.238541399580612</v>
      </c>
    </row>
    <row r="370" spans="1:21">
      <c r="A370" s="135" t="s">
        <v>3464</v>
      </c>
      <c r="B370" s="135" t="s">
        <v>338</v>
      </c>
      <c r="C370" s="135">
        <v>400.42032998400043</v>
      </c>
      <c r="D370" s="136">
        <v>114870.18316181401</v>
      </c>
      <c r="E370" s="137">
        <v>1.6859523740454445</v>
      </c>
      <c r="F370" s="132">
        <f t="shared" si="5"/>
        <v>0.5931365650623327</v>
      </c>
      <c r="G370" s="138">
        <v>17.849334750567451</v>
      </c>
      <c r="H370" s="137">
        <v>1.8859062743813522</v>
      </c>
      <c r="I370" s="138">
        <v>0.55004901756574642</v>
      </c>
      <c r="J370" s="137">
        <v>2.6193220400907196</v>
      </c>
      <c r="K370" s="138">
        <v>7.1206912124686425E-2</v>
      </c>
      <c r="L370" s="116">
        <v>1.8177473625215514</v>
      </c>
      <c r="M370" s="139">
        <v>0.69397627886130198</v>
      </c>
      <c r="N370" s="137">
        <v>443.42284007707059</v>
      </c>
      <c r="O370" s="116">
        <v>7.7893411800251044</v>
      </c>
      <c r="P370" s="116">
        <v>445.02874007928631</v>
      </c>
      <c r="Q370" s="116">
        <v>9.4381587226537533</v>
      </c>
      <c r="R370" s="137">
        <v>453.31755035766696</v>
      </c>
      <c r="S370" s="116">
        <v>41.868397643391376</v>
      </c>
      <c r="T370" s="140">
        <v>97.817267327772896</v>
      </c>
      <c r="U370" s="140">
        <v>99.639146900505878</v>
      </c>
    </row>
    <row r="371" spans="1:21">
      <c r="A371" s="135" t="s">
        <v>3465</v>
      </c>
      <c r="B371" s="135" t="s">
        <v>338</v>
      </c>
      <c r="C371" s="135">
        <v>246.63864084426561</v>
      </c>
      <c r="D371" s="136">
        <v>78663.613734024722</v>
      </c>
      <c r="E371" s="137">
        <v>2.1280475029488994</v>
      </c>
      <c r="F371" s="132">
        <f t="shared" si="5"/>
        <v>0.46991432221990814</v>
      </c>
      <c r="G371" s="138">
        <v>17.917011541582649</v>
      </c>
      <c r="H371" s="137">
        <v>1.5629188018529945</v>
      </c>
      <c r="I371" s="138">
        <v>0.54805561087441468</v>
      </c>
      <c r="J371" s="137">
        <v>1.8203140308371351</v>
      </c>
      <c r="K371" s="138">
        <v>7.1217861223281248E-2</v>
      </c>
      <c r="L371" s="116">
        <v>0.93318164881063703</v>
      </c>
      <c r="M371" s="139">
        <v>0.51264871500302645</v>
      </c>
      <c r="N371" s="137">
        <v>443.48873030140152</v>
      </c>
      <c r="O371" s="116">
        <v>3.9994067254918377</v>
      </c>
      <c r="P371" s="116">
        <v>443.7220885005321</v>
      </c>
      <c r="Q371" s="116">
        <v>6.5436537362840568</v>
      </c>
      <c r="R371" s="137">
        <v>444.91169643217182</v>
      </c>
      <c r="S371" s="116">
        <v>34.747653963265179</v>
      </c>
      <c r="T371" s="140">
        <v>99.68016886447775</v>
      </c>
      <c r="U371" s="140">
        <v>99.947408928881771</v>
      </c>
    </row>
    <row r="372" spans="1:21">
      <c r="A372" s="135" t="s">
        <v>3466</v>
      </c>
      <c r="B372" s="135" t="s">
        <v>338</v>
      </c>
      <c r="C372" s="135">
        <v>241.08690962908599</v>
      </c>
      <c r="D372" s="136">
        <v>57415.854529252822</v>
      </c>
      <c r="E372" s="137">
        <v>1.7427940657544341</v>
      </c>
      <c r="F372" s="132">
        <f t="shared" si="5"/>
        <v>0.57379125833040534</v>
      </c>
      <c r="G372" s="138">
        <v>17.798154930261351</v>
      </c>
      <c r="H372" s="137">
        <v>1.2860635816229176</v>
      </c>
      <c r="I372" s="138">
        <v>0.55200580384032127</v>
      </c>
      <c r="J372" s="137">
        <v>1.7826168761144008</v>
      </c>
      <c r="K372" s="138">
        <v>7.1255329410744805E-2</v>
      </c>
      <c r="L372" s="116">
        <v>1.2344081136443887</v>
      </c>
      <c r="M372" s="139">
        <v>0.69246966646868546</v>
      </c>
      <c r="N372" s="137">
        <v>443.71420379262037</v>
      </c>
      <c r="O372" s="116">
        <v>5.292994312895047</v>
      </c>
      <c r="P372" s="116">
        <v>446.30975411673921</v>
      </c>
      <c r="Q372" s="116">
        <v>6.4378973381294315</v>
      </c>
      <c r="R372" s="137">
        <v>459.69002101106014</v>
      </c>
      <c r="S372" s="116">
        <v>28.532061189333263</v>
      </c>
      <c r="T372" s="140">
        <v>96.524654334827218</v>
      </c>
      <c r="U372" s="140">
        <v>99.41844194526837</v>
      </c>
    </row>
    <row r="373" spans="1:21">
      <c r="A373" s="135" t="s">
        <v>3467</v>
      </c>
      <c r="B373" s="135" t="s">
        <v>338</v>
      </c>
      <c r="C373" s="135">
        <v>368.38388660854088</v>
      </c>
      <c r="D373" s="136">
        <v>233904.42830699412</v>
      </c>
      <c r="E373" s="137">
        <v>1.8418146295149842</v>
      </c>
      <c r="F373" s="132">
        <f t="shared" si="5"/>
        <v>0.54294280432734743</v>
      </c>
      <c r="G373" s="138">
        <v>17.737817588510108</v>
      </c>
      <c r="H373" s="137">
        <v>1.2743305220995234</v>
      </c>
      <c r="I373" s="138">
        <v>0.5540832662955808</v>
      </c>
      <c r="J373" s="137">
        <v>2.2818155854686633</v>
      </c>
      <c r="K373" s="138">
        <v>7.1281026301108816E-2</v>
      </c>
      <c r="L373" s="116">
        <v>1.8928190844698429</v>
      </c>
      <c r="M373" s="139">
        <v>0.82952325180173414</v>
      </c>
      <c r="N373" s="137">
        <v>443.86883621978563</v>
      </c>
      <c r="O373" s="116">
        <v>8.1189164493049191</v>
      </c>
      <c r="P373" s="116">
        <v>447.66800266516157</v>
      </c>
      <c r="Q373" s="116">
        <v>8.260774835071544</v>
      </c>
      <c r="R373" s="137">
        <v>467.21470062596029</v>
      </c>
      <c r="S373" s="116">
        <v>28.236037557768526</v>
      </c>
      <c r="T373" s="140">
        <v>95.003182824749189</v>
      </c>
      <c r="U373" s="140">
        <v>99.151342865079073</v>
      </c>
    </row>
    <row r="374" spans="1:21">
      <c r="A374" s="135" t="s">
        <v>3468</v>
      </c>
      <c r="B374" s="135" t="s">
        <v>338</v>
      </c>
      <c r="C374" s="135">
        <v>303.32645004458965</v>
      </c>
      <c r="D374" s="136">
        <v>97401.610563663315</v>
      </c>
      <c r="E374" s="137">
        <v>1.919992839453208</v>
      </c>
      <c r="F374" s="132">
        <f t="shared" si="5"/>
        <v>0.52083527576320987</v>
      </c>
      <c r="G374" s="138">
        <v>18.015105021715325</v>
      </c>
      <c r="H374" s="137">
        <v>1.5587527552138698</v>
      </c>
      <c r="I374" s="138">
        <v>0.54585577867968693</v>
      </c>
      <c r="J374" s="137">
        <v>1.7514782053507443</v>
      </c>
      <c r="K374" s="138">
        <v>7.1320345079959074E-2</v>
      </c>
      <c r="L374" s="116">
        <v>0.79872758305434366</v>
      </c>
      <c r="M374" s="139">
        <v>0.45603055785349822</v>
      </c>
      <c r="N374" s="137">
        <v>444.10543191791038</v>
      </c>
      <c r="O374" s="116">
        <v>3.4277647807432743</v>
      </c>
      <c r="P374" s="116">
        <v>442.27817338745717</v>
      </c>
      <c r="Q374" s="116">
        <v>6.2798478853743518</v>
      </c>
      <c r="R374" s="137">
        <v>432.76079268171139</v>
      </c>
      <c r="S374" s="116">
        <v>34.736657229811357</v>
      </c>
      <c r="T374" s="140">
        <v>102.62145726416182</v>
      </c>
      <c r="U374" s="140">
        <v>100.41314689270285</v>
      </c>
    </row>
    <row r="375" spans="1:21">
      <c r="A375" s="135" t="s">
        <v>3469</v>
      </c>
      <c r="B375" s="135" t="s">
        <v>338</v>
      </c>
      <c r="C375" s="135">
        <v>268.89205226957904</v>
      </c>
      <c r="D375" s="136">
        <v>88719.597544656732</v>
      </c>
      <c r="E375" s="137">
        <v>1.5061690946736188</v>
      </c>
      <c r="F375" s="132">
        <f t="shared" si="5"/>
        <v>0.66393607698921497</v>
      </c>
      <c r="G375" s="138">
        <v>17.87456577088156</v>
      </c>
      <c r="H375" s="137">
        <v>2.0862227657737242</v>
      </c>
      <c r="I375" s="138">
        <v>0.55018149259072169</v>
      </c>
      <c r="J375" s="137">
        <v>3.0014045339717952</v>
      </c>
      <c r="K375" s="138">
        <v>7.1324740899583988E-2</v>
      </c>
      <c r="L375" s="116">
        <v>2.1578006738607445</v>
      </c>
      <c r="M375" s="139">
        <v>0.71893030394183488</v>
      </c>
      <c r="N375" s="137">
        <v>444.13188265784663</v>
      </c>
      <c r="O375" s="116">
        <v>9.2608083525567224</v>
      </c>
      <c r="P375" s="116">
        <v>445.11551613995721</v>
      </c>
      <c r="Q375" s="116">
        <v>10.816687986745677</v>
      </c>
      <c r="R375" s="137">
        <v>450.18152556603076</v>
      </c>
      <c r="S375" s="116">
        <v>46.352550510881201</v>
      </c>
      <c r="T375" s="140">
        <v>98.656176994251894</v>
      </c>
      <c r="U375" s="140">
        <v>99.77901613256698</v>
      </c>
    </row>
    <row r="376" spans="1:21">
      <c r="A376" s="129" t="s">
        <v>3470</v>
      </c>
      <c r="B376" s="135" t="s">
        <v>338</v>
      </c>
      <c r="C376" s="129">
        <v>348.30881991627035</v>
      </c>
      <c r="D376" s="130">
        <v>10395.039297050473</v>
      </c>
      <c r="E376" s="131">
        <v>2.6135748106853138</v>
      </c>
      <c r="F376" s="132">
        <f t="shared" si="5"/>
        <v>0.38261770656482064</v>
      </c>
      <c r="G376" s="133">
        <v>17.675979223237853</v>
      </c>
      <c r="H376" s="131">
        <v>1.3046995190818906</v>
      </c>
      <c r="I376" s="133">
        <v>0.55795626913895047</v>
      </c>
      <c r="J376" s="131">
        <v>1.423624831025766</v>
      </c>
      <c r="K376" s="133">
        <v>7.1529035543772823E-2</v>
      </c>
      <c r="L376" s="104">
        <v>0.5696198946847133</v>
      </c>
      <c r="M376" s="134">
        <v>0.40011938698363703</v>
      </c>
      <c r="N376" s="131">
        <v>445.3610546247769</v>
      </c>
      <c r="O376" s="104">
        <v>2.4512172326393227</v>
      </c>
      <c r="P376" s="104">
        <v>450.19533783420769</v>
      </c>
      <c r="Q376" s="104">
        <v>5.1769518630652271</v>
      </c>
      <c r="R376" s="131">
        <v>474.94324294843204</v>
      </c>
      <c r="S376" s="116">
        <v>28.855747779024625</v>
      </c>
      <c r="T376" s="140">
        <v>93.771426636157642</v>
      </c>
      <c r="U376" s="140">
        <v>98.926180970090115</v>
      </c>
    </row>
    <row r="377" spans="1:21">
      <c r="A377" s="135" t="s">
        <v>3471</v>
      </c>
      <c r="B377" s="135" t="s">
        <v>338</v>
      </c>
      <c r="C377" s="135">
        <v>218.75444058954679</v>
      </c>
      <c r="D377" s="136">
        <v>82833.942313910957</v>
      </c>
      <c r="E377" s="137">
        <v>2.131663582107159</v>
      </c>
      <c r="F377" s="132">
        <f t="shared" si="5"/>
        <v>0.46911717608436859</v>
      </c>
      <c r="G377" s="138">
        <v>17.863512990676899</v>
      </c>
      <c r="H377" s="137">
        <v>1.6229561948999949</v>
      </c>
      <c r="I377" s="138">
        <v>0.55221821758640532</v>
      </c>
      <c r="J377" s="137">
        <v>1.7652844494367381</v>
      </c>
      <c r="K377" s="138">
        <v>7.15445119200986E-2</v>
      </c>
      <c r="L377" s="116">
        <v>0.69443673351781854</v>
      </c>
      <c r="M377" s="139">
        <v>0.39338517582217269</v>
      </c>
      <c r="N377" s="137">
        <v>445.45416121176669</v>
      </c>
      <c r="O377" s="116">
        <v>2.9889388577075522</v>
      </c>
      <c r="P377" s="116">
        <v>446.44871400938894</v>
      </c>
      <c r="Q377" s="116">
        <v>6.3768803681505233</v>
      </c>
      <c r="R377" s="137">
        <v>451.55504800077711</v>
      </c>
      <c r="S377" s="116">
        <v>36.040493542452595</v>
      </c>
      <c r="T377" s="140">
        <v>98.64891626922973</v>
      </c>
      <c r="U377" s="140">
        <v>99.777230224566992</v>
      </c>
    </row>
    <row r="378" spans="1:21">
      <c r="A378" s="140" t="s">
        <v>3472</v>
      </c>
      <c r="B378" s="135" t="s">
        <v>338</v>
      </c>
      <c r="C378" s="140">
        <v>224.64632933850504</v>
      </c>
      <c r="D378" s="136">
        <v>82767.766811560854</v>
      </c>
      <c r="E378" s="137">
        <v>2.0419850165240732</v>
      </c>
      <c r="F378" s="132">
        <f t="shared" si="5"/>
        <v>0.48971955812987766</v>
      </c>
      <c r="G378" s="138">
        <v>17.765171760821151</v>
      </c>
      <c r="H378" s="137">
        <v>1.9544254566658019</v>
      </c>
      <c r="I378" s="138">
        <v>0.55539971602723004</v>
      </c>
      <c r="J378" s="137">
        <v>2.028585138981549</v>
      </c>
      <c r="K378" s="138">
        <v>7.1560569706520416E-2</v>
      </c>
      <c r="L378" s="116">
        <v>0.54348762675286577</v>
      </c>
      <c r="M378" s="139">
        <v>0.26791462498129254</v>
      </c>
      <c r="N378" s="137">
        <v>445.55076416699529</v>
      </c>
      <c r="O378" s="116">
        <v>2.3397257283567399</v>
      </c>
      <c r="P378" s="116">
        <v>448.52776027466956</v>
      </c>
      <c r="Q378" s="116">
        <v>7.3551982727964571</v>
      </c>
      <c r="R378" s="137">
        <v>463.84356697611651</v>
      </c>
      <c r="S378" s="116">
        <v>43.311407027896252</v>
      </c>
      <c r="T378" s="140">
        <v>96.056256007089758</v>
      </c>
      <c r="U378" s="140">
        <v>99.336273833786521</v>
      </c>
    </row>
    <row r="379" spans="1:21">
      <c r="A379" s="135" t="s">
        <v>3473</v>
      </c>
      <c r="B379" s="135" t="s">
        <v>338</v>
      </c>
      <c r="C379" s="135">
        <v>315.86444875242506</v>
      </c>
      <c r="D379" s="136">
        <v>102874.73342467815</v>
      </c>
      <c r="E379" s="137">
        <v>1.3765567967175989</v>
      </c>
      <c r="F379" s="132">
        <f t="shared" si="5"/>
        <v>0.72645022884962029</v>
      </c>
      <c r="G379" s="138">
        <v>17.824753460735458</v>
      </c>
      <c r="H379" s="137">
        <v>1.1829720900304694</v>
      </c>
      <c r="I379" s="138">
        <v>0.55362829521332424</v>
      </c>
      <c r="J379" s="137">
        <v>1.4408491218921367</v>
      </c>
      <c r="K379" s="138">
        <v>7.1571568545581471E-2</v>
      </c>
      <c r="L379" s="116">
        <v>0.82257110711857839</v>
      </c>
      <c r="M379" s="139">
        <v>0.57089329800081401</v>
      </c>
      <c r="N379" s="137">
        <v>445.6169318762515</v>
      </c>
      <c r="O379" s="116">
        <v>3.5416941411949381</v>
      </c>
      <c r="P379" s="116">
        <v>447.37069712647025</v>
      </c>
      <c r="Q379" s="116">
        <v>5.2134281110171514</v>
      </c>
      <c r="R379" s="137">
        <v>456.38733840107915</v>
      </c>
      <c r="S379" s="116">
        <v>26.268796262976366</v>
      </c>
      <c r="T379" s="140">
        <v>97.640073328379131</v>
      </c>
      <c r="U379" s="140">
        <v>99.607983879703454</v>
      </c>
    </row>
    <row r="380" spans="1:21">
      <c r="A380" s="135" t="s">
        <v>3474</v>
      </c>
      <c r="B380" s="135" t="s">
        <v>338</v>
      </c>
      <c r="C380" s="135">
        <v>220.89690193506232</v>
      </c>
      <c r="D380" s="136">
        <v>73433.970908657458</v>
      </c>
      <c r="E380" s="137">
        <v>2.0517954321184817</v>
      </c>
      <c r="F380" s="132">
        <f t="shared" si="5"/>
        <v>0.4873780223633204</v>
      </c>
      <c r="G380" s="138">
        <v>17.941287876479091</v>
      </c>
      <c r="H380" s="137">
        <v>2.3346205965242</v>
      </c>
      <c r="I380" s="138">
        <v>0.55026293749085664</v>
      </c>
      <c r="J380" s="137">
        <v>2.5589008042469588</v>
      </c>
      <c r="K380" s="138">
        <v>7.1601579411665783E-2</v>
      </c>
      <c r="L380" s="116">
        <v>1.0476258856389151</v>
      </c>
      <c r="M380" s="139">
        <v>0.40940464901968471</v>
      </c>
      <c r="N380" s="137">
        <v>445.79747022700479</v>
      </c>
      <c r="O380" s="116">
        <v>4.5124640442388682</v>
      </c>
      <c r="P380" s="116">
        <v>445.16886189296457</v>
      </c>
      <c r="Q380" s="116">
        <v>9.2227450316702004</v>
      </c>
      <c r="R380" s="137">
        <v>441.89940098727061</v>
      </c>
      <c r="S380" s="116">
        <v>51.949576965671383</v>
      </c>
      <c r="T380" s="140">
        <v>100.88211688701666</v>
      </c>
      <c r="U380" s="140">
        <v>100.14120671678771</v>
      </c>
    </row>
    <row r="381" spans="1:21">
      <c r="A381" s="135" t="s">
        <v>3475</v>
      </c>
      <c r="B381" s="135" t="s">
        <v>338</v>
      </c>
      <c r="C381" s="135">
        <v>198.54697392592934</v>
      </c>
      <c r="D381" s="136">
        <v>59041.029870477483</v>
      </c>
      <c r="E381" s="137">
        <v>1.7555133345806353</v>
      </c>
      <c r="F381" s="132">
        <f t="shared" si="5"/>
        <v>0.56963395281693163</v>
      </c>
      <c r="G381" s="138">
        <v>17.741785308901211</v>
      </c>
      <c r="H381" s="137">
        <v>2.3524477703375397</v>
      </c>
      <c r="I381" s="138">
        <v>0.55656310049768221</v>
      </c>
      <c r="J381" s="137">
        <v>2.9572383297034288</v>
      </c>
      <c r="K381" s="138">
        <v>7.161606498321936E-2</v>
      </c>
      <c r="L381" s="116">
        <v>1.7919955431030139</v>
      </c>
      <c r="M381" s="139">
        <v>0.60596926703662946</v>
      </c>
      <c r="N381" s="137">
        <v>445.8846102280632</v>
      </c>
      <c r="O381" s="116">
        <v>7.7201649076032481</v>
      </c>
      <c r="P381" s="116">
        <v>449.2869473218143</v>
      </c>
      <c r="Q381" s="116">
        <v>10.736929526936024</v>
      </c>
      <c r="R381" s="137">
        <v>466.71863701068861</v>
      </c>
      <c r="S381" s="116">
        <v>52.107250221263257</v>
      </c>
      <c r="T381" s="140">
        <v>95.53606281590416</v>
      </c>
      <c r="U381" s="140">
        <v>99.242725141686762</v>
      </c>
    </row>
    <row r="382" spans="1:21">
      <c r="A382" s="135" t="s">
        <v>3476</v>
      </c>
      <c r="B382" s="135" t="s">
        <v>338</v>
      </c>
      <c r="C382" s="135">
        <v>489.98020057151018</v>
      </c>
      <c r="D382" s="136">
        <v>212644.57062400706</v>
      </c>
      <c r="E382" s="137">
        <v>1.3942608510274042</v>
      </c>
      <c r="F382" s="132">
        <f t="shared" si="5"/>
        <v>0.71722590450927393</v>
      </c>
      <c r="G382" s="138">
        <v>17.849981385863032</v>
      </c>
      <c r="H382" s="137">
        <v>0.84762823781760299</v>
      </c>
      <c r="I382" s="138">
        <v>0.55323100929000701</v>
      </c>
      <c r="J382" s="137">
        <v>1.1292873380935085</v>
      </c>
      <c r="K382" s="138">
        <v>7.1621433260145376E-2</v>
      </c>
      <c r="L382" s="116">
        <v>0.7462012211411525</v>
      </c>
      <c r="M382" s="139">
        <v>0.66077179471515934</v>
      </c>
      <c r="N382" s="137">
        <v>445.91690355676644</v>
      </c>
      <c r="O382" s="116">
        <v>3.2149617728683779</v>
      </c>
      <c r="P382" s="116">
        <v>447.11101533434805</v>
      </c>
      <c r="Q382" s="116">
        <v>4.084201628247655</v>
      </c>
      <c r="R382" s="137">
        <v>453.2368443296603</v>
      </c>
      <c r="S382" s="116">
        <v>18.82641609577928</v>
      </c>
      <c r="T382" s="140">
        <v>98.384963432591164</v>
      </c>
      <c r="U382" s="140">
        <v>99.732927229115859</v>
      </c>
    </row>
    <row r="383" spans="1:21">
      <c r="A383" s="135" t="s">
        <v>3477</v>
      </c>
      <c r="B383" s="135" t="s">
        <v>338</v>
      </c>
      <c r="C383" s="135">
        <v>242.83016903556526</v>
      </c>
      <c r="D383" s="136">
        <v>68274.938442458413</v>
      </c>
      <c r="E383" s="137">
        <v>1.5521601940738849</v>
      </c>
      <c r="F383" s="132">
        <f t="shared" si="5"/>
        <v>0.64426339743666861</v>
      </c>
      <c r="G383" s="138">
        <v>17.830902564169371</v>
      </c>
      <c r="H383" s="137">
        <v>1.699306435549502</v>
      </c>
      <c r="I383" s="138">
        <v>0.55383049758027814</v>
      </c>
      <c r="J383" s="137">
        <v>2.1521394088193948</v>
      </c>
      <c r="K383" s="138">
        <v>7.1622408176815922E-2</v>
      </c>
      <c r="L383" s="116">
        <v>1.3206292716328607</v>
      </c>
      <c r="M383" s="139">
        <v>0.61363556014120968</v>
      </c>
      <c r="N383" s="137">
        <v>445.92276823397174</v>
      </c>
      <c r="O383" s="116">
        <v>5.6899227525308333</v>
      </c>
      <c r="P383" s="116">
        <v>447.50283909243893</v>
      </c>
      <c r="Q383" s="116">
        <v>7.7890063035866319</v>
      </c>
      <c r="R383" s="137">
        <v>455.61197304865215</v>
      </c>
      <c r="S383" s="116">
        <v>37.709835901213353</v>
      </c>
      <c r="T383" s="140">
        <v>97.873364751622589</v>
      </c>
      <c r="U383" s="140">
        <v>99.646913780106587</v>
      </c>
    </row>
    <row r="384" spans="1:21">
      <c r="A384" s="140" t="s">
        <v>3478</v>
      </c>
      <c r="B384" s="135" t="s">
        <v>338</v>
      </c>
      <c r="C384" s="140">
        <v>183.64602914098447</v>
      </c>
      <c r="D384" s="136">
        <v>39542.625902693675</v>
      </c>
      <c r="E384" s="137">
        <v>2.0840929381225335</v>
      </c>
      <c r="F384" s="132">
        <f t="shared" si="5"/>
        <v>0.47982505084483201</v>
      </c>
      <c r="G384" s="138">
        <v>18.001401263507351</v>
      </c>
      <c r="H384" s="137">
        <v>2.6342484501032097</v>
      </c>
      <c r="I384" s="138">
        <v>0.5487611611518588</v>
      </c>
      <c r="J384" s="137">
        <v>3.4764130323532823</v>
      </c>
      <c r="K384" s="138">
        <v>7.1645415286646585E-2</v>
      </c>
      <c r="L384" s="116">
        <v>2.2685199304049726</v>
      </c>
      <c r="M384" s="139">
        <v>0.65254614721926385</v>
      </c>
      <c r="N384" s="137">
        <v>446.06116751145208</v>
      </c>
      <c r="O384" s="116">
        <v>9.7768382845151507</v>
      </c>
      <c r="P384" s="116">
        <v>444.18475959803072</v>
      </c>
      <c r="Q384" s="116">
        <v>12.50783557233882</v>
      </c>
      <c r="R384" s="137">
        <v>434.45557469317583</v>
      </c>
      <c r="S384" s="116">
        <v>58.697218217717335</v>
      </c>
      <c r="T384" s="140">
        <v>102.67129563856383</v>
      </c>
      <c r="U384" s="140">
        <v>100.42243860755588</v>
      </c>
    </row>
    <row r="385" spans="1:21">
      <c r="A385" s="135" t="s">
        <v>3463</v>
      </c>
      <c r="B385" s="135" t="s">
        <v>338</v>
      </c>
      <c r="C385" s="135">
        <v>171.34474736487593</v>
      </c>
      <c r="D385" s="136">
        <v>106524.50061950978</v>
      </c>
      <c r="E385" s="137">
        <v>1.8624980389314847</v>
      </c>
      <c r="F385" s="132">
        <f t="shared" si="5"/>
        <v>0.53691331700606792</v>
      </c>
      <c r="G385" s="138">
        <v>17.60414977834435</v>
      </c>
      <c r="H385" s="137">
        <v>2.4856485581654315</v>
      </c>
      <c r="I385" s="138">
        <v>0.56120299462659007</v>
      </c>
      <c r="J385" s="137">
        <v>2.6890544072728431</v>
      </c>
      <c r="K385" s="138">
        <v>7.165289797985111E-2</v>
      </c>
      <c r="L385" s="116">
        <v>1.0259458321780994</v>
      </c>
      <c r="M385" s="139">
        <v>0.381526617462003</v>
      </c>
      <c r="N385" s="137">
        <v>446.10617901479361</v>
      </c>
      <c r="O385" s="116">
        <v>4.4220364943091397</v>
      </c>
      <c r="P385" s="116">
        <v>452.30915822653952</v>
      </c>
      <c r="Q385" s="116">
        <v>9.8153011994175756</v>
      </c>
      <c r="R385" s="137">
        <v>483.9840674536938</v>
      </c>
      <c r="S385" s="116">
        <v>54.895576961453116</v>
      </c>
      <c r="T385" s="140">
        <v>92.173732363095965</v>
      </c>
      <c r="U385" s="140">
        <v>98.628597476100808</v>
      </c>
    </row>
    <row r="386" spans="1:21">
      <c r="A386" s="135" t="s">
        <v>3479</v>
      </c>
      <c r="B386" s="135" t="s">
        <v>338</v>
      </c>
      <c r="C386" s="135">
        <v>197.90844307971687</v>
      </c>
      <c r="D386" s="136">
        <v>64775.478723743086</v>
      </c>
      <c r="E386" s="137">
        <v>1.6596629847956743</v>
      </c>
      <c r="F386" s="132">
        <f t="shared" si="5"/>
        <v>0.60253196532132858</v>
      </c>
      <c r="G386" s="138">
        <v>17.967454945477705</v>
      </c>
      <c r="H386" s="137">
        <v>1.7396866519654874</v>
      </c>
      <c r="I386" s="138">
        <v>0.54996611649825833</v>
      </c>
      <c r="J386" s="137">
        <v>2.2541196889651736</v>
      </c>
      <c r="K386" s="138">
        <v>7.1667329704973887E-2</v>
      </c>
      <c r="L386" s="116">
        <v>1.4333687331435563</v>
      </c>
      <c r="M386" s="139">
        <v>0.63588847573643736</v>
      </c>
      <c r="N386" s="137">
        <v>446.19299093986501</v>
      </c>
      <c r="O386" s="116">
        <v>6.1792746276329638</v>
      </c>
      <c r="P386" s="116">
        <v>444.97443302889843</v>
      </c>
      <c r="Q386" s="116">
        <v>8.121380778661603</v>
      </c>
      <c r="R386" s="137">
        <v>438.65724683452692</v>
      </c>
      <c r="S386" s="116">
        <v>38.719830056111675</v>
      </c>
      <c r="T386" s="140">
        <v>101.71791168610984</v>
      </c>
      <c r="U386" s="140">
        <v>100.27384897210204</v>
      </c>
    </row>
    <row r="387" spans="1:21">
      <c r="A387" s="135" t="s">
        <v>3480</v>
      </c>
      <c r="B387" s="135" t="s">
        <v>338</v>
      </c>
      <c r="C387" s="135">
        <v>303.48075043873985</v>
      </c>
      <c r="D387" s="136">
        <v>80724.081834608791</v>
      </c>
      <c r="E387" s="137">
        <v>1.8760821105995078</v>
      </c>
      <c r="F387" s="132">
        <f t="shared" si="5"/>
        <v>0.53302571052204473</v>
      </c>
      <c r="G387" s="138">
        <v>17.903008949430234</v>
      </c>
      <c r="H387" s="137">
        <v>1.4636259359518309</v>
      </c>
      <c r="I387" s="138">
        <v>0.55229098452482761</v>
      </c>
      <c r="J387" s="137">
        <v>1.660357384364072</v>
      </c>
      <c r="K387" s="138">
        <v>7.1712144173466955E-2</v>
      </c>
      <c r="L387" s="116">
        <v>0.78395520498395199</v>
      </c>
      <c r="M387" s="139">
        <v>0.47216051939577564</v>
      </c>
      <c r="N387" s="137">
        <v>446.46255834854844</v>
      </c>
      <c r="O387" s="116">
        <v>3.3816141278938687</v>
      </c>
      <c r="P387" s="116">
        <v>446.496313363306</v>
      </c>
      <c r="Q387" s="116">
        <v>5.9983438753152996</v>
      </c>
      <c r="R387" s="137">
        <v>446.64932493077885</v>
      </c>
      <c r="S387" s="116">
        <v>32.53001391407787</v>
      </c>
      <c r="T387" s="140">
        <v>99.958184962608115</v>
      </c>
      <c r="U387" s="140">
        <v>99.9924400238597</v>
      </c>
    </row>
    <row r="388" spans="1:21">
      <c r="A388" s="135" t="s">
        <v>3481</v>
      </c>
      <c r="B388" s="135" t="s">
        <v>338</v>
      </c>
      <c r="C388" s="135">
        <v>317.02568607252272</v>
      </c>
      <c r="D388" s="136">
        <v>91711.057357089943</v>
      </c>
      <c r="E388" s="137">
        <v>2.0090551494820859</v>
      </c>
      <c r="F388" s="132">
        <f t="shared" si="5"/>
        <v>0.49774641589992685</v>
      </c>
      <c r="G388" s="138">
        <v>17.878033786928231</v>
      </c>
      <c r="H388" s="137">
        <v>1.2528842110832368</v>
      </c>
      <c r="I388" s="138">
        <v>0.55310638999454187</v>
      </c>
      <c r="J388" s="137">
        <v>1.5476580560869426</v>
      </c>
      <c r="K388" s="138">
        <v>7.1717832376619689E-2</v>
      </c>
      <c r="L388" s="116">
        <v>0.9085849504527076</v>
      </c>
      <c r="M388" s="139">
        <v>0.58707086289457866</v>
      </c>
      <c r="N388" s="137">
        <v>446.49677314807599</v>
      </c>
      <c r="O388" s="116">
        <v>3.9194984390135232</v>
      </c>
      <c r="P388" s="116">
        <v>447.0295455488565</v>
      </c>
      <c r="Q388" s="116">
        <v>5.5965036401009911</v>
      </c>
      <c r="R388" s="137">
        <v>449.75066568831591</v>
      </c>
      <c r="S388" s="116">
        <v>27.831238180376147</v>
      </c>
      <c r="T388" s="140">
        <v>99.276511901264215</v>
      </c>
      <c r="U388" s="140">
        <v>99.880819420978895</v>
      </c>
    </row>
    <row r="389" spans="1:21">
      <c r="A389" s="135" t="s">
        <v>3482</v>
      </c>
      <c r="B389" s="135" t="s">
        <v>338</v>
      </c>
      <c r="C389" s="135">
        <v>227.40904595009644</v>
      </c>
      <c r="D389" s="136">
        <v>40003.305745500271</v>
      </c>
      <c r="E389" s="137">
        <v>2.0828094006135687</v>
      </c>
      <c r="F389" s="132">
        <f t="shared" si="5"/>
        <v>0.48012074446438208</v>
      </c>
      <c r="G389" s="138">
        <v>18.048161357079525</v>
      </c>
      <c r="H389" s="137">
        <v>1.3368843995002897</v>
      </c>
      <c r="I389" s="138">
        <v>0.54811461956847118</v>
      </c>
      <c r="J389" s="137">
        <v>2.0848677976926426</v>
      </c>
      <c r="K389" s="138">
        <v>7.1746889296098251E-2</v>
      </c>
      <c r="L389" s="116">
        <v>1.599816813334739</v>
      </c>
      <c r="M389" s="139">
        <v>0.76734688650536131</v>
      </c>
      <c r="N389" s="137">
        <v>446.67154900133113</v>
      </c>
      <c r="O389" s="116">
        <v>6.903979177213273</v>
      </c>
      <c r="P389" s="116">
        <v>443.76079207526311</v>
      </c>
      <c r="Q389" s="116">
        <v>7.4952236134780605</v>
      </c>
      <c r="R389" s="137">
        <v>428.67418750660062</v>
      </c>
      <c r="S389" s="116">
        <v>29.815610707352761</v>
      </c>
      <c r="T389" s="140">
        <v>104.19837770018597</v>
      </c>
      <c r="U389" s="140">
        <v>100.65592927046478</v>
      </c>
    </row>
    <row r="390" spans="1:21">
      <c r="A390" s="135" t="s">
        <v>3483</v>
      </c>
      <c r="B390" s="135" t="s">
        <v>338</v>
      </c>
      <c r="C390" s="135">
        <v>144.16867107883235</v>
      </c>
      <c r="D390" s="130">
        <v>48896.195314941513</v>
      </c>
      <c r="E390" s="131">
        <v>1.9507949069772734</v>
      </c>
      <c r="F390" s="132">
        <f t="shared" si="5"/>
        <v>0.51261154948855414</v>
      </c>
      <c r="G390" s="133">
        <v>17.896141678746034</v>
      </c>
      <c r="H390" s="131">
        <v>2.999904215397005</v>
      </c>
      <c r="I390" s="133">
        <v>0.55299805989290907</v>
      </c>
      <c r="J390" s="131">
        <v>3.1880702635765683</v>
      </c>
      <c r="K390" s="133">
        <v>7.1776411574667714E-2</v>
      </c>
      <c r="L390" s="104">
        <v>1.0790582486337106</v>
      </c>
      <c r="M390" s="134">
        <v>0.33846752405737701</v>
      </c>
      <c r="N390" s="131">
        <v>446.84911911236622</v>
      </c>
      <c r="O390" s="104">
        <v>4.6584422686312621</v>
      </c>
      <c r="P390" s="104">
        <v>446.95871950216366</v>
      </c>
      <c r="Q390" s="104">
        <v>11.527341170109196</v>
      </c>
      <c r="R390" s="131">
        <v>447.50181490462109</v>
      </c>
      <c r="S390" s="104">
        <v>66.674769799704535</v>
      </c>
      <c r="T390" s="140">
        <v>99.854146783204897</v>
      </c>
      <c r="U390" s="140">
        <v>99.975478632586132</v>
      </c>
    </row>
    <row r="391" spans="1:21">
      <c r="A391" s="135" t="s">
        <v>3484</v>
      </c>
      <c r="B391" s="135" t="s">
        <v>338</v>
      </c>
      <c r="C391" s="135">
        <v>209.24653302238011</v>
      </c>
      <c r="D391" s="136">
        <v>133590.00776202665</v>
      </c>
      <c r="E391" s="137">
        <v>1.9186610642523816</v>
      </c>
      <c r="F391" s="132">
        <f t="shared" si="5"/>
        <v>0.52119679636572824</v>
      </c>
      <c r="G391" s="138">
        <v>17.866611599884667</v>
      </c>
      <c r="H391" s="137">
        <v>1.4762393214806444</v>
      </c>
      <c r="I391" s="138">
        <v>0.55485175490306871</v>
      </c>
      <c r="J391" s="137">
        <v>1.6656014552245064</v>
      </c>
      <c r="K391" s="138">
        <v>7.1898178128572174E-2</v>
      </c>
      <c r="L391" s="116">
        <v>0.77132721549311389</v>
      </c>
      <c r="M391" s="139">
        <v>0.46309230402848467</v>
      </c>
      <c r="N391" s="137">
        <v>447.58146687131318</v>
      </c>
      <c r="O391" s="116">
        <v>3.3351951641748201</v>
      </c>
      <c r="P391" s="116">
        <v>448.16998184403548</v>
      </c>
      <c r="Q391" s="116">
        <v>6.035233710051898</v>
      </c>
      <c r="R391" s="137">
        <v>451.16993258807406</v>
      </c>
      <c r="S391" s="116">
        <v>32.806064521743821</v>
      </c>
      <c r="T391" s="140">
        <v>99.204631014266369</v>
      </c>
      <c r="U391" s="140">
        <v>99.868684874810043</v>
      </c>
    </row>
    <row r="392" spans="1:21">
      <c r="A392" s="135" t="s">
        <v>3485</v>
      </c>
      <c r="B392" s="135" t="s">
        <v>338</v>
      </c>
      <c r="C392" s="135">
        <v>160.90748823043566</v>
      </c>
      <c r="D392" s="136">
        <v>77814.226812806592</v>
      </c>
      <c r="E392" s="137">
        <v>2.3940725700473684</v>
      </c>
      <c r="F392" s="132">
        <f t="shared" si="5"/>
        <v>0.41769828221214461</v>
      </c>
      <c r="G392" s="138">
        <v>17.709950793971409</v>
      </c>
      <c r="H392" s="137">
        <v>2.9725406341655507</v>
      </c>
      <c r="I392" s="138">
        <v>0.55994441663468664</v>
      </c>
      <c r="J392" s="137">
        <v>3.2640869337788359</v>
      </c>
      <c r="K392" s="138">
        <v>7.1921874571796676E-2</v>
      </c>
      <c r="L392" s="116">
        <v>1.3484308248851284</v>
      </c>
      <c r="M392" s="139">
        <v>0.4131111861423522</v>
      </c>
      <c r="N392" s="137">
        <v>447.72397611548411</v>
      </c>
      <c r="O392" s="116">
        <v>5.8323672221886227</v>
      </c>
      <c r="P392" s="116">
        <v>451.4902678217889</v>
      </c>
      <c r="Q392" s="116">
        <v>11.897269410848025</v>
      </c>
      <c r="R392" s="137">
        <v>470.73770626262882</v>
      </c>
      <c r="S392" s="116">
        <v>65.822350333207055</v>
      </c>
      <c r="T392" s="140">
        <v>95.111135173372929</v>
      </c>
      <c r="U392" s="140">
        <v>99.165808883439453</v>
      </c>
    </row>
    <row r="393" spans="1:21">
      <c r="A393" s="135" t="s">
        <v>3486</v>
      </c>
      <c r="B393" s="135" t="s">
        <v>338</v>
      </c>
      <c r="C393" s="135">
        <v>279.85414497378076</v>
      </c>
      <c r="D393" s="136">
        <v>169766.39749971751</v>
      </c>
      <c r="E393" s="137">
        <v>1.5151894637507957</v>
      </c>
      <c r="F393" s="132">
        <f t="shared" si="5"/>
        <v>0.65998347000416491</v>
      </c>
      <c r="G393" s="138">
        <v>17.949517259653682</v>
      </c>
      <c r="H393" s="137">
        <v>1.3608534604126323</v>
      </c>
      <c r="I393" s="138">
        <v>0.55261030637790109</v>
      </c>
      <c r="J393" s="137">
        <v>1.6662753430216399</v>
      </c>
      <c r="K393" s="138">
        <v>7.1940007486166552E-2</v>
      </c>
      <c r="L393" s="116">
        <v>0.96153594734926473</v>
      </c>
      <c r="M393" s="139">
        <v>0.57705705805236618</v>
      </c>
      <c r="N393" s="137">
        <v>447.83302444302569</v>
      </c>
      <c r="O393" s="116">
        <v>4.1599086078888092</v>
      </c>
      <c r="P393" s="116">
        <v>446.70516637917387</v>
      </c>
      <c r="Q393" s="116">
        <v>6.0219658190887344</v>
      </c>
      <c r="R393" s="137">
        <v>440.87944825583105</v>
      </c>
      <c r="S393" s="116">
        <v>30.289236061189371</v>
      </c>
      <c r="T393" s="140">
        <v>101.57720579054066</v>
      </c>
      <c r="U393" s="140">
        <v>100.25248377425179</v>
      </c>
    </row>
    <row r="394" spans="1:21">
      <c r="A394" s="135" t="s">
        <v>3487</v>
      </c>
      <c r="B394" s="135" t="s">
        <v>338</v>
      </c>
      <c r="C394" s="135">
        <v>318.96123839485989</v>
      </c>
      <c r="D394" s="136">
        <v>141336.46800861307</v>
      </c>
      <c r="E394" s="137">
        <v>2.0262677671437457</v>
      </c>
      <c r="F394" s="132">
        <f t="shared" si="5"/>
        <v>0.49351818955774707</v>
      </c>
      <c r="G394" s="138">
        <v>17.979460433021607</v>
      </c>
      <c r="H394" s="137">
        <v>1.023817048204825</v>
      </c>
      <c r="I394" s="138">
        <v>0.55183943584709672</v>
      </c>
      <c r="J394" s="137">
        <v>1.7788769862367915</v>
      </c>
      <c r="K394" s="138">
        <v>7.1959495954408481E-2</v>
      </c>
      <c r="L394" s="116">
        <v>1.4547171491283277</v>
      </c>
      <c r="M394" s="139">
        <v>0.81777276359383189</v>
      </c>
      <c r="N394" s="137">
        <v>447.95022278918435</v>
      </c>
      <c r="O394" s="116">
        <v>6.2951580604404</v>
      </c>
      <c r="P394" s="116">
        <v>446.20090381780921</v>
      </c>
      <c r="Q394" s="116">
        <v>6.4231426778672471</v>
      </c>
      <c r="R394" s="137">
        <v>437.17071908362516</v>
      </c>
      <c r="S394" s="116">
        <v>22.808989490419066</v>
      </c>
      <c r="T394" s="140">
        <v>102.46574238278232</v>
      </c>
      <c r="U394" s="140">
        <v>100.39204738412843</v>
      </c>
    </row>
    <row r="395" spans="1:21">
      <c r="A395" s="135" t="s">
        <v>3488</v>
      </c>
      <c r="B395" s="135" t="s">
        <v>338</v>
      </c>
      <c r="C395" s="135">
        <v>352.92700244750893</v>
      </c>
      <c r="D395" s="136">
        <v>202507.03878342974</v>
      </c>
      <c r="E395" s="137">
        <v>1.9677483280384829</v>
      </c>
      <c r="F395" s="132">
        <f t="shared" si="5"/>
        <v>0.50819507035070555</v>
      </c>
      <c r="G395" s="138">
        <v>18.079223222599925</v>
      </c>
      <c r="H395" s="137">
        <v>1.6926978464331708</v>
      </c>
      <c r="I395" s="138">
        <v>0.5489173552792852</v>
      </c>
      <c r="J395" s="137">
        <v>1.8924333839229535</v>
      </c>
      <c r="K395" s="138">
        <v>7.1975626609032395E-2</v>
      </c>
      <c r="L395" s="116">
        <v>0.84621398786984492</v>
      </c>
      <c r="M395" s="139">
        <v>0.44715655254171799</v>
      </c>
      <c r="N395" s="137">
        <v>448.04722654609958</v>
      </c>
      <c r="O395" s="116">
        <v>3.6626801572609224</v>
      </c>
      <c r="P395" s="116">
        <v>444.28715684119209</v>
      </c>
      <c r="Q395" s="116">
        <v>6.8098216690542301</v>
      </c>
      <c r="R395" s="137">
        <v>424.84002465135319</v>
      </c>
      <c r="S395" s="116">
        <v>37.786492753215583</v>
      </c>
      <c r="T395" s="140">
        <v>105.46257427458522</v>
      </c>
      <c r="U395" s="140">
        <v>100.84631519210255</v>
      </c>
    </row>
    <row r="396" spans="1:21">
      <c r="A396" s="140" t="s">
        <v>3489</v>
      </c>
      <c r="B396" s="135" t="s">
        <v>338</v>
      </c>
      <c r="C396" s="140">
        <v>358.49348737096904</v>
      </c>
      <c r="D396" s="136">
        <v>82839.974590524129</v>
      </c>
      <c r="E396" s="137">
        <v>2.0809861603828606</v>
      </c>
      <c r="F396" s="132">
        <f t="shared" si="5"/>
        <v>0.48054139861075273</v>
      </c>
      <c r="G396" s="138">
        <v>17.854875410720037</v>
      </c>
      <c r="H396" s="137">
        <v>1.029454031239071</v>
      </c>
      <c r="I396" s="138">
        <v>0.55588231331265536</v>
      </c>
      <c r="J396" s="137">
        <v>1.7029829575172559</v>
      </c>
      <c r="K396" s="138">
        <v>7.198440272135409E-2</v>
      </c>
      <c r="L396" s="116">
        <v>1.3566043458429011</v>
      </c>
      <c r="M396" s="139">
        <v>0.79660476921076584</v>
      </c>
      <c r="N396" s="137">
        <v>448.10000220810923</v>
      </c>
      <c r="O396" s="116">
        <v>5.8724789493662115</v>
      </c>
      <c r="P396" s="116">
        <v>448.84275653953898</v>
      </c>
      <c r="Q396" s="116">
        <v>6.1780537732176413</v>
      </c>
      <c r="R396" s="137">
        <v>452.62880142027973</v>
      </c>
      <c r="S396" s="116">
        <v>22.857557566871577</v>
      </c>
      <c r="T396" s="140">
        <v>98.999445197044508</v>
      </c>
      <c r="U396" s="140">
        <v>99.834517919559133</v>
      </c>
    </row>
    <row r="397" spans="1:21">
      <c r="A397" s="135" t="s">
        <v>3490</v>
      </c>
      <c r="B397" s="135" t="s">
        <v>338</v>
      </c>
      <c r="C397" s="135">
        <v>194.83577312101539</v>
      </c>
      <c r="D397" s="136">
        <v>81046.764793774681</v>
      </c>
      <c r="E397" s="137">
        <v>2.3530065341874691</v>
      </c>
      <c r="F397" s="132">
        <f t="shared" si="5"/>
        <v>0.42498819509029373</v>
      </c>
      <c r="G397" s="138">
        <v>17.89566340125586</v>
      </c>
      <c r="H397" s="137">
        <v>1.2158818214214808</v>
      </c>
      <c r="I397" s="138">
        <v>0.55474972562383096</v>
      </c>
      <c r="J397" s="137">
        <v>1.3558386809759357</v>
      </c>
      <c r="K397" s="138">
        <v>7.2001844804925455E-2</v>
      </c>
      <c r="L397" s="116">
        <v>0.59994160146413233</v>
      </c>
      <c r="M397" s="139">
        <v>0.44248745066949485</v>
      </c>
      <c r="N397" s="137">
        <v>448.20488990972842</v>
      </c>
      <c r="O397" s="116">
        <v>2.5976180788975967</v>
      </c>
      <c r="P397" s="116">
        <v>448.1033502825573</v>
      </c>
      <c r="Q397" s="116">
        <v>4.9122213226942222</v>
      </c>
      <c r="R397" s="137">
        <v>447.56119490730026</v>
      </c>
      <c r="S397" s="116">
        <v>27.028707565912015</v>
      </c>
      <c r="T397" s="140">
        <v>100.14382279110716</v>
      </c>
      <c r="U397" s="140">
        <v>100.02265986788697</v>
      </c>
    </row>
    <row r="398" spans="1:21">
      <c r="A398" s="140" t="s">
        <v>3491</v>
      </c>
      <c r="B398" s="135" t="s">
        <v>338</v>
      </c>
      <c r="C398" s="140">
        <v>201.89668554213944</v>
      </c>
      <c r="D398" s="136">
        <v>105557.46770441743</v>
      </c>
      <c r="E398" s="137">
        <v>2.2123452011714595</v>
      </c>
      <c r="F398" s="132">
        <f t="shared" si="5"/>
        <v>0.45200902620011096</v>
      </c>
      <c r="G398" s="138">
        <v>17.835142022509835</v>
      </c>
      <c r="H398" s="137">
        <v>1.6964919760931962</v>
      </c>
      <c r="I398" s="138">
        <v>0.55684689338765458</v>
      </c>
      <c r="J398" s="137">
        <v>1.8286161522370556</v>
      </c>
      <c r="K398" s="138">
        <v>7.2029615813477027E-2</v>
      </c>
      <c r="L398" s="116">
        <v>0.68246026058200371</v>
      </c>
      <c r="M398" s="139">
        <v>0.37321132690811554</v>
      </c>
      <c r="N398" s="137">
        <v>448.37188692136363</v>
      </c>
      <c r="O398" s="116">
        <v>2.9559692956740093</v>
      </c>
      <c r="P398" s="116">
        <v>449.47205528541485</v>
      </c>
      <c r="Q398" s="116">
        <v>6.6412304730287701</v>
      </c>
      <c r="R398" s="137">
        <v>455.09048413133303</v>
      </c>
      <c r="S398" s="116">
        <v>37.657960613951957</v>
      </c>
      <c r="T398" s="140">
        <v>98.523678818994924</v>
      </c>
      <c r="U398" s="140">
        <v>99.755230975738272</v>
      </c>
    </row>
    <row r="399" spans="1:21">
      <c r="A399" s="135" t="s">
        <v>3492</v>
      </c>
      <c r="B399" s="135" t="s">
        <v>338</v>
      </c>
      <c r="C399" s="135">
        <v>169.77774935655776</v>
      </c>
      <c r="D399" s="136">
        <v>118452.88435398025</v>
      </c>
      <c r="E399" s="137">
        <v>2.1740019527537009</v>
      </c>
      <c r="F399" s="132">
        <f t="shared" si="5"/>
        <v>0.4599811875667128</v>
      </c>
      <c r="G399" s="138">
        <v>18.314414767664076</v>
      </c>
      <c r="H399" s="137">
        <v>4.4170401055598854</v>
      </c>
      <c r="I399" s="138">
        <v>0.54336791508799998</v>
      </c>
      <c r="J399" s="137">
        <v>4.5343764310304122</v>
      </c>
      <c r="K399" s="138">
        <v>7.2174828607212846E-2</v>
      </c>
      <c r="L399" s="116">
        <v>1.0248542941119081</v>
      </c>
      <c r="M399" s="139">
        <v>0.22601879435912089</v>
      </c>
      <c r="N399" s="137">
        <v>449.24503296565001</v>
      </c>
      <c r="O399" s="116">
        <v>4.4473422636986299</v>
      </c>
      <c r="P399" s="116">
        <v>440.64272362638479</v>
      </c>
      <c r="Q399" s="116">
        <v>16.210966275469445</v>
      </c>
      <c r="R399" s="137">
        <v>395.93278803423055</v>
      </c>
      <c r="S399" s="116">
        <v>99.100523919930765</v>
      </c>
      <c r="T399" s="140">
        <v>113.46497348605803</v>
      </c>
      <c r="U399" s="140">
        <v>101.95221862929456</v>
      </c>
    </row>
    <row r="400" spans="1:21">
      <c r="A400" s="135" t="s">
        <v>3493</v>
      </c>
      <c r="B400" s="135" t="s">
        <v>338</v>
      </c>
      <c r="C400" s="135">
        <v>224.51490909863841</v>
      </c>
      <c r="D400" s="136">
        <v>136208.3823250687</v>
      </c>
      <c r="E400" s="137">
        <v>2.13393746556254</v>
      </c>
      <c r="F400" s="132">
        <f t="shared" si="5"/>
        <v>0.46861729368268251</v>
      </c>
      <c r="G400" s="138">
        <v>17.965594442802711</v>
      </c>
      <c r="H400" s="137">
        <v>2.1242224330562731</v>
      </c>
      <c r="I400" s="138">
        <v>0.55402227628892498</v>
      </c>
      <c r="J400" s="137">
        <v>2.2667879099024169</v>
      </c>
      <c r="K400" s="138">
        <v>7.2188421294496805E-2</v>
      </c>
      <c r="L400" s="116">
        <v>0.79120571495677028</v>
      </c>
      <c r="M400" s="139">
        <v>0.34904267465888855</v>
      </c>
      <c r="N400" s="137">
        <v>449.32675801114829</v>
      </c>
      <c r="O400" s="116">
        <v>3.4340300677393998</v>
      </c>
      <c r="P400" s="116">
        <v>447.62815316948905</v>
      </c>
      <c r="Q400" s="116">
        <v>8.2057870104825383</v>
      </c>
      <c r="R400" s="137">
        <v>438.8876705107906</v>
      </c>
      <c r="S400" s="116">
        <v>47.299368046524393</v>
      </c>
      <c r="T400" s="140">
        <v>102.37853286883369</v>
      </c>
      <c r="U400" s="140">
        <v>100.37946783052675</v>
      </c>
    </row>
    <row r="401" spans="1:21">
      <c r="A401" s="135" t="s">
        <v>3494</v>
      </c>
      <c r="B401" s="135" t="s">
        <v>338</v>
      </c>
      <c r="C401" s="135">
        <v>277.26971417280373</v>
      </c>
      <c r="D401" s="136">
        <v>54964.257268220688</v>
      </c>
      <c r="E401" s="137">
        <v>1.5760959743511405</v>
      </c>
      <c r="F401" s="132">
        <f t="shared" si="5"/>
        <v>0.6344791283485689</v>
      </c>
      <c r="G401" s="138">
        <v>17.78653046763133</v>
      </c>
      <c r="H401" s="137">
        <v>1.7408495912348709</v>
      </c>
      <c r="I401" s="138">
        <v>0.55994628582644224</v>
      </c>
      <c r="J401" s="137">
        <v>1.9671542239893898</v>
      </c>
      <c r="K401" s="138">
        <v>7.2233113381846639E-2</v>
      </c>
      <c r="L401" s="116">
        <v>0.91604499979896215</v>
      </c>
      <c r="M401" s="139">
        <v>0.46567014859730854</v>
      </c>
      <c r="N401" s="137">
        <v>449.5954586384297</v>
      </c>
      <c r="O401" s="116">
        <v>3.9781594661711495</v>
      </c>
      <c r="P401" s="116">
        <v>451.49148449622589</v>
      </c>
      <c r="Q401" s="116">
        <v>7.1698861974485908</v>
      </c>
      <c r="R401" s="137">
        <v>461.13805152663809</v>
      </c>
      <c r="S401" s="116">
        <v>38.617166084563848</v>
      </c>
      <c r="T401" s="140">
        <v>97.496933326149161</v>
      </c>
      <c r="U401" s="140">
        <v>99.580052797693014</v>
      </c>
    </row>
    <row r="402" spans="1:21">
      <c r="A402" s="135" t="s">
        <v>3495</v>
      </c>
      <c r="B402" s="135" t="s">
        <v>338</v>
      </c>
      <c r="C402" s="135">
        <v>139.87165232078644</v>
      </c>
      <c r="D402" s="136">
        <v>55586.134174929299</v>
      </c>
      <c r="E402" s="137">
        <v>2.0627678738185558</v>
      </c>
      <c r="F402" s="132">
        <f t="shared" si="5"/>
        <v>0.48478552177023171</v>
      </c>
      <c r="G402" s="138">
        <v>17.489807218654459</v>
      </c>
      <c r="H402" s="137">
        <v>2.1383865894094973</v>
      </c>
      <c r="I402" s="138">
        <v>0.56947055314396566</v>
      </c>
      <c r="J402" s="137">
        <v>2.8319628401440458</v>
      </c>
      <c r="K402" s="138">
        <v>7.2236221287993022E-2</v>
      </c>
      <c r="L402" s="116">
        <v>1.856694999775232</v>
      </c>
      <c r="M402" s="139">
        <v>0.65562124384400178</v>
      </c>
      <c r="N402" s="137">
        <v>449.61414377412751</v>
      </c>
      <c r="O402" s="116">
        <v>8.0634991683732267</v>
      </c>
      <c r="P402" s="116">
        <v>457.67206700458752</v>
      </c>
      <c r="Q402" s="116">
        <v>10.434000361109838</v>
      </c>
      <c r="R402" s="137">
        <v>498.31366538746244</v>
      </c>
      <c r="S402" s="116">
        <v>47.11631111624979</v>
      </c>
      <c r="T402" s="140">
        <v>90.227135036429573</v>
      </c>
      <c r="U402" s="140">
        <v>98.239367483535048</v>
      </c>
    </row>
    <row r="403" spans="1:21">
      <c r="A403" s="135" t="s">
        <v>3496</v>
      </c>
      <c r="B403" s="135" t="s">
        <v>338</v>
      </c>
      <c r="C403" s="135">
        <v>297.30136511822832</v>
      </c>
      <c r="D403" s="136">
        <v>93792.332569632912</v>
      </c>
      <c r="E403" s="137">
        <v>1.8848212496786716</v>
      </c>
      <c r="F403" s="132">
        <f t="shared" si="5"/>
        <v>0.53055429005295973</v>
      </c>
      <c r="G403" s="138">
        <v>17.922109664027182</v>
      </c>
      <c r="H403" s="137">
        <v>1.1486597938445249</v>
      </c>
      <c r="I403" s="133">
        <v>0.55577102175743187</v>
      </c>
      <c r="J403" s="131">
        <v>1.5331384860845421</v>
      </c>
      <c r="K403" s="138">
        <v>7.2241000870504279E-2</v>
      </c>
      <c r="L403" s="116">
        <v>1.0154281340984479</v>
      </c>
      <c r="M403" s="139">
        <v>0.66231990346268943</v>
      </c>
      <c r="N403" s="137">
        <v>449.6428791397143</v>
      </c>
      <c r="O403" s="116">
        <v>4.4102053289016681</v>
      </c>
      <c r="P403" s="116">
        <v>448.77012405318897</v>
      </c>
      <c r="Q403" s="116">
        <v>5.5611660100592815</v>
      </c>
      <c r="R403" s="137">
        <v>444.27926201042936</v>
      </c>
      <c r="S403" s="116">
        <v>25.539870129115968</v>
      </c>
      <c r="T403" s="140">
        <v>101.20726254586221</v>
      </c>
      <c r="U403" s="140">
        <v>100.194477091889</v>
      </c>
    </row>
    <row r="404" spans="1:21">
      <c r="A404" s="135" t="s">
        <v>3497</v>
      </c>
      <c r="B404" s="135" t="s">
        <v>338</v>
      </c>
      <c r="C404" s="135">
        <v>246.36923072337572</v>
      </c>
      <c r="D404" s="136">
        <v>68155.837542223686</v>
      </c>
      <c r="E404" s="137">
        <v>1.6187781876108094</v>
      </c>
      <c r="F404" s="132">
        <f t="shared" si="5"/>
        <v>0.61774986076129568</v>
      </c>
      <c r="G404" s="138">
        <v>17.727154827921346</v>
      </c>
      <c r="H404" s="137">
        <v>1.5522640274438717</v>
      </c>
      <c r="I404" s="138">
        <v>0.56215065451376567</v>
      </c>
      <c r="J404" s="137">
        <v>2.5748189363006277</v>
      </c>
      <c r="K404" s="138">
        <v>7.227539664333367E-2</v>
      </c>
      <c r="L404" s="116">
        <v>2.0543049782921781</v>
      </c>
      <c r="M404" s="139">
        <v>0.79784444231395246</v>
      </c>
      <c r="N404" s="137">
        <v>449.84966645833526</v>
      </c>
      <c r="O404" s="116">
        <v>8.9262191305649026</v>
      </c>
      <c r="P404" s="116">
        <v>452.9253150421352</v>
      </c>
      <c r="Q404" s="116">
        <v>9.4084664293277172</v>
      </c>
      <c r="R404" s="137">
        <v>468.56272232374022</v>
      </c>
      <c r="S404" s="116">
        <v>34.370090254066639</v>
      </c>
      <c r="T404" s="140">
        <v>96.006285823891105</v>
      </c>
      <c r="U404" s="140">
        <v>99.320936922345837</v>
      </c>
    </row>
    <row r="405" spans="1:21">
      <c r="A405" s="135" t="s">
        <v>3498</v>
      </c>
      <c r="B405" s="135" t="s">
        <v>338</v>
      </c>
      <c r="C405" s="135">
        <v>335.53211443692726</v>
      </c>
      <c r="D405" s="136">
        <v>107893.15569063212</v>
      </c>
      <c r="E405" s="137">
        <v>2.3428082359273308</v>
      </c>
      <c r="F405" s="132">
        <f t="shared" si="5"/>
        <v>0.4268381785008451</v>
      </c>
      <c r="G405" s="138">
        <v>17.892900131011249</v>
      </c>
      <c r="H405" s="137">
        <v>1.2230177515658067</v>
      </c>
      <c r="I405" s="138">
        <v>0.55737014657454131</v>
      </c>
      <c r="J405" s="137">
        <v>1.7030965068901631</v>
      </c>
      <c r="K405" s="138">
        <v>7.233078306255708E-2</v>
      </c>
      <c r="L405" s="116">
        <v>1.185227949019257</v>
      </c>
      <c r="M405" s="139">
        <v>0.69592530089998894</v>
      </c>
      <c r="N405" s="137">
        <v>450.18263556178772</v>
      </c>
      <c r="O405" s="116">
        <v>5.1536459020756524</v>
      </c>
      <c r="P405" s="116">
        <v>449.81326620084508</v>
      </c>
      <c r="Q405" s="116">
        <v>6.1890844061527162</v>
      </c>
      <c r="R405" s="137">
        <v>447.90428484391515</v>
      </c>
      <c r="S405" s="116">
        <v>27.195017838713454</v>
      </c>
      <c r="T405" s="140">
        <v>100.50866910520102</v>
      </c>
      <c r="U405" s="140">
        <v>100.08211615545767</v>
      </c>
    </row>
    <row r="406" spans="1:21">
      <c r="A406" s="140" t="s">
        <v>3499</v>
      </c>
      <c r="B406" s="135" t="s">
        <v>338</v>
      </c>
      <c r="C406" s="140">
        <v>165.61637008385534</v>
      </c>
      <c r="D406" s="136">
        <v>45405.360413406619</v>
      </c>
      <c r="E406" s="137">
        <v>1.8027347055114633</v>
      </c>
      <c r="F406" s="132">
        <f t="shared" si="5"/>
        <v>0.55471279104059001</v>
      </c>
      <c r="G406" s="138">
        <v>17.765775328380727</v>
      </c>
      <c r="H406" s="137">
        <v>1.5639075677105383</v>
      </c>
      <c r="I406" s="138">
        <v>0.56174913277238547</v>
      </c>
      <c r="J406" s="137">
        <v>1.8859596717166813</v>
      </c>
      <c r="K406" s="138">
        <v>7.2381120421721179E-2</v>
      </c>
      <c r="L406" s="116">
        <v>1.0540574002393797</v>
      </c>
      <c r="M406" s="139">
        <v>0.55889710477209287</v>
      </c>
      <c r="N406" s="137">
        <v>450.48523607940274</v>
      </c>
      <c r="O406" s="116">
        <v>4.5862601129165625</v>
      </c>
      <c r="P406" s="116">
        <v>452.66429618639836</v>
      </c>
      <c r="Q406" s="116">
        <v>6.8881105970480121</v>
      </c>
      <c r="R406" s="137">
        <v>463.76735067646939</v>
      </c>
      <c r="S406" s="116">
        <v>34.656466148884221</v>
      </c>
      <c r="T406" s="140">
        <v>97.136039314174909</v>
      </c>
      <c r="U406" s="140">
        <v>99.518614539438218</v>
      </c>
    </row>
    <row r="407" spans="1:21">
      <c r="A407" s="135" t="s">
        <v>3500</v>
      </c>
      <c r="B407" s="135" t="s">
        <v>338</v>
      </c>
      <c r="C407" s="135">
        <v>141.49732776972994</v>
      </c>
      <c r="D407" s="136">
        <v>64429.895348229824</v>
      </c>
      <c r="E407" s="137">
        <v>2.3168913812087584</v>
      </c>
      <c r="F407" s="132">
        <f t="shared" si="5"/>
        <v>0.43161281021222686</v>
      </c>
      <c r="G407" s="133">
        <v>17.7841721830853</v>
      </c>
      <c r="H407" s="131">
        <v>4.3296521739067382</v>
      </c>
      <c r="I407" s="138">
        <v>0.56158635415573299</v>
      </c>
      <c r="J407" s="137">
        <v>4.4782777899256256</v>
      </c>
      <c r="K407" s="138">
        <v>7.2435077008824164E-2</v>
      </c>
      <c r="L407" s="116">
        <v>1.1441520951017836</v>
      </c>
      <c r="M407" s="139">
        <v>0.25548930833984423</v>
      </c>
      <c r="N407" s="137">
        <v>450.80957763259528</v>
      </c>
      <c r="O407" s="116">
        <v>4.9817274994690877</v>
      </c>
      <c r="P407" s="116">
        <v>452.5584589174768</v>
      </c>
      <c r="Q407" s="116">
        <v>16.354189799523311</v>
      </c>
      <c r="R407" s="137">
        <v>461.43088476270259</v>
      </c>
      <c r="S407" s="116">
        <v>96.018508582072059</v>
      </c>
      <c r="T407" s="140">
        <v>97.698180273396844</v>
      </c>
      <c r="U407" s="140">
        <v>99.613556823340588</v>
      </c>
    </row>
    <row r="408" spans="1:21">
      <c r="A408" s="135" t="s">
        <v>3501</v>
      </c>
      <c r="B408" s="135" t="s">
        <v>338</v>
      </c>
      <c r="C408" s="135">
        <v>268.49518598326279</v>
      </c>
      <c r="D408" s="136">
        <v>75570.163275598359</v>
      </c>
      <c r="E408" s="137">
        <v>1.5980572485185869</v>
      </c>
      <c r="F408" s="132">
        <f t="shared" si="5"/>
        <v>0.62575980987352542</v>
      </c>
      <c r="G408" s="138">
        <v>17.886493514526506</v>
      </c>
      <c r="H408" s="137">
        <v>1.2239044531676204</v>
      </c>
      <c r="I408" s="138">
        <v>0.5585604928388479</v>
      </c>
      <c r="J408" s="137">
        <v>1.3989815889702046</v>
      </c>
      <c r="K408" s="138">
        <v>7.2459302528523228E-2</v>
      </c>
      <c r="L408" s="116">
        <v>0.67764841606401394</v>
      </c>
      <c r="M408" s="139">
        <v>0.48438694362149048</v>
      </c>
      <c r="N408" s="137">
        <v>450.95519574344746</v>
      </c>
      <c r="O408" s="116">
        <v>2.9514538176512133</v>
      </c>
      <c r="P408" s="116">
        <v>450.58905849082288</v>
      </c>
      <c r="Q408" s="116">
        <v>5.0908710915296922</v>
      </c>
      <c r="R408" s="137">
        <v>448.69986188282144</v>
      </c>
      <c r="S408" s="116">
        <v>27.212012531469185</v>
      </c>
      <c r="T408" s="140">
        <v>100.50263752058275</v>
      </c>
      <c r="U408" s="140">
        <v>100.0812574663599</v>
      </c>
    </row>
    <row r="409" spans="1:21">
      <c r="A409" s="140" t="s">
        <v>3502</v>
      </c>
      <c r="B409" s="135" t="s">
        <v>338</v>
      </c>
      <c r="C409" s="140">
        <v>360.3307881246169</v>
      </c>
      <c r="D409" s="136">
        <v>176972.70764950535</v>
      </c>
      <c r="E409" s="137">
        <v>1.4501144816007463</v>
      </c>
      <c r="F409" s="132">
        <f t="shared" si="5"/>
        <v>0.68960072648617654</v>
      </c>
      <c r="G409" s="138">
        <v>17.79286666502583</v>
      </c>
      <c r="H409" s="137">
        <v>1.4299658193884188</v>
      </c>
      <c r="I409" s="138">
        <v>0.56156993384287424</v>
      </c>
      <c r="J409" s="137">
        <v>1.7522096967835337</v>
      </c>
      <c r="K409" s="138">
        <v>7.2468370727833173E-2</v>
      </c>
      <c r="L409" s="116">
        <v>1.0126384235664034</v>
      </c>
      <c r="M409" s="139">
        <v>0.57792079648073291</v>
      </c>
      <c r="N409" s="137">
        <v>451.00970328639801</v>
      </c>
      <c r="O409" s="116">
        <v>4.4109961638713173</v>
      </c>
      <c r="P409" s="116">
        <v>452.5477819574603</v>
      </c>
      <c r="Q409" s="116">
        <v>6.3982933463977361</v>
      </c>
      <c r="R409" s="137">
        <v>460.34938765714469</v>
      </c>
      <c r="S409" s="116">
        <v>31.727943459042024</v>
      </c>
      <c r="T409" s="140">
        <v>97.971174803060094</v>
      </c>
      <c r="U409" s="140">
        <v>99.660129000210887</v>
      </c>
    </row>
    <row r="410" spans="1:21">
      <c r="A410" s="140" t="s">
        <v>3503</v>
      </c>
      <c r="B410" s="135" t="s">
        <v>338</v>
      </c>
      <c r="C410" s="140">
        <v>941.37274525338682</v>
      </c>
      <c r="D410" s="136">
        <v>200275.11684886832</v>
      </c>
      <c r="E410" s="137">
        <v>1.4118320977062944</v>
      </c>
      <c r="F410" s="132">
        <f t="shared" si="5"/>
        <v>0.70829952203568014</v>
      </c>
      <c r="G410" s="138">
        <v>17.808797043895641</v>
      </c>
      <c r="H410" s="137">
        <v>0.51793778484350472</v>
      </c>
      <c r="I410" s="138">
        <v>0.56112478239728425</v>
      </c>
      <c r="J410" s="137">
        <v>1.1911863912829912</v>
      </c>
      <c r="K410" s="138">
        <v>7.2475756933662178E-2</v>
      </c>
      <c r="L410" s="116">
        <v>1.0726907615008152</v>
      </c>
      <c r="M410" s="139">
        <v>0.90052301583587779</v>
      </c>
      <c r="N410" s="137">
        <v>451.05410028620372</v>
      </c>
      <c r="O410" s="116">
        <v>4.6730249287898289</v>
      </c>
      <c r="P410" s="116">
        <v>452.25828888937662</v>
      </c>
      <c r="Q410" s="116">
        <v>4.3474452326905748</v>
      </c>
      <c r="R410" s="137">
        <v>458.36902408493609</v>
      </c>
      <c r="S410" s="116">
        <v>11.487579252831694</v>
      </c>
      <c r="T410" s="140">
        <v>98.404140896445725</v>
      </c>
      <c r="U410" s="140">
        <v>99.733738743378254</v>
      </c>
    </row>
    <row r="411" spans="1:21">
      <c r="A411" s="140" t="s">
        <v>3504</v>
      </c>
      <c r="B411" s="135" t="s">
        <v>338</v>
      </c>
      <c r="C411" s="140">
        <v>374.01555829122356</v>
      </c>
      <c r="D411" s="136">
        <v>123628.06732961794</v>
      </c>
      <c r="E411" s="137">
        <v>1.4249277530748088</v>
      </c>
      <c r="F411" s="132">
        <f t="shared" si="5"/>
        <v>0.70178996643312619</v>
      </c>
      <c r="G411" s="138">
        <v>17.810384057043869</v>
      </c>
      <c r="H411" s="137">
        <v>1.5884401236075325</v>
      </c>
      <c r="I411" s="138">
        <v>0.56128735094304416</v>
      </c>
      <c r="J411" s="137">
        <v>1.9099128796647573</v>
      </c>
      <c r="K411" s="138">
        <v>7.2503215017815356E-2</v>
      </c>
      <c r="L411" s="116">
        <v>1.0604834659828566</v>
      </c>
      <c r="M411" s="139">
        <v>0.555252272118821</v>
      </c>
      <c r="N411" s="137">
        <v>451.21914263433121</v>
      </c>
      <c r="O411" s="116">
        <v>4.6214775101738894</v>
      </c>
      <c r="P411" s="116">
        <v>452.36402082959273</v>
      </c>
      <c r="Q411" s="116">
        <v>6.9719250094435381</v>
      </c>
      <c r="R411" s="137">
        <v>458.19501038863103</v>
      </c>
      <c r="S411" s="116">
        <v>35.254392968521131</v>
      </c>
      <c r="T411" s="140">
        <v>98.477533016262441</v>
      </c>
      <c r="U411" s="140">
        <v>99.746912189620673</v>
      </c>
    </row>
    <row r="412" spans="1:21">
      <c r="A412" s="135" t="s">
        <v>3505</v>
      </c>
      <c r="B412" s="135" t="s">
        <v>338</v>
      </c>
      <c r="C412" s="135">
        <v>214.12183651207789</v>
      </c>
      <c r="D412" s="136">
        <v>81176.02533611418</v>
      </c>
      <c r="E412" s="137">
        <v>2.0905830380266268</v>
      </c>
      <c r="F412" s="132">
        <f t="shared" si="5"/>
        <v>0.47833546040052749</v>
      </c>
      <c r="G412" s="138">
        <v>18.042775035969115</v>
      </c>
      <c r="H412" s="137">
        <v>1.6839588300759538</v>
      </c>
      <c r="I412" s="138">
        <v>0.55429286431418878</v>
      </c>
      <c r="J412" s="137">
        <v>1.9357145960431119</v>
      </c>
      <c r="K412" s="138">
        <v>7.2533953110413857E-2</v>
      </c>
      <c r="L412" s="116">
        <v>0.95460654509780762</v>
      </c>
      <c r="M412" s="139">
        <v>0.49315459368295578</v>
      </c>
      <c r="N412" s="137">
        <v>451.40389512162255</v>
      </c>
      <c r="O412" s="116">
        <v>4.1617210893204231</v>
      </c>
      <c r="P412" s="116">
        <v>447.80493736512767</v>
      </c>
      <c r="Q412" s="116">
        <v>7.0094601142962176</v>
      </c>
      <c r="R412" s="137">
        <v>429.3394696831308</v>
      </c>
      <c r="S412" s="116">
        <v>37.560817175756284</v>
      </c>
      <c r="T412" s="140">
        <v>105.13915607497633</v>
      </c>
      <c r="U412" s="140">
        <v>100.80368871716132</v>
      </c>
    </row>
    <row r="413" spans="1:21">
      <c r="A413" s="135" t="s">
        <v>3506</v>
      </c>
      <c r="B413" s="135" t="s">
        <v>338</v>
      </c>
      <c r="C413" s="135">
        <v>191.92896669277675</v>
      </c>
      <c r="D413" s="136">
        <v>29295.075772535063</v>
      </c>
      <c r="E413" s="137">
        <v>1.8990268594116864</v>
      </c>
      <c r="F413" s="132">
        <f t="shared" si="5"/>
        <v>0.52658549564159263</v>
      </c>
      <c r="G413" s="138">
        <v>17.655272661835429</v>
      </c>
      <c r="H413" s="137">
        <v>1.4754791505044571</v>
      </c>
      <c r="I413" s="138">
        <v>0.5671565263598799</v>
      </c>
      <c r="J413" s="137">
        <v>1.9249380614172995</v>
      </c>
      <c r="K413" s="138">
        <v>7.2623318210205498E-2</v>
      </c>
      <c r="L413" s="116">
        <v>1.2362636517829184</v>
      </c>
      <c r="M413" s="139">
        <v>0.64223554854158682</v>
      </c>
      <c r="N413" s="137">
        <v>451.94099741684062</v>
      </c>
      <c r="O413" s="116">
        <v>5.3958300392510807</v>
      </c>
      <c r="P413" s="116">
        <v>456.17388188531083</v>
      </c>
      <c r="Q413" s="116">
        <v>7.0736611922162638</v>
      </c>
      <c r="R413" s="137">
        <v>477.53482745945462</v>
      </c>
      <c r="S413" s="116">
        <v>32.636288193302278</v>
      </c>
      <c r="T413" s="140">
        <v>94.640426504852769</v>
      </c>
      <c r="U413" s="140">
        <v>99.072089692865319</v>
      </c>
    </row>
    <row r="414" spans="1:21">
      <c r="A414" s="135" t="s">
        <v>3507</v>
      </c>
      <c r="B414" s="135" t="s">
        <v>338</v>
      </c>
      <c r="C414" s="135">
        <v>418.83287474803478</v>
      </c>
      <c r="D414" s="136">
        <v>188404.4917807256</v>
      </c>
      <c r="E414" s="137">
        <v>1.6857010312813794</v>
      </c>
      <c r="F414" s="132">
        <f t="shared" si="5"/>
        <v>0.59322500339212214</v>
      </c>
      <c r="G414" s="138">
        <v>17.831018233627979</v>
      </c>
      <c r="H414" s="137">
        <v>0.66071851938782467</v>
      </c>
      <c r="I414" s="138">
        <v>0.56208173660428618</v>
      </c>
      <c r="J414" s="137">
        <v>0.73551573152958771</v>
      </c>
      <c r="K414" s="138">
        <v>7.2689945562665406E-2</v>
      </c>
      <c r="L414" s="116">
        <v>0.32316316229648645</v>
      </c>
      <c r="M414" s="139">
        <v>0.43936947701231666</v>
      </c>
      <c r="N414" s="137">
        <v>452.34141214153971</v>
      </c>
      <c r="O414" s="116">
        <v>1.4116927858262613</v>
      </c>
      <c r="P414" s="116">
        <v>452.88051806892543</v>
      </c>
      <c r="Q414" s="116">
        <v>2.6873152102988058</v>
      </c>
      <c r="R414" s="137">
        <v>455.59759019753307</v>
      </c>
      <c r="S414" s="116">
        <v>14.66149481234163</v>
      </c>
      <c r="T414" s="140">
        <v>99.285295153869981</v>
      </c>
      <c r="U414" s="140">
        <v>99.880960671550966</v>
      </c>
    </row>
    <row r="415" spans="1:21">
      <c r="A415" s="135" t="s">
        <v>3508</v>
      </c>
      <c r="B415" s="135" t="s">
        <v>338</v>
      </c>
      <c r="C415" s="135">
        <v>218.41135538555136</v>
      </c>
      <c r="D415" s="136">
        <v>109933.44884808955</v>
      </c>
      <c r="E415" s="137">
        <v>2.3010987305453745</v>
      </c>
      <c r="F415" s="132">
        <f t="shared" si="5"/>
        <v>0.43457500833221263</v>
      </c>
      <c r="G415" s="138">
        <v>17.564159670484177</v>
      </c>
      <c r="H415" s="137">
        <v>1.9603807820494201</v>
      </c>
      <c r="I415" s="138">
        <v>0.57064455543729253</v>
      </c>
      <c r="J415" s="137">
        <v>2.2202836793213967</v>
      </c>
      <c r="K415" s="138">
        <v>7.2692863988925632E-2</v>
      </c>
      <c r="L415" s="116">
        <v>1.0423851524423513</v>
      </c>
      <c r="M415" s="139">
        <v>0.46948286930656669</v>
      </c>
      <c r="N415" s="137">
        <v>452.35895062870338</v>
      </c>
      <c r="O415" s="116">
        <v>4.5536839260281283</v>
      </c>
      <c r="P415" s="116">
        <v>458.43131438721593</v>
      </c>
      <c r="Q415" s="116">
        <v>8.1909742846979441</v>
      </c>
      <c r="R415" s="137">
        <v>488.97414325526796</v>
      </c>
      <c r="S415" s="116">
        <v>43.276203035285619</v>
      </c>
      <c r="T415" s="140">
        <v>92.511834596650715</v>
      </c>
      <c r="U415" s="140">
        <v>98.675403802502132</v>
      </c>
    </row>
    <row r="416" spans="1:21">
      <c r="A416" s="135" t="s">
        <v>3509</v>
      </c>
      <c r="B416" s="135" t="s">
        <v>338</v>
      </c>
      <c r="C416" s="135">
        <v>617.02909942986491</v>
      </c>
      <c r="D416" s="136">
        <v>111534.72531729309</v>
      </c>
      <c r="E416" s="137">
        <v>1.4575833660658868</v>
      </c>
      <c r="F416" s="132">
        <f t="shared" si="5"/>
        <v>0.68606710482643996</v>
      </c>
      <c r="G416" s="138">
        <v>17.902059686775736</v>
      </c>
      <c r="H416" s="137">
        <v>0.9285658079350253</v>
      </c>
      <c r="I416" s="138">
        <v>0.55988343217933401</v>
      </c>
      <c r="J416" s="137">
        <v>1.437082742068136</v>
      </c>
      <c r="K416" s="138">
        <v>7.2694129826742768E-2</v>
      </c>
      <c r="L416" s="116">
        <v>1.0968009609241081</v>
      </c>
      <c r="M416" s="139">
        <v>0.76321350804455335</v>
      </c>
      <c r="N416" s="137">
        <v>452.36655775495086</v>
      </c>
      <c r="O416" s="116">
        <v>4.7914785247812688</v>
      </c>
      <c r="P416" s="116">
        <v>451.4505716683563</v>
      </c>
      <c r="Q416" s="116">
        <v>5.237463473785624</v>
      </c>
      <c r="R416" s="137">
        <v>446.76715254298477</v>
      </c>
      <c r="S416" s="104">
        <v>20.642830407628082</v>
      </c>
      <c r="T416" s="140">
        <v>101.25331622526285</v>
      </c>
      <c r="U416" s="140">
        <v>100.20289842212614</v>
      </c>
    </row>
    <row r="417" spans="1:21">
      <c r="A417" s="135" t="s">
        <v>3463</v>
      </c>
      <c r="B417" s="135" t="s">
        <v>338</v>
      </c>
      <c r="C417" s="135">
        <v>230.98534645811554</v>
      </c>
      <c r="D417" s="136">
        <v>78241.141967439267</v>
      </c>
      <c r="E417" s="137">
        <v>1.8351678985093278</v>
      </c>
      <c r="F417" s="132">
        <f t="shared" si="5"/>
        <v>0.54490927005222856</v>
      </c>
      <c r="G417" s="138">
        <v>17.941052662763742</v>
      </c>
      <c r="H417" s="137">
        <v>2.0692204636314773</v>
      </c>
      <c r="I417" s="138">
        <v>0.55879730424969465</v>
      </c>
      <c r="J417" s="137">
        <v>2.2882470111811726</v>
      </c>
      <c r="K417" s="138">
        <v>7.2711139130796229E-2</v>
      </c>
      <c r="L417" s="116">
        <v>0.97693452035860862</v>
      </c>
      <c r="M417" s="139">
        <v>0.42693577904175795</v>
      </c>
      <c r="N417" s="137">
        <v>452.46877528976063</v>
      </c>
      <c r="O417" s="116">
        <v>4.2687614211722291</v>
      </c>
      <c r="P417" s="116">
        <v>450.7433265020718</v>
      </c>
      <c r="Q417" s="116">
        <v>8.3292752096848517</v>
      </c>
      <c r="R417" s="137">
        <v>441.92855771423018</v>
      </c>
      <c r="S417" s="116">
        <v>46.050763023433149</v>
      </c>
      <c r="T417" s="140">
        <v>102.38505011535058</v>
      </c>
      <c r="U417" s="140">
        <v>100.38280073963134</v>
      </c>
    </row>
    <row r="418" spans="1:21">
      <c r="A418" s="135" t="s">
        <v>3510</v>
      </c>
      <c r="B418" s="135" t="s">
        <v>338</v>
      </c>
      <c r="C418" s="135">
        <v>133.94031428473551</v>
      </c>
      <c r="D418" s="136">
        <v>13172.707820258975</v>
      </c>
      <c r="E418" s="137">
        <v>2.1642404465136482</v>
      </c>
      <c r="F418" s="132">
        <f t="shared" ref="F418:F437" si="6">1/E418</f>
        <v>0.46205586888965561</v>
      </c>
      <c r="G418" s="138">
        <v>17.572233645734663</v>
      </c>
      <c r="H418" s="137">
        <v>2.9457300496458072</v>
      </c>
      <c r="I418" s="138">
        <v>0.57123154706073831</v>
      </c>
      <c r="J418" s="137">
        <v>3.1117340726153926</v>
      </c>
      <c r="K418" s="138">
        <v>7.2801089431141358E-2</v>
      </c>
      <c r="L418" s="116">
        <v>1.0027778484237109</v>
      </c>
      <c r="M418" s="139">
        <v>0.32225692331764122</v>
      </c>
      <c r="N418" s="137">
        <v>453.00930531746235</v>
      </c>
      <c r="O418" s="116">
        <v>4.3867377981256368</v>
      </c>
      <c r="P418" s="116">
        <v>458.81071913415127</v>
      </c>
      <c r="Q418" s="116">
        <v>11.487430795686862</v>
      </c>
      <c r="R418" s="137">
        <v>487.94691861067662</v>
      </c>
      <c r="S418" s="116">
        <v>65.014864782365635</v>
      </c>
      <c r="T418" s="140">
        <v>92.839874182894405</v>
      </c>
      <c r="U418" s="140">
        <v>98.735553993237758</v>
      </c>
    </row>
    <row r="419" spans="1:21">
      <c r="A419" s="135" t="s">
        <v>3511</v>
      </c>
      <c r="B419" s="135" t="s">
        <v>338</v>
      </c>
      <c r="C419" s="135">
        <v>222.00506913987124</v>
      </c>
      <c r="D419" s="136">
        <v>110485.05119209453</v>
      </c>
      <c r="E419" s="137">
        <v>1.6235989863957978</v>
      </c>
      <c r="F419" s="132">
        <f t="shared" si="6"/>
        <v>0.61591563457420262</v>
      </c>
      <c r="G419" s="138">
        <v>17.883913269560914</v>
      </c>
      <c r="H419" s="137">
        <v>2.589836356257937</v>
      </c>
      <c r="I419" s="138">
        <v>0.5616355752115616</v>
      </c>
      <c r="J419" s="137">
        <v>2.8138561885591402</v>
      </c>
      <c r="K419" s="138">
        <v>7.284770754412187E-2</v>
      </c>
      <c r="L419" s="116">
        <v>1.1002428357854388</v>
      </c>
      <c r="M419" s="139">
        <v>0.39100890808098732</v>
      </c>
      <c r="N419" s="137">
        <v>453.28942540527186</v>
      </c>
      <c r="O419" s="116">
        <v>4.8159796987469292</v>
      </c>
      <c r="P419" s="116">
        <v>452.59046319196403</v>
      </c>
      <c r="Q419" s="116">
        <v>10.27593976629791</v>
      </c>
      <c r="R419" s="137">
        <v>449.02032790663475</v>
      </c>
      <c r="S419" s="116">
        <v>57.542670221917888</v>
      </c>
      <c r="T419" s="140">
        <v>100.95075818026768</v>
      </c>
      <c r="U419" s="140">
        <v>100.15443591285116</v>
      </c>
    </row>
    <row r="420" spans="1:21">
      <c r="A420" s="140" t="s">
        <v>3512</v>
      </c>
      <c r="B420" s="135" t="s">
        <v>338</v>
      </c>
      <c r="C420" s="140">
        <v>187.81429308862042</v>
      </c>
      <c r="D420" s="136">
        <v>54442.227687026563</v>
      </c>
      <c r="E420" s="137">
        <v>2.1571703551682093</v>
      </c>
      <c r="F420" s="132">
        <f t="shared" si="6"/>
        <v>0.46357024961156729</v>
      </c>
      <c r="G420" s="138">
        <v>17.952192377815265</v>
      </c>
      <c r="H420" s="137">
        <v>3.2383956970629213</v>
      </c>
      <c r="I420" s="138">
        <v>0.5596771977665197</v>
      </c>
      <c r="J420" s="137">
        <v>3.340266993331908</v>
      </c>
      <c r="K420" s="138">
        <v>7.287084946171396E-2</v>
      </c>
      <c r="L420" s="116">
        <v>0.81864332647798577</v>
      </c>
      <c r="M420" s="139">
        <v>0.24508320086754207</v>
      </c>
      <c r="N420" s="137">
        <v>453.42847661987315</v>
      </c>
      <c r="O420" s="116">
        <v>3.5844238869046023</v>
      </c>
      <c r="P420" s="116">
        <v>451.31631755188562</v>
      </c>
      <c r="Q420" s="116">
        <v>12.171238791794224</v>
      </c>
      <c r="R420" s="137">
        <v>440.54795544113955</v>
      </c>
      <c r="S420" s="116">
        <v>72.075947859565105</v>
      </c>
      <c r="T420" s="140">
        <v>102.92375007525249</v>
      </c>
      <c r="U420" s="140">
        <v>100.46799971236244</v>
      </c>
    </row>
    <row r="421" spans="1:21">
      <c r="A421" s="135" t="s">
        <v>3513</v>
      </c>
      <c r="B421" s="135" t="s">
        <v>338</v>
      </c>
      <c r="C421" s="135">
        <v>337.05592195243543</v>
      </c>
      <c r="D421" s="136">
        <v>67696.067036735767</v>
      </c>
      <c r="E421" s="137">
        <v>1.8903958390796405</v>
      </c>
      <c r="F421" s="132">
        <f t="shared" si="6"/>
        <v>0.5289897381951818</v>
      </c>
      <c r="G421" s="138">
        <v>17.76767949565096</v>
      </c>
      <c r="H421" s="137">
        <v>0.67016332598687334</v>
      </c>
      <c r="I421" s="138">
        <v>0.56551195240084406</v>
      </c>
      <c r="J421" s="137">
        <v>1.1948048541765992</v>
      </c>
      <c r="K421" s="138">
        <v>7.2873767922962143E-2</v>
      </c>
      <c r="L421" s="116">
        <v>0.98916113756363078</v>
      </c>
      <c r="M421" s="139">
        <v>0.82788510115763814</v>
      </c>
      <c r="N421" s="137">
        <v>453.44601235998698</v>
      </c>
      <c r="O421" s="116">
        <v>4.3311967705171242</v>
      </c>
      <c r="P421" s="116">
        <v>455.10777949205772</v>
      </c>
      <c r="Q421" s="116">
        <v>4.3824299858396216</v>
      </c>
      <c r="R421" s="137">
        <v>463.52992621586787</v>
      </c>
      <c r="S421" s="116">
        <v>14.850740357404931</v>
      </c>
      <c r="T421" s="140">
        <v>97.824538765338588</v>
      </c>
      <c r="U421" s="140">
        <v>99.634862947426342</v>
      </c>
    </row>
    <row r="422" spans="1:21">
      <c r="A422" s="135" t="s">
        <v>3514</v>
      </c>
      <c r="B422" s="135" t="s">
        <v>338</v>
      </c>
      <c r="C422" s="135">
        <v>656.49938613040081</v>
      </c>
      <c r="D422" s="136">
        <v>29637.372395190268</v>
      </c>
      <c r="E422" s="137">
        <v>0.71676017967462147</v>
      </c>
      <c r="F422" s="132">
        <f t="shared" si="6"/>
        <v>1.3951667912884855</v>
      </c>
      <c r="G422" s="138">
        <v>17.806598896616642</v>
      </c>
      <c r="H422" s="137">
        <v>0.90171628711660423</v>
      </c>
      <c r="I422" s="138">
        <v>0.56541873643373974</v>
      </c>
      <c r="J422" s="137">
        <v>2.2111016751235462</v>
      </c>
      <c r="K422" s="138">
        <v>7.3021356602171503E-2</v>
      </c>
      <c r="L422" s="116">
        <v>2.0188804707765136</v>
      </c>
      <c r="M422" s="139">
        <v>0.91306541598260416</v>
      </c>
      <c r="N422" s="137">
        <v>454.33274512283424</v>
      </c>
      <c r="O422" s="116">
        <v>8.8566731357051651</v>
      </c>
      <c r="P422" s="116">
        <v>455.04731829203422</v>
      </c>
      <c r="Q422" s="116">
        <v>8.1093776564352993</v>
      </c>
      <c r="R422" s="137">
        <v>458.64407849677229</v>
      </c>
      <c r="S422" s="116">
        <v>19.999561793052635</v>
      </c>
      <c r="T422" s="140">
        <v>99.059982767450379</v>
      </c>
      <c r="U422" s="140">
        <v>99.842967282637318</v>
      </c>
    </row>
    <row r="423" spans="1:21">
      <c r="A423" s="135" t="s">
        <v>3515</v>
      </c>
      <c r="B423" s="135" t="s">
        <v>338</v>
      </c>
      <c r="C423" s="135">
        <v>270.15863191861388</v>
      </c>
      <c r="D423" s="136">
        <v>85965.44477847415</v>
      </c>
      <c r="E423" s="137">
        <v>2.4364054325505515</v>
      </c>
      <c r="F423" s="132">
        <f t="shared" si="6"/>
        <v>0.4104407200213594</v>
      </c>
      <c r="G423" s="138">
        <v>17.932683472718331</v>
      </c>
      <c r="H423" s="137">
        <v>1.7635428384915159</v>
      </c>
      <c r="I423" s="138">
        <v>0.56162918473345447</v>
      </c>
      <c r="J423" s="137">
        <v>1.9981450141684602</v>
      </c>
      <c r="K423" s="138">
        <v>7.3045535239816439E-2</v>
      </c>
      <c r="L423" s="116">
        <v>0.93941479360906555</v>
      </c>
      <c r="M423" s="139">
        <v>0.47014345152521808</v>
      </c>
      <c r="N423" s="137">
        <v>454.47800202346252</v>
      </c>
      <c r="O423" s="116">
        <v>4.1224100059110356</v>
      </c>
      <c r="P423" s="116">
        <v>452.58630806348725</v>
      </c>
      <c r="Q423" s="116">
        <v>7.2968621412980781</v>
      </c>
      <c r="R423" s="137">
        <v>442.96614347378204</v>
      </c>
      <c r="S423" s="116">
        <v>39.243532564392041</v>
      </c>
      <c r="T423" s="140">
        <v>102.59881228380196</v>
      </c>
      <c r="U423" s="140">
        <v>100.4179741910597</v>
      </c>
    </row>
    <row r="424" spans="1:21">
      <c r="A424" s="135" t="s">
        <v>3516</v>
      </c>
      <c r="B424" s="135" t="s">
        <v>338</v>
      </c>
      <c r="C424" s="135">
        <v>185.2704929657688</v>
      </c>
      <c r="D424" s="136">
        <v>63107.242186175121</v>
      </c>
      <c r="E424" s="137">
        <v>2.1380307990131953</v>
      </c>
      <c r="F424" s="132">
        <f t="shared" si="6"/>
        <v>0.46772010976715039</v>
      </c>
      <c r="G424" s="138">
        <v>18.167626598304622</v>
      </c>
      <c r="H424" s="137">
        <v>1.6172007891529552</v>
      </c>
      <c r="I424" s="138">
        <v>0.55497742561154162</v>
      </c>
      <c r="J424" s="137">
        <v>1.9043680511082948</v>
      </c>
      <c r="K424" s="138">
        <v>7.3126070778929991E-2</v>
      </c>
      <c r="L424" s="116">
        <v>1.0056238271068678</v>
      </c>
      <c r="M424" s="139">
        <v>0.52806169822142313</v>
      </c>
      <c r="N424" s="137">
        <v>454.96180810895299</v>
      </c>
      <c r="O424" s="116">
        <v>4.417487415928548</v>
      </c>
      <c r="P424" s="116">
        <v>448.25204674235414</v>
      </c>
      <c r="Q424" s="116">
        <v>6.9014240792511146</v>
      </c>
      <c r="R424" s="137">
        <v>413.94673933058897</v>
      </c>
      <c r="S424" s="116">
        <v>36.148919899281509</v>
      </c>
      <c r="T424" s="140">
        <v>109.90829613604186</v>
      </c>
      <c r="U424" s="140">
        <v>101.4968724438319</v>
      </c>
    </row>
    <row r="425" spans="1:21">
      <c r="A425" s="135" t="s">
        <v>3517</v>
      </c>
      <c r="B425" s="135" t="s">
        <v>338</v>
      </c>
      <c r="C425" s="135">
        <v>136.11960121649895</v>
      </c>
      <c r="D425" s="136">
        <v>43487.843500124494</v>
      </c>
      <c r="E425" s="137">
        <v>1.9307387190588039</v>
      </c>
      <c r="F425" s="132">
        <f t="shared" si="6"/>
        <v>0.51793647173941781</v>
      </c>
      <c r="G425" s="138">
        <v>18.062099519859846</v>
      </c>
      <c r="H425" s="137">
        <v>3.6048378626476576</v>
      </c>
      <c r="I425" s="138">
        <v>0.5599627792396431</v>
      </c>
      <c r="J425" s="137">
        <v>4.2098485042459357</v>
      </c>
      <c r="K425" s="138">
        <v>7.3354391108527289E-2</v>
      </c>
      <c r="L425" s="116">
        <v>2.1743892045178135</v>
      </c>
      <c r="M425" s="139">
        <v>0.51650058246152675</v>
      </c>
      <c r="N425" s="137">
        <v>456.33321347924596</v>
      </c>
      <c r="O425" s="116">
        <v>9.5794105736980271</v>
      </c>
      <c r="P425" s="116">
        <v>451.5022201503142</v>
      </c>
      <c r="Q425" s="116">
        <v>15.345264002178453</v>
      </c>
      <c r="R425" s="137">
        <v>426.95320828993448</v>
      </c>
      <c r="S425" s="116">
        <v>80.424296630641464</v>
      </c>
      <c r="T425" s="140">
        <v>106.88131734786266</v>
      </c>
      <c r="U425" s="140">
        <v>101.06998218687019</v>
      </c>
    </row>
    <row r="426" spans="1:21">
      <c r="A426" s="140" t="s">
        <v>3518</v>
      </c>
      <c r="B426" s="135" t="s">
        <v>338</v>
      </c>
      <c r="C426" s="140">
        <v>439.86332508026021</v>
      </c>
      <c r="D426" s="136">
        <v>74327.381541058217</v>
      </c>
      <c r="E426" s="137">
        <v>1.1561667159087556</v>
      </c>
      <c r="F426" s="132">
        <f t="shared" si="6"/>
        <v>0.86492716512254253</v>
      </c>
      <c r="G426" s="138">
        <v>17.841338870342057</v>
      </c>
      <c r="H426" s="137">
        <v>1.1727754499756191</v>
      </c>
      <c r="I426" s="138">
        <v>0.56718298083825891</v>
      </c>
      <c r="J426" s="137">
        <v>1.3581224881704144</v>
      </c>
      <c r="K426" s="138">
        <v>7.3392107358761977E-2</v>
      </c>
      <c r="L426" s="116">
        <v>0.6849046917700895</v>
      </c>
      <c r="M426" s="139">
        <v>0.50430259253917087</v>
      </c>
      <c r="N426" s="137">
        <v>456.5597279471703</v>
      </c>
      <c r="O426" s="116">
        <v>3.0188347390646584</v>
      </c>
      <c r="P426" s="116">
        <v>456.19102197429464</v>
      </c>
      <c r="Q426" s="116">
        <v>4.9908651157257964</v>
      </c>
      <c r="R426" s="137">
        <v>454.35438261340931</v>
      </c>
      <c r="S426" s="116">
        <v>26.03087154750483</v>
      </c>
      <c r="T426" s="140">
        <v>100.48538000691796</v>
      </c>
      <c r="U426" s="140">
        <v>100.08082271572991</v>
      </c>
    </row>
    <row r="427" spans="1:21">
      <c r="A427" s="140" t="s">
        <v>3519</v>
      </c>
      <c r="B427" s="135" t="s">
        <v>338</v>
      </c>
      <c r="C427" s="140">
        <v>375.62492112911423</v>
      </c>
      <c r="D427" s="136">
        <v>83954.840032407781</v>
      </c>
      <c r="E427" s="137">
        <v>1.3236610309763726</v>
      </c>
      <c r="F427" s="132">
        <f t="shared" si="6"/>
        <v>0.75548042633118062</v>
      </c>
      <c r="G427" s="138">
        <v>17.889570073573569</v>
      </c>
      <c r="H427" s="137">
        <v>1.2382584222735333</v>
      </c>
      <c r="I427" s="138">
        <v>0.56633848819177068</v>
      </c>
      <c r="J427" s="137">
        <v>1.7940566090760768</v>
      </c>
      <c r="K427" s="138">
        <v>7.3480940454514074E-2</v>
      </c>
      <c r="L427" s="116">
        <v>1.298212307844218</v>
      </c>
      <c r="M427" s="139">
        <v>0.72361836369967503</v>
      </c>
      <c r="N427" s="137">
        <v>457.09320609503447</v>
      </c>
      <c r="O427" s="116">
        <v>5.7285460691757351</v>
      </c>
      <c r="P427" s="116">
        <v>455.64372491500893</v>
      </c>
      <c r="Q427" s="116">
        <v>6.5866199059535404</v>
      </c>
      <c r="R427" s="137">
        <v>448.31779113311609</v>
      </c>
      <c r="S427" s="116">
        <v>27.521519933512224</v>
      </c>
      <c r="T427" s="140">
        <v>101.95740948395974</v>
      </c>
      <c r="U427" s="140">
        <v>100.31811722641322</v>
      </c>
    </row>
    <row r="428" spans="1:21">
      <c r="A428" s="135" t="s">
        <v>3520</v>
      </c>
      <c r="B428" s="135" t="s">
        <v>338</v>
      </c>
      <c r="C428" s="135">
        <v>255.89322964224053</v>
      </c>
      <c r="D428" s="136">
        <v>48005.639760220496</v>
      </c>
      <c r="E428" s="137">
        <v>1.6472021389140468</v>
      </c>
      <c r="F428" s="132">
        <f t="shared" si="6"/>
        <v>0.60709003247122506</v>
      </c>
      <c r="G428" s="138">
        <v>17.669863169576733</v>
      </c>
      <c r="H428" s="137">
        <v>1.0535324262639765</v>
      </c>
      <c r="I428" s="138">
        <v>0.5740337783760926</v>
      </c>
      <c r="J428" s="137">
        <v>1.4876669844623895</v>
      </c>
      <c r="K428" s="138">
        <v>7.3564681742244648E-2</v>
      </c>
      <c r="L428" s="116">
        <v>1.0503439834024655</v>
      </c>
      <c r="M428" s="139">
        <v>0.70603434395772169</v>
      </c>
      <c r="N428" s="137">
        <v>457.59606548427854</v>
      </c>
      <c r="O428" s="116">
        <v>4.6397115073845043</v>
      </c>
      <c r="P428" s="116">
        <v>460.62000302429004</v>
      </c>
      <c r="Q428" s="116">
        <v>5.508879813699167</v>
      </c>
      <c r="R428" s="137">
        <v>475.75020898239427</v>
      </c>
      <c r="S428" s="116">
        <v>23.298084245758872</v>
      </c>
      <c r="T428" s="140">
        <v>96.184101834248992</v>
      </c>
      <c r="U428" s="140">
        <v>99.343507116461012</v>
      </c>
    </row>
    <row r="429" spans="1:21">
      <c r="A429" s="135" t="s">
        <v>3521</v>
      </c>
      <c r="B429" s="135" t="s">
        <v>338</v>
      </c>
      <c r="C429" s="135">
        <v>133.4715936565045</v>
      </c>
      <c r="D429" s="136">
        <v>66194.15722227162</v>
      </c>
      <c r="E429" s="137">
        <v>2.112499771217661</v>
      </c>
      <c r="F429" s="132">
        <f t="shared" si="6"/>
        <v>0.47337283233105032</v>
      </c>
      <c r="G429" s="138">
        <v>17.837821728044172</v>
      </c>
      <c r="H429" s="137">
        <v>2.9383610285867543</v>
      </c>
      <c r="I429" s="138">
        <v>0.56914253865280995</v>
      </c>
      <c r="J429" s="137">
        <v>3.1341215678870382</v>
      </c>
      <c r="K429" s="138">
        <v>7.3631151307914963E-2</v>
      </c>
      <c r="L429" s="116">
        <v>1.0902992561573632</v>
      </c>
      <c r="M429" s="139">
        <v>0.34788033346530978</v>
      </c>
      <c r="N429" s="137">
        <v>457.99518171239043</v>
      </c>
      <c r="O429" s="116">
        <v>4.8202602791488971</v>
      </c>
      <c r="P429" s="116">
        <v>457.4598329081802</v>
      </c>
      <c r="Q429" s="116">
        <v>11.543117271786457</v>
      </c>
      <c r="R429" s="137">
        <v>454.74998587330839</v>
      </c>
      <c r="S429" s="116">
        <v>65.224535163309355</v>
      </c>
      <c r="T429" s="140">
        <v>100.7136219768869</v>
      </c>
      <c r="U429" s="140">
        <v>100.1170264066261</v>
      </c>
    </row>
    <row r="430" spans="1:21">
      <c r="A430" s="135" t="s">
        <v>3522</v>
      </c>
      <c r="B430" s="135" t="s">
        <v>338</v>
      </c>
      <c r="C430" s="135">
        <v>281.27900162148501</v>
      </c>
      <c r="D430" s="136">
        <v>63778.16025429</v>
      </c>
      <c r="E430" s="137">
        <v>1.5205951179648014</v>
      </c>
      <c r="F430" s="132">
        <f t="shared" si="6"/>
        <v>0.65763725543090157</v>
      </c>
      <c r="G430" s="138">
        <v>17.845705709879411</v>
      </c>
      <c r="H430" s="137">
        <v>0.83951385220977948</v>
      </c>
      <c r="I430" s="138">
        <v>0.56919696403765385</v>
      </c>
      <c r="J430" s="137">
        <v>1.317119116130905</v>
      </c>
      <c r="K430" s="138">
        <v>7.3670739129480606E-2</v>
      </c>
      <c r="L430" s="116">
        <v>1.0148986442129841</v>
      </c>
      <c r="M430" s="139">
        <v>0.77054431279859736</v>
      </c>
      <c r="N430" s="137">
        <v>458.23287488031048</v>
      </c>
      <c r="O430" s="116">
        <v>4.489157655613127</v>
      </c>
      <c r="P430" s="116">
        <v>457.49505064889678</v>
      </c>
      <c r="Q430" s="116">
        <v>4.8511352601391025</v>
      </c>
      <c r="R430" s="137">
        <v>453.81124119364074</v>
      </c>
      <c r="S430" s="116">
        <v>18.635044478675695</v>
      </c>
      <c r="T430" s="140">
        <v>100.97433322168038</v>
      </c>
      <c r="U430" s="140">
        <v>100.16127480075843</v>
      </c>
    </row>
    <row r="431" spans="1:21">
      <c r="A431" s="140" t="s">
        <v>3523</v>
      </c>
      <c r="B431" s="135" t="s">
        <v>338</v>
      </c>
      <c r="C431" s="140">
        <v>131.16348001007003</v>
      </c>
      <c r="D431" s="136">
        <v>43518.203089746537</v>
      </c>
      <c r="E431" s="137">
        <v>1.8654812599945456</v>
      </c>
      <c r="F431" s="132">
        <f t="shared" si="6"/>
        <v>0.53605470151060319</v>
      </c>
      <c r="G431" s="138">
        <v>17.744002721937058</v>
      </c>
      <c r="H431" s="137">
        <v>2.8819236231863297</v>
      </c>
      <c r="I431" s="138">
        <v>0.57391472748232053</v>
      </c>
      <c r="J431" s="137">
        <v>3.128229807593482</v>
      </c>
      <c r="K431" s="138">
        <v>7.3858024997142876E-2</v>
      </c>
      <c r="L431" s="116">
        <v>1.2166913985217991</v>
      </c>
      <c r="M431" s="139">
        <v>0.38893926385088323</v>
      </c>
      <c r="N431" s="137">
        <v>459.35725774924782</v>
      </c>
      <c r="O431" s="116">
        <v>5.3944797587709843</v>
      </c>
      <c r="P431" s="116">
        <v>460.54320236516617</v>
      </c>
      <c r="Q431" s="116">
        <v>11.582800287611718</v>
      </c>
      <c r="R431" s="137">
        <v>466.47898144926182</v>
      </c>
      <c r="S431" s="116">
        <v>63.8637348171155</v>
      </c>
      <c r="T431" s="140">
        <v>98.473302338748866</v>
      </c>
      <c r="U431" s="140">
        <v>99.742490040059693</v>
      </c>
    </row>
    <row r="432" spans="1:21">
      <c r="A432" s="135" t="s">
        <v>3524</v>
      </c>
      <c r="B432" s="135" t="s">
        <v>338</v>
      </c>
      <c r="C432" s="135">
        <v>164.91131391536376</v>
      </c>
      <c r="D432" s="136">
        <v>70153.439439704409</v>
      </c>
      <c r="E432" s="137">
        <v>1.9489531693594146</v>
      </c>
      <c r="F432" s="132">
        <f t="shared" si="6"/>
        <v>0.51309596131993351</v>
      </c>
      <c r="G432" s="138">
        <v>18.053417922113095</v>
      </c>
      <c r="H432" s="137">
        <v>3.066708466021006</v>
      </c>
      <c r="I432" s="138">
        <v>0.56431340807116737</v>
      </c>
      <c r="J432" s="137">
        <v>3.2925538209740783</v>
      </c>
      <c r="K432" s="138">
        <v>7.3888785864235085E-2</v>
      </c>
      <c r="L432" s="116">
        <v>1.1984197296632304</v>
      </c>
      <c r="M432" s="139">
        <v>0.36397878207156753</v>
      </c>
      <c r="N432" s="137">
        <v>459.54191386317081</v>
      </c>
      <c r="O432" s="116">
        <v>5.3155288204876001</v>
      </c>
      <c r="P432" s="116">
        <v>454.33011203764397</v>
      </c>
      <c r="Q432" s="116">
        <v>12.060902853256152</v>
      </c>
      <c r="R432" s="137">
        <v>428.02505014214302</v>
      </c>
      <c r="S432" s="116">
        <v>68.391264188078225</v>
      </c>
      <c r="T432" s="140">
        <v>107.36332224260269</v>
      </c>
      <c r="U432" s="140">
        <v>101.14713986316077</v>
      </c>
    </row>
    <row r="433" spans="1:21">
      <c r="A433" s="135" t="s">
        <v>3525</v>
      </c>
      <c r="B433" s="135" t="s">
        <v>338</v>
      </c>
      <c r="C433" s="135">
        <v>432.29576750499336</v>
      </c>
      <c r="D433" s="136">
        <v>10836.798948202446</v>
      </c>
      <c r="E433" s="131">
        <v>1.1735178694231601</v>
      </c>
      <c r="F433" s="132">
        <f t="shared" si="6"/>
        <v>0.8521387070923323</v>
      </c>
      <c r="G433" s="138">
        <v>17.652488791683641</v>
      </c>
      <c r="H433" s="137">
        <v>1.2899472462959758</v>
      </c>
      <c r="I433" s="138">
        <v>0.57823665389942747</v>
      </c>
      <c r="J433" s="137">
        <v>1.6470967150682807</v>
      </c>
      <c r="K433" s="138">
        <v>7.4030432636352603E-2</v>
      </c>
      <c r="L433" s="116">
        <v>1.0241892845378486</v>
      </c>
      <c r="M433" s="139">
        <v>0.6218149032586654</v>
      </c>
      <c r="N433" s="137">
        <v>460.39214487194107</v>
      </c>
      <c r="O433" s="116">
        <v>4.5508466944366717</v>
      </c>
      <c r="P433" s="116">
        <v>463.32759502932475</v>
      </c>
      <c r="Q433" s="116">
        <v>6.12756287238048</v>
      </c>
      <c r="R433" s="137">
        <v>477.88346422039672</v>
      </c>
      <c r="S433" s="116">
        <v>28.525393413586869</v>
      </c>
      <c r="T433" s="140">
        <v>96.339835826504185</v>
      </c>
      <c r="U433" s="140">
        <v>99.366441759809732</v>
      </c>
    </row>
    <row r="434" spans="1:21">
      <c r="A434" s="135" t="s">
        <v>3526</v>
      </c>
      <c r="B434" s="135" t="s">
        <v>338</v>
      </c>
      <c r="C434" s="135">
        <v>271.69112981989929</v>
      </c>
      <c r="D434" s="136">
        <v>74957.265613246622</v>
      </c>
      <c r="E434" s="137">
        <v>1.9422418713761185</v>
      </c>
      <c r="F434" s="132">
        <f t="shared" si="6"/>
        <v>0.5148689330291697</v>
      </c>
      <c r="G434" s="138">
        <v>17.959950440980901</v>
      </c>
      <c r="H434" s="137">
        <v>1.3481329247465941</v>
      </c>
      <c r="I434" s="138">
        <v>0.56989947806557917</v>
      </c>
      <c r="J434" s="137">
        <v>1.6831943048908236</v>
      </c>
      <c r="K434" s="138">
        <v>7.4233872805328435E-2</v>
      </c>
      <c r="L434" s="116">
        <v>1.0078098457700724</v>
      </c>
      <c r="M434" s="139">
        <v>0.59874836959803135</v>
      </c>
      <c r="N434" s="137">
        <v>461.61309295649068</v>
      </c>
      <c r="O434" s="116">
        <v>4.4895224597709387</v>
      </c>
      <c r="P434" s="116">
        <v>457.94952591825876</v>
      </c>
      <c r="Q434" s="116">
        <v>6.2043456231570246</v>
      </c>
      <c r="R434" s="137">
        <v>439.58677169744317</v>
      </c>
      <c r="S434" s="116">
        <v>29.999078712300076</v>
      </c>
      <c r="T434" s="140">
        <v>105.01068791810862</v>
      </c>
      <c r="U434" s="140">
        <v>100.79999363049582</v>
      </c>
    </row>
    <row r="435" spans="1:21">
      <c r="A435" s="135" t="s">
        <v>3527</v>
      </c>
      <c r="B435" s="135" t="s">
        <v>338</v>
      </c>
      <c r="C435" s="135">
        <v>204.53876827149105</v>
      </c>
      <c r="D435" s="136">
        <v>115843.29086457934</v>
      </c>
      <c r="E435" s="137">
        <v>2.0143028380934274</v>
      </c>
      <c r="F435" s="132">
        <f t="shared" si="6"/>
        <v>0.49644968030056363</v>
      </c>
      <c r="G435" s="138">
        <v>18.013163031936184</v>
      </c>
      <c r="H435" s="137">
        <v>1.487181891775774</v>
      </c>
      <c r="I435" s="138">
        <v>0.56877535413340918</v>
      </c>
      <c r="J435" s="137">
        <v>2.3986874448151609</v>
      </c>
      <c r="K435" s="138">
        <v>7.430695664746402E-2</v>
      </c>
      <c r="L435" s="116">
        <v>1.8820179273025313</v>
      </c>
      <c r="M435" s="139">
        <v>0.78460323431073653</v>
      </c>
      <c r="N435" s="137">
        <v>462.05164986930322</v>
      </c>
      <c r="O435" s="116">
        <v>8.3915713839189436</v>
      </c>
      <c r="P435" s="116">
        <v>457.22220212696925</v>
      </c>
      <c r="Q435" s="116">
        <v>8.830687853959347</v>
      </c>
      <c r="R435" s="137">
        <v>433.00091553560071</v>
      </c>
      <c r="S435" s="116">
        <v>33.137870987969336</v>
      </c>
      <c r="T435" s="140">
        <v>106.70916233462651</v>
      </c>
      <c r="U435" s="140">
        <v>101.05625836187912</v>
      </c>
    </row>
    <row r="436" spans="1:21">
      <c r="A436" s="135" t="s">
        <v>3528</v>
      </c>
      <c r="B436" s="135" t="s">
        <v>338</v>
      </c>
      <c r="C436" s="135">
        <v>390.38995660093502</v>
      </c>
      <c r="D436" s="136">
        <v>154944.5337010909</v>
      </c>
      <c r="E436" s="137">
        <v>1.6207450042616147</v>
      </c>
      <c r="F436" s="132">
        <f t="shared" si="6"/>
        <v>0.61700020507271836</v>
      </c>
      <c r="G436" s="138">
        <v>17.874475749065667</v>
      </c>
      <c r="H436" s="137">
        <v>1.1372976025033674</v>
      </c>
      <c r="I436" s="138">
        <v>0.57358482366368579</v>
      </c>
      <c r="J436" s="137">
        <v>1.9172639960100009</v>
      </c>
      <c r="K436" s="138">
        <v>7.4358340735484918E-2</v>
      </c>
      <c r="L436" s="116">
        <v>1.5435204545895493</v>
      </c>
      <c r="M436" s="139">
        <v>0.80506412147818684</v>
      </c>
      <c r="N436" s="137">
        <v>462.35997440381158</v>
      </c>
      <c r="O436" s="116">
        <v>6.8867019916233687</v>
      </c>
      <c r="P436" s="116">
        <v>460.33034848389968</v>
      </c>
      <c r="Q436" s="116">
        <v>7.0962088951359021</v>
      </c>
      <c r="R436" s="137">
        <v>450.19271039867363</v>
      </c>
      <c r="S436" s="116">
        <v>25.265315647023129</v>
      </c>
      <c r="T436" s="140">
        <v>102.70267903590955</v>
      </c>
      <c r="U436" s="140">
        <v>100.44090638963876</v>
      </c>
    </row>
    <row r="437" spans="1:21">
      <c r="A437" s="135" t="s">
        <v>3529</v>
      </c>
      <c r="B437" s="135" t="s">
        <v>338</v>
      </c>
      <c r="C437" s="135">
        <v>180.23383453245211</v>
      </c>
      <c r="D437" s="136">
        <v>59001.853620912858</v>
      </c>
      <c r="E437" s="137">
        <v>1.6860274246130811</v>
      </c>
      <c r="F437" s="132">
        <f t="shared" si="6"/>
        <v>0.59311016262353233</v>
      </c>
      <c r="G437" s="138">
        <v>17.874521175469223</v>
      </c>
      <c r="H437" s="137">
        <v>3.5336845393456815</v>
      </c>
      <c r="I437" s="138">
        <v>0.5755456275880807</v>
      </c>
      <c r="J437" s="137">
        <v>4.8632727930171145</v>
      </c>
      <c r="K437" s="138">
        <v>7.4612724889555213E-2</v>
      </c>
      <c r="L437" s="116">
        <v>3.3413314465478861</v>
      </c>
      <c r="M437" s="139">
        <v>0.68705408657016021</v>
      </c>
      <c r="N437" s="137">
        <v>463.88616119375405</v>
      </c>
      <c r="O437" s="116">
        <v>14.9554492929839</v>
      </c>
      <c r="P437" s="116">
        <v>461.59480377637118</v>
      </c>
      <c r="Q437" s="116">
        <v>18.040684507077572</v>
      </c>
      <c r="R437" s="137">
        <v>450.18706635441509</v>
      </c>
      <c r="S437" s="116">
        <v>78.528468195446379</v>
      </c>
      <c r="T437" s="140">
        <v>103.04297832238346</v>
      </c>
      <c r="U437" s="140">
        <v>100.49640017578987</v>
      </c>
    </row>
  </sheetData>
  <mergeCells count="3">
    <mergeCell ref="G2:M2"/>
    <mergeCell ref="N2:S2"/>
    <mergeCell ref="A1:U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33"/>
  <sheetViews>
    <sheetView workbookViewId="0">
      <selection activeCell="A2" sqref="A2"/>
    </sheetView>
  </sheetViews>
  <sheetFormatPr defaultRowHeight="14.4"/>
  <cols>
    <col min="1" max="1" width="8.21875" style="2" customWidth="1"/>
    <col min="2" max="2" width="24.109375" style="1" bestFit="1" customWidth="1"/>
    <col min="3" max="3" width="2.77734375" style="2" bestFit="1" customWidth="1"/>
    <col min="4" max="4" width="2.6640625" style="2" bestFit="1" customWidth="1"/>
    <col min="5" max="5" width="2.33203125" style="2" bestFit="1" customWidth="1"/>
    <col min="6" max="6" width="3" style="2" bestFit="1" customWidth="1"/>
    <col min="7" max="7" width="2.33203125" style="2" bestFit="1" customWidth="1"/>
    <col min="8" max="8" width="3.44140625" style="2" bestFit="1" customWidth="1"/>
    <col min="9" max="10" width="2.6640625" style="2" bestFit="1" customWidth="1"/>
    <col min="11" max="11" width="2.21875" style="2" bestFit="1" customWidth="1"/>
    <col min="12" max="12" width="2.77734375" style="2" bestFit="1" customWidth="1"/>
    <col min="13" max="13" width="5.109375" style="2" bestFit="1" customWidth="1"/>
    <col min="14" max="14" width="2.77734375" style="2" bestFit="1" customWidth="1"/>
    <col min="15" max="15" width="17.33203125" style="2" bestFit="1" customWidth="1"/>
    <col min="16" max="16" width="8.77734375" style="2" bestFit="1" customWidth="1"/>
    <col min="17" max="17" width="4.5546875" style="2" bestFit="1" customWidth="1"/>
    <col min="18" max="21" width="3" style="2" bestFit="1" customWidth="1"/>
    <col min="22" max="22" width="9.5546875" style="2" bestFit="1" customWidth="1"/>
    <col min="23" max="16384" width="8.88671875" style="2"/>
  </cols>
  <sheetData>
    <row r="1" spans="1:22" s="41" customFormat="1">
      <c r="A1" s="313" t="s">
        <v>4337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Q1" s="313"/>
      <c r="R1" s="313"/>
      <c r="S1" s="313"/>
      <c r="T1" s="313"/>
      <c r="U1" s="313"/>
    </row>
    <row r="2" spans="1:22" s="1" customFormat="1">
      <c r="A2" s="299" t="s">
        <v>498</v>
      </c>
      <c r="B2" s="300" t="s">
        <v>2705</v>
      </c>
      <c r="C2" s="300" t="s">
        <v>41</v>
      </c>
      <c r="D2" s="300" t="s">
        <v>42</v>
      </c>
      <c r="E2" s="300" t="s">
        <v>43</v>
      </c>
      <c r="F2" s="300" t="s">
        <v>44</v>
      </c>
      <c r="G2" s="300" t="s">
        <v>45</v>
      </c>
      <c r="H2" s="300" t="s">
        <v>46</v>
      </c>
      <c r="I2" s="300" t="s">
        <v>47</v>
      </c>
      <c r="J2" s="300" t="s">
        <v>48</v>
      </c>
      <c r="K2" s="300" t="s">
        <v>49</v>
      </c>
      <c r="L2" s="300" t="s">
        <v>50</v>
      </c>
      <c r="M2" s="300" t="s">
        <v>51</v>
      </c>
      <c r="N2" s="300" t="s">
        <v>52</v>
      </c>
      <c r="Q2" s="300" t="s">
        <v>53</v>
      </c>
      <c r="R2" s="301" t="s">
        <v>54</v>
      </c>
      <c r="S2" s="301" t="s">
        <v>55</v>
      </c>
      <c r="T2" s="301" t="s">
        <v>56</v>
      </c>
      <c r="U2" s="301" t="s">
        <v>57</v>
      </c>
    </row>
    <row r="3" spans="1:22" ht="14.4" customHeight="1">
      <c r="A3" s="302" t="s">
        <v>21</v>
      </c>
      <c r="B3" s="303" t="s">
        <v>37</v>
      </c>
      <c r="C3" s="298">
        <v>30</v>
      </c>
      <c r="D3" s="298">
        <v>35</v>
      </c>
      <c r="E3" s="298">
        <v>35</v>
      </c>
      <c r="F3" s="298" t="s">
        <v>85</v>
      </c>
      <c r="G3" s="304" t="s">
        <v>58</v>
      </c>
      <c r="H3" s="298" t="s">
        <v>85</v>
      </c>
      <c r="I3" s="304" t="s">
        <v>58</v>
      </c>
      <c r="J3" s="298" t="s">
        <v>85</v>
      </c>
      <c r="K3" s="298" t="s">
        <v>85</v>
      </c>
      <c r="L3" s="298" t="s">
        <v>85</v>
      </c>
      <c r="M3" s="298" t="s">
        <v>85</v>
      </c>
      <c r="N3" s="298" t="s">
        <v>85</v>
      </c>
      <c r="O3" s="13"/>
      <c r="P3" s="6"/>
      <c r="Q3" s="298">
        <f t="shared" ref="Q3:Q16" si="0">SUM(C3:L3)</f>
        <v>100</v>
      </c>
      <c r="R3" s="305">
        <f t="shared" ref="R3:R10" si="1">100*C3/SUM(C3:E3)</f>
        <v>30</v>
      </c>
      <c r="S3" s="305">
        <f t="shared" ref="S3:S16" si="2">100*D3/SUM(D3:E3)</f>
        <v>50</v>
      </c>
      <c r="T3" s="305">
        <f t="shared" ref="T3:T16" si="3">100*E3/SUM(D3:E3)</f>
        <v>50</v>
      </c>
      <c r="U3" s="305" t="s">
        <v>85</v>
      </c>
    </row>
    <row r="4" spans="1:22">
      <c r="A4" s="306" t="s">
        <v>22</v>
      </c>
      <c r="B4" s="303" t="s">
        <v>38</v>
      </c>
      <c r="C4" s="298">
        <v>30</v>
      </c>
      <c r="D4" s="298">
        <v>30</v>
      </c>
      <c r="E4" s="298">
        <v>37</v>
      </c>
      <c r="F4" s="298" t="s">
        <v>85</v>
      </c>
      <c r="G4" s="298">
        <v>3</v>
      </c>
      <c r="H4" s="298" t="s">
        <v>85</v>
      </c>
      <c r="I4" s="304" t="s">
        <v>58</v>
      </c>
      <c r="J4" s="298" t="s">
        <v>85</v>
      </c>
      <c r="K4" s="298" t="s">
        <v>85</v>
      </c>
      <c r="L4" s="298" t="s">
        <v>85</v>
      </c>
      <c r="M4" s="298" t="s">
        <v>85</v>
      </c>
      <c r="N4" s="298" t="s">
        <v>85</v>
      </c>
      <c r="O4" s="13"/>
      <c r="P4" s="6"/>
      <c r="Q4" s="298">
        <f t="shared" si="0"/>
        <v>100</v>
      </c>
      <c r="R4" s="305">
        <f t="shared" si="1"/>
        <v>30.927835051546392</v>
      </c>
      <c r="S4" s="305">
        <f t="shared" si="2"/>
        <v>44.776119402985074</v>
      </c>
      <c r="T4" s="305">
        <f t="shared" si="3"/>
        <v>55.223880597014926</v>
      </c>
      <c r="U4" s="305" t="s">
        <v>85</v>
      </c>
    </row>
    <row r="5" spans="1:22">
      <c r="A5" s="306" t="s">
        <v>23</v>
      </c>
      <c r="B5" s="303" t="s">
        <v>1601</v>
      </c>
      <c r="C5" s="298">
        <v>10</v>
      </c>
      <c r="D5" s="298">
        <v>5</v>
      </c>
      <c r="E5" s="307">
        <v>55</v>
      </c>
      <c r="F5" s="298" t="s">
        <v>85</v>
      </c>
      <c r="G5" s="298">
        <v>10</v>
      </c>
      <c r="H5" s="307">
        <v>20</v>
      </c>
      <c r="I5" s="298" t="s">
        <v>85</v>
      </c>
      <c r="J5" s="298" t="s">
        <v>85</v>
      </c>
      <c r="K5" s="308" t="s">
        <v>58</v>
      </c>
      <c r="L5" s="298"/>
      <c r="M5" s="308" t="s">
        <v>86</v>
      </c>
      <c r="N5" s="308" t="s">
        <v>87</v>
      </c>
      <c r="O5" s="13"/>
      <c r="P5" s="6"/>
      <c r="Q5" s="298">
        <f t="shared" si="0"/>
        <v>100</v>
      </c>
      <c r="R5" s="305">
        <f t="shared" si="1"/>
        <v>14.285714285714286</v>
      </c>
      <c r="S5" s="305">
        <f t="shared" si="2"/>
        <v>8.3333333333333339</v>
      </c>
      <c r="T5" s="305">
        <f t="shared" si="3"/>
        <v>91.666666666666671</v>
      </c>
      <c r="U5" s="305" t="s">
        <v>85</v>
      </c>
      <c r="V5" s="8"/>
    </row>
    <row r="6" spans="1:22">
      <c r="A6" s="306" t="s">
        <v>24</v>
      </c>
      <c r="B6" s="303" t="s">
        <v>1383</v>
      </c>
      <c r="C6" s="298">
        <v>40</v>
      </c>
      <c r="D6" s="298">
        <v>47</v>
      </c>
      <c r="E6" s="298">
        <v>9</v>
      </c>
      <c r="F6" s="298" t="s">
        <v>85</v>
      </c>
      <c r="G6" s="298">
        <v>2</v>
      </c>
      <c r="H6" s="298">
        <v>2</v>
      </c>
      <c r="I6" s="298" t="s">
        <v>85</v>
      </c>
      <c r="J6" s="298" t="s">
        <v>85</v>
      </c>
      <c r="K6" s="298" t="s">
        <v>85</v>
      </c>
      <c r="L6" s="298" t="s">
        <v>85</v>
      </c>
      <c r="M6" s="298" t="s">
        <v>59</v>
      </c>
      <c r="N6" s="298" t="s">
        <v>85</v>
      </c>
      <c r="O6" s="13"/>
      <c r="P6" s="6"/>
      <c r="Q6" s="298">
        <f t="shared" si="0"/>
        <v>100</v>
      </c>
      <c r="R6" s="305">
        <f t="shared" si="1"/>
        <v>41.666666666666664</v>
      </c>
      <c r="S6" s="305">
        <f t="shared" si="2"/>
        <v>83.928571428571431</v>
      </c>
      <c r="T6" s="305">
        <f t="shared" si="3"/>
        <v>16.071428571428573</v>
      </c>
      <c r="U6" s="305" t="s">
        <v>85</v>
      </c>
    </row>
    <row r="7" spans="1:22">
      <c r="A7" s="306" t="s">
        <v>25</v>
      </c>
      <c r="B7" s="303" t="s">
        <v>488</v>
      </c>
      <c r="C7" s="298">
        <v>20</v>
      </c>
      <c r="D7" s="298">
        <v>15</v>
      </c>
      <c r="E7" s="298">
        <v>45</v>
      </c>
      <c r="F7" s="298" t="s">
        <v>85</v>
      </c>
      <c r="G7" s="298">
        <v>20</v>
      </c>
      <c r="H7" s="298" t="s">
        <v>85</v>
      </c>
      <c r="I7" s="298" t="s">
        <v>85</v>
      </c>
      <c r="J7" s="298" t="s">
        <v>85</v>
      </c>
      <c r="K7" s="298" t="s">
        <v>85</v>
      </c>
      <c r="L7" s="298" t="s">
        <v>85</v>
      </c>
      <c r="M7" s="298" t="s">
        <v>85</v>
      </c>
      <c r="N7" s="298" t="s">
        <v>59</v>
      </c>
      <c r="O7" s="13"/>
      <c r="P7" s="6"/>
      <c r="Q7" s="298">
        <f t="shared" si="0"/>
        <v>100</v>
      </c>
      <c r="R7" s="305">
        <f t="shared" si="1"/>
        <v>25</v>
      </c>
      <c r="S7" s="305">
        <f t="shared" si="2"/>
        <v>25</v>
      </c>
      <c r="T7" s="305">
        <f t="shared" si="3"/>
        <v>75</v>
      </c>
      <c r="U7" s="305" t="s">
        <v>85</v>
      </c>
    </row>
    <row r="8" spans="1:22">
      <c r="A8" s="306" t="s">
        <v>26</v>
      </c>
      <c r="B8" s="303" t="s">
        <v>1384</v>
      </c>
      <c r="C8" s="298">
        <v>15</v>
      </c>
      <c r="D8" s="298">
        <v>18</v>
      </c>
      <c r="E8" s="303">
        <v>40</v>
      </c>
      <c r="F8" s="298" t="s">
        <v>85</v>
      </c>
      <c r="G8" s="307">
        <v>25</v>
      </c>
      <c r="H8" s="298" t="s">
        <v>85</v>
      </c>
      <c r="I8" s="298" t="s">
        <v>85</v>
      </c>
      <c r="J8" s="307">
        <v>2</v>
      </c>
      <c r="K8" s="298" t="s">
        <v>85</v>
      </c>
      <c r="L8" s="298" t="s">
        <v>85</v>
      </c>
      <c r="M8" s="298" t="s">
        <v>59</v>
      </c>
      <c r="N8" s="298"/>
      <c r="O8" s="13"/>
      <c r="P8" s="6"/>
      <c r="Q8" s="298">
        <f t="shared" si="0"/>
        <v>100</v>
      </c>
      <c r="R8" s="305">
        <f t="shared" si="1"/>
        <v>20.547945205479451</v>
      </c>
      <c r="S8" s="305">
        <f t="shared" si="2"/>
        <v>31.03448275862069</v>
      </c>
      <c r="T8" s="305">
        <f t="shared" si="3"/>
        <v>68.965517241379317</v>
      </c>
      <c r="U8" s="305" t="s">
        <v>85</v>
      </c>
    </row>
    <row r="9" spans="1:22">
      <c r="A9" s="306" t="s">
        <v>27</v>
      </c>
      <c r="B9" s="303" t="s">
        <v>1600</v>
      </c>
      <c r="C9" s="298">
        <v>15</v>
      </c>
      <c r="D9" s="298">
        <v>35</v>
      </c>
      <c r="E9" s="298">
        <v>48</v>
      </c>
      <c r="F9" s="298" t="s">
        <v>85</v>
      </c>
      <c r="G9" s="298">
        <v>2</v>
      </c>
      <c r="H9" s="298" t="s">
        <v>85</v>
      </c>
      <c r="I9" s="304" t="s">
        <v>58</v>
      </c>
      <c r="J9" s="298" t="s">
        <v>85</v>
      </c>
      <c r="K9" s="298" t="s">
        <v>85</v>
      </c>
      <c r="L9" s="298" t="s">
        <v>85</v>
      </c>
      <c r="M9" s="304" t="s">
        <v>58</v>
      </c>
      <c r="N9" s="298"/>
      <c r="O9" s="13"/>
      <c r="P9" s="6"/>
      <c r="Q9" s="298">
        <f t="shared" si="0"/>
        <v>100</v>
      </c>
      <c r="R9" s="305">
        <f t="shared" si="1"/>
        <v>15.306122448979592</v>
      </c>
      <c r="S9" s="305">
        <f t="shared" si="2"/>
        <v>42.168674698795179</v>
      </c>
      <c r="T9" s="305">
        <f t="shared" si="3"/>
        <v>57.831325301204821</v>
      </c>
      <c r="U9" s="305" t="s">
        <v>85</v>
      </c>
    </row>
    <row r="10" spans="1:22">
      <c r="A10" s="306" t="s">
        <v>28</v>
      </c>
      <c r="B10" s="303" t="s">
        <v>1602</v>
      </c>
      <c r="C10" s="298">
        <v>15</v>
      </c>
      <c r="D10" s="298">
        <v>74</v>
      </c>
      <c r="E10" s="298">
        <v>10</v>
      </c>
      <c r="F10" s="298" t="s">
        <v>85</v>
      </c>
      <c r="G10" s="304" t="s">
        <v>58</v>
      </c>
      <c r="H10" s="298" t="s">
        <v>85</v>
      </c>
      <c r="I10" s="304" t="s">
        <v>58</v>
      </c>
      <c r="J10" s="298">
        <v>1</v>
      </c>
      <c r="K10" s="298" t="s">
        <v>85</v>
      </c>
      <c r="L10" s="298" t="s">
        <v>85</v>
      </c>
      <c r="M10" s="298" t="s">
        <v>85</v>
      </c>
      <c r="N10" s="298" t="s">
        <v>85</v>
      </c>
      <c r="O10" s="13"/>
      <c r="P10" s="6"/>
      <c r="Q10" s="298">
        <f t="shared" si="0"/>
        <v>100</v>
      </c>
      <c r="R10" s="305">
        <f t="shared" si="1"/>
        <v>15.151515151515152</v>
      </c>
      <c r="S10" s="305">
        <f t="shared" si="2"/>
        <v>88.095238095238102</v>
      </c>
      <c r="T10" s="305">
        <f t="shared" si="3"/>
        <v>11.904761904761905</v>
      </c>
      <c r="U10" s="305" t="s">
        <v>85</v>
      </c>
    </row>
    <row r="11" spans="1:22">
      <c r="A11" s="306" t="s">
        <v>29</v>
      </c>
      <c r="B11" s="303" t="s">
        <v>1603</v>
      </c>
      <c r="C11" s="298" t="s">
        <v>85</v>
      </c>
      <c r="D11" s="298">
        <v>70</v>
      </c>
      <c r="E11" s="298">
        <v>5</v>
      </c>
      <c r="F11" s="309">
        <v>15</v>
      </c>
      <c r="G11" s="298">
        <v>9</v>
      </c>
      <c r="H11" s="298" t="s">
        <v>85</v>
      </c>
      <c r="I11" s="298" t="s">
        <v>85</v>
      </c>
      <c r="J11" s="298" t="s">
        <v>85</v>
      </c>
      <c r="K11" s="298" t="s">
        <v>85</v>
      </c>
      <c r="L11" s="298">
        <v>1</v>
      </c>
      <c r="M11" s="304" t="s">
        <v>58</v>
      </c>
      <c r="N11" s="298"/>
      <c r="O11" s="13"/>
      <c r="P11" s="6"/>
      <c r="Q11" s="298">
        <f t="shared" si="0"/>
        <v>100</v>
      </c>
      <c r="R11" s="305" t="s">
        <v>85</v>
      </c>
      <c r="S11" s="305">
        <f t="shared" si="2"/>
        <v>93.333333333333329</v>
      </c>
      <c r="T11" s="305">
        <f t="shared" si="3"/>
        <v>6.666666666666667</v>
      </c>
      <c r="U11" s="305">
        <f>100*F11/(F11+E11+D11)</f>
        <v>16.666666666666668</v>
      </c>
    </row>
    <row r="12" spans="1:22" ht="14.4" customHeight="1">
      <c r="A12" s="306" t="s">
        <v>30</v>
      </c>
      <c r="B12" s="303" t="s">
        <v>489</v>
      </c>
      <c r="C12" s="298">
        <v>25</v>
      </c>
      <c r="D12" s="298">
        <v>30</v>
      </c>
      <c r="E12" s="298">
        <v>30</v>
      </c>
      <c r="F12" s="298" t="s">
        <v>85</v>
      </c>
      <c r="G12" s="298">
        <v>15</v>
      </c>
      <c r="H12" s="298" t="s">
        <v>85</v>
      </c>
      <c r="I12" s="298" t="s">
        <v>85</v>
      </c>
      <c r="J12" s="298" t="s">
        <v>85</v>
      </c>
      <c r="K12" s="298" t="s">
        <v>85</v>
      </c>
      <c r="L12" s="298" t="s">
        <v>85</v>
      </c>
      <c r="M12" s="298" t="s">
        <v>59</v>
      </c>
      <c r="N12" s="298" t="s">
        <v>85</v>
      </c>
      <c r="O12" s="13"/>
      <c r="P12" s="6"/>
      <c r="Q12" s="298">
        <f t="shared" si="0"/>
        <v>100</v>
      </c>
      <c r="R12" s="305">
        <f>100*C12/SUM(C12:E12)</f>
        <v>29.411764705882351</v>
      </c>
      <c r="S12" s="305">
        <f t="shared" si="2"/>
        <v>50</v>
      </c>
      <c r="T12" s="305">
        <f t="shared" si="3"/>
        <v>50</v>
      </c>
      <c r="U12" s="305" t="s">
        <v>85</v>
      </c>
    </row>
    <row r="13" spans="1:22">
      <c r="A13" s="306" t="s">
        <v>31</v>
      </c>
      <c r="B13" s="303" t="s">
        <v>1604</v>
      </c>
      <c r="C13" s="298">
        <v>15</v>
      </c>
      <c r="D13" s="298">
        <v>34</v>
      </c>
      <c r="E13" s="307">
        <v>33</v>
      </c>
      <c r="F13" s="298" t="s">
        <v>85</v>
      </c>
      <c r="G13" s="298">
        <v>5</v>
      </c>
      <c r="H13" s="307">
        <v>10</v>
      </c>
      <c r="I13" s="298" t="s">
        <v>85</v>
      </c>
      <c r="J13" s="298" t="s">
        <v>85</v>
      </c>
      <c r="K13" s="298">
        <v>3</v>
      </c>
      <c r="L13" s="298" t="s">
        <v>85</v>
      </c>
      <c r="M13" s="308" t="s">
        <v>69</v>
      </c>
      <c r="N13" s="298" t="s">
        <v>59</v>
      </c>
      <c r="O13" s="13"/>
      <c r="P13" s="6"/>
      <c r="Q13" s="298">
        <f t="shared" si="0"/>
        <v>100</v>
      </c>
      <c r="R13" s="305">
        <f>100*C13/SUM(C13:E13)</f>
        <v>18.292682926829269</v>
      </c>
      <c r="S13" s="305">
        <f t="shared" si="2"/>
        <v>50.746268656716417</v>
      </c>
      <c r="T13" s="305">
        <f t="shared" si="3"/>
        <v>49.253731343283583</v>
      </c>
      <c r="U13" s="305" t="s">
        <v>85</v>
      </c>
      <c r="V13" s="8"/>
    </row>
    <row r="14" spans="1:22">
      <c r="A14" s="306" t="s">
        <v>32</v>
      </c>
      <c r="B14" s="303" t="s">
        <v>1385</v>
      </c>
      <c r="C14" s="298">
        <v>20</v>
      </c>
      <c r="D14" s="298">
        <v>30</v>
      </c>
      <c r="E14" s="307">
        <v>35</v>
      </c>
      <c r="F14" s="298" t="s">
        <v>85</v>
      </c>
      <c r="G14" s="298">
        <v>10</v>
      </c>
      <c r="H14" s="307">
        <v>5</v>
      </c>
      <c r="I14" s="304" t="s">
        <v>58</v>
      </c>
      <c r="J14" s="298" t="s">
        <v>85</v>
      </c>
      <c r="K14" s="298" t="s">
        <v>85</v>
      </c>
      <c r="L14" s="298" t="s">
        <v>85</v>
      </c>
      <c r="M14" s="308" t="s">
        <v>69</v>
      </c>
      <c r="N14" s="298" t="s">
        <v>59</v>
      </c>
      <c r="O14" s="13"/>
      <c r="P14" s="6"/>
      <c r="Q14" s="298">
        <f t="shared" si="0"/>
        <v>100</v>
      </c>
      <c r="R14" s="305">
        <f>100*C14/SUM(C14:E14)</f>
        <v>23.529411764705884</v>
      </c>
      <c r="S14" s="305">
        <f t="shared" si="2"/>
        <v>46.153846153846153</v>
      </c>
      <c r="T14" s="305">
        <f t="shared" si="3"/>
        <v>53.846153846153847</v>
      </c>
      <c r="U14" s="305" t="s">
        <v>85</v>
      </c>
      <c r="V14" s="8"/>
    </row>
    <row r="15" spans="1:22">
      <c r="A15" s="306" t="s">
        <v>33</v>
      </c>
      <c r="B15" s="303" t="s">
        <v>1386</v>
      </c>
      <c r="C15" s="298">
        <v>22</v>
      </c>
      <c r="D15" s="298">
        <v>40</v>
      </c>
      <c r="E15" s="298">
        <v>31</v>
      </c>
      <c r="F15" s="298" t="s">
        <v>85</v>
      </c>
      <c r="G15" s="298">
        <v>5</v>
      </c>
      <c r="H15" s="298" t="s">
        <v>85</v>
      </c>
      <c r="I15" s="298">
        <v>2</v>
      </c>
      <c r="J15" s="298" t="s">
        <v>85</v>
      </c>
      <c r="K15" s="298" t="s">
        <v>85</v>
      </c>
      <c r="L15" s="298" t="s">
        <v>85</v>
      </c>
      <c r="M15" s="304" t="s">
        <v>58</v>
      </c>
      <c r="N15" s="298" t="s">
        <v>85</v>
      </c>
      <c r="O15" s="13"/>
      <c r="P15" s="6"/>
      <c r="Q15" s="298">
        <f t="shared" si="0"/>
        <v>100</v>
      </c>
      <c r="R15" s="305">
        <f>100*C15/SUM(C15:E15)</f>
        <v>23.655913978494624</v>
      </c>
      <c r="S15" s="305">
        <f t="shared" si="2"/>
        <v>56.338028169014088</v>
      </c>
      <c r="T15" s="305">
        <f t="shared" si="3"/>
        <v>43.661971830985912</v>
      </c>
      <c r="U15" s="305" t="s">
        <v>85</v>
      </c>
      <c r="V15" s="8"/>
    </row>
    <row r="16" spans="1:22">
      <c r="A16" s="310" t="s">
        <v>34</v>
      </c>
      <c r="B16" s="311" t="s">
        <v>38</v>
      </c>
      <c r="C16" s="297">
        <v>30</v>
      </c>
      <c r="D16" s="297">
        <v>35</v>
      </c>
      <c r="E16" s="297">
        <v>30</v>
      </c>
      <c r="F16" s="297" t="s">
        <v>85</v>
      </c>
      <c r="G16" s="297">
        <v>5</v>
      </c>
      <c r="H16" s="297" t="s">
        <v>85</v>
      </c>
      <c r="I16" s="297" t="s">
        <v>85</v>
      </c>
      <c r="J16" s="297" t="s">
        <v>85</v>
      </c>
      <c r="K16" s="297" t="s">
        <v>85</v>
      </c>
      <c r="L16" s="297" t="s">
        <v>85</v>
      </c>
      <c r="M16" s="297" t="s">
        <v>85</v>
      </c>
      <c r="N16" s="297" t="s">
        <v>85</v>
      </c>
      <c r="O16" s="13"/>
      <c r="P16" s="6"/>
      <c r="Q16" s="297">
        <f t="shared" si="0"/>
        <v>100</v>
      </c>
      <c r="R16" s="312">
        <f>100*C16/SUM(C16:E16)</f>
        <v>31.578947368421051</v>
      </c>
      <c r="S16" s="312">
        <f t="shared" si="2"/>
        <v>53.846153846153847</v>
      </c>
      <c r="T16" s="312">
        <f t="shared" si="3"/>
        <v>46.153846153846153</v>
      </c>
      <c r="U16" s="312" t="s">
        <v>85</v>
      </c>
    </row>
    <row r="17" spans="1:21">
      <c r="A17" s="437" t="s">
        <v>4181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P17" s="7"/>
      <c r="Q17" s="314"/>
      <c r="R17" s="314"/>
      <c r="S17" s="314"/>
      <c r="T17" s="314"/>
      <c r="U17" s="314"/>
    </row>
    <row r="19" spans="1:21">
      <c r="A19" s="8"/>
    </row>
    <row r="20" spans="1:21">
      <c r="A20" s="9"/>
    </row>
    <row r="22" spans="1:21">
      <c r="B22" s="2"/>
    </row>
    <row r="23" spans="1:2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2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21">
      <c r="A25" s="7"/>
      <c r="B25" s="54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21">
      <c r="A26" s="7"/>
      <c r="B26" s="54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21">
      <c r="A27" s="7"/>
      <c r="B27" s="54"/>
      <c r="C27" s="7"/>
      <c r="D27" s="7"/>
      <c r="E27" s="7"/>
      <c r="F27" s="7"/>
      <c r="G27" s="7"/>
      <c r="H27" s="7"/>
      <c r="I27" s="7"/>
      <c r="J27" s="12"/>
      <c r="K27" s="7"/>
      <c r="L27" s="7"/>
    </row>
    <row r="28" spans="1:21">
      <c r="A28" s="7"/>
      <c r="B28" s="54"/>
      <c r="C28" s="7"/>
      <c r="D28" s="7"/>
      <c r="E28" s="7"/>
      <c r="F28" s="7"/>
      <c r="G28" s="7"/>
      <c r="H28" s="7"/>
      <c r="I28" s="7"/>
      <c r="J28" s="12"/>
      <c r="K28" s="7"/>
      <c r="L28" s="7"/>
    </row>
    <row r="29" spans="1:21">
      <c r="A29" s="7"/>
      <c r="B29" s="54"/>
      <c r="C29" s="7"/>
      <c r="D29" s="7"/>
      <c r="E29" s="7"/>
      <c r="F29" s="7"/>
      <c r="G29" s="7"/>
      <c r="H29" s="7"/>
      <c r="I29" s="7"/>
      <c r="J29" s="12"/>
      <c r="K29" s="7"/>
      <c r="L29" s="7"/>
    </row>
    <row r="30" spans="1:21">
      <c r="A30" s="7"/>
      <c r="B30" s="54"/>
      <c r="C30" s="7"/>
      <c r="D30" s="7"/>
      <c r="E30" s="7"/>
      <c r="F30" s="7"/>
      <c r="G30" s="7"/>
      <c r="H30" s="7"/>
      <c r="I30" s="7"/>
      <c r="J30" s="12"/>
      <c r="K30" s="7"/>
      <c r="L30" s="7"/>
    </row>
    <row r="31" spans="1:21">
      <c r="A31" s="7"/>
      <c r="B31" s="54"/>
      <c r="C31" s="7"/>
      <c r="D31" s="7"/>
      <c r="E31" s="7"/>
      <c r="F31" s="7"/>
      <c r="G31" s="7"/>
      <c r="H31" s="7"/>
      <c r="I31" s="7"/>
      <c r="J31" s="7"/>
      <c r="K31" s="7"/>
      <c r="L31" s="7"/>
    </row>
    <row r="32" spans="1:21">
      <c r="A32" s="7"/>
      <c r="B32" s="54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>
      <c r="A33" s="7"/>
      <c r="B33" s="54"/>
      <c r="C33" s="7"/>
      <c r="D33" s="7"/>
      <c r="E33" s="7"/>
      <c r="F33" s="7"/>
      <c r="G33" s="7"/>
      <c r="H33" s="7"/>
      <c r="I33" s="7"/>
      <c r="J33" s="7"/>
      <c r="K33" s="7"/>
      <c r="L33" s="7"/>
    </row>
  </sheetData>
  <mergeCells count="1">
    <mergeCell ref="A17:N1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V1152"/>
  <sheetViews>
    <sheetView workbookViewId="0">
      <pane ySplit="4" topLeftCell="A5" activePane="bottomLeft" state="frozen"/>
      <selection pane="bottomLeft" activeCell="A2" sqref="A2"/>
    </sheetView>
  </sheetViews>
  <sheetFormatPr defaultRowHeight="14.4"/>
  <cols>
    <col min="1" max="1" width="16.33203125" style="102" bestFit="1" customWidth="1"/>
    <col min="2" max="2" width="5.6640625" style="140" bestFit="1" customWidth="1"/>
    <col min="3" max="3" width="8" style="140" bestFit="1" customWidth="1"/>
    <col min="4" max="4" width="5.5546875" style="116" bestFit="1" customWidth="1"/>
    <col min="5" max="5" width="5.5546875" style="154" bestFit="1" customWidth="1"/>
    <col min="6" max="6" width="7.5546875" style="138" bestFit="1" customWidth="1"/>
    <col min="7" max="7" width="3.5546875" style="116" bestFit="1" customWidth="1"/>
    <col min="8" max="8" width="7.5546875" style="138" bestFit="1" customWidth="1"/>
    <col min="9" max="9" width="3.5546875" style="116" bestFit="1" customWidth="1"/>
    <col min="10" max="10" width="7" style="138" bestFit="1" customWidth="1"/>
    <col min="11" max="11" width="3.5546875" style="116" bestFit="1" customWidth="1"/>
    <col min="12" max="12" width="5.109375" style="139" bestFit="1" customWidth="1"/>
    <col min="13" max="13" width="7" style="116" bestFit="1" customWidth="1"/>
    <col min="14" max="14" width="5.5546875" style="116" bestFit="1" customWidth="1"/>
    <col min="15" max="15" width="7" style="116" bestFit="1" customWidth="1"/>
    <col min="16" max="16" width="4.77734375" style="116" bestFit="1" customWidth="1"/>
    <col min="17" max="17" width="7" style="116" bestFit="1" customWidth="1"/>
    <col min="18" max="18" width="5.5546875" style="116" bestFit="1" customWidth="1"/>
    <col min="19" max="19" width="6.5546875" style="116" bestFit="1" customWidth="1"/>
    <col min="20" max="20" width="6.109375" style="116" bestFit="1" customWidth="1"/>
    <col min="21" max="16384" width="8.88671875" style="102"/>
  </cols>
  <sheetData>
    <row r="1" spans="1:21">
      <c r="A1" s="471" t="s">
        <v>4319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</row>
    <row r="2" spans="1:21" s="13" customFormat="1">
      <c r="A2" s="147"/>
      <c r="B2" s="147"/>
      <c r="C2" s="147"/>
      <c r="D2" s="118"/>
      <c r="E2" s="148"/>
      <c r="F2" s="470" t="s">
        <v>2702</v>
      </c>
      <c r="G2" s="470"/>
      <c r="H2" s="470"/>
      <c r="I2" s="470"/>
      <c r="J2" s="470"/>
      <c r="K2" s="470"/>
      <c r="L2" s="470"/>
      <c r="M2" s="470" t="s">
        <v>88</v>
      </c>
      <c r="N2" s="470"/>
      <c r="O2" s="470"/>
      <c r="P2" s="470"/>
      <c r="Q2" s="470"/>
      <c r="R2" s="470"/>
      <c r="S2" s="118"/>
      <c r="T2" s="118"/>
      <c r="U2" s="102"/>
    </row>
    <row r="3" spans="1:21" s="13" customFormat="1">
      <c r="A3" s="149" t="s">
        <v>2817</v>
      </c>
      <c r="B3" s="149" t="s">
        <v>89</v>
      </c>
      <c r="C3" s="149" t="s">
        <v>90</v>
      </c>
      <c r="D3" s="150" t="s">
        <v>91</v>
      </c>
      <c r="E3" s="151" t="s">
        <v>92</v>
      </c>
      <c r="F3" s="152" t="s">
        <v>93</v>
      </c>
      <c r="G3" s="150" t="s">
        <v>485</v>
      </c>
      <c r="H3" s="152" t="s">
        <v>94</v>
      </c>
      <c r="I3" s="150" t="s">
        <v>485</v>
      </c>
      <c r="J3" s="152" t="s">
        <v>93</v>
      </c>
      <c r="K3" s="150" t="s">
        <v>485</v>
      </c>
      <c r="L3" s="153" t="s">
        <v>95</v>
      </c>
      <c r="M3" s="150" t="s">
        <v>93</v>
      </c>
      <c r="N3" s="150" t="s">
        <v>485</v>
      </c>
      <c r="O3" s="150" t="s">
        <v>94</v>
      </c>
      <c r="P3" s="150" t="s">
        <v>485</v>
      </c>
      <c r="Q3" s="150" t="s">
        <v>93</v>
      </c>
      <c r="R3" s="150" t="s">
        <v>485</v>
      </c>
      <c r="S3" s="118" t="s">
        <v>203</v>
      </c>
      <c r="T3" s="118" t="s">
        <v>204</v>
      </c>
      <c r="U3" s="13" t="s">
        <v>1453</v>
      </c>
    </row>
    <row r="4" spans="1:21" s="13" customFormat="1">
      <c r="A4" s="149"/>
      <c r="B4" s="149" t="s">
        <v>96</v>
      </c>
      <c r="C4" s="149" t="s">
        <v>97</v>
      </c>
      <c r="D4" s="150"/>
      <c r="E4" s="151"/>
      <c r="F4" s="152" t="s">
        <v>94</v>
      </c>
      <c r="G4" s="150" t="s">
        <v>98</v>
      </c>
      <c r="H4" s="152" t="s">
        <v>99</v>
      </c>
      <c r="I4" s="150" t="s">
        <v>98</v>
      </c>
      <c r="J4" s="152" t="s">
        <v>100</v>
      </c>
      <c r="K4" s="150" t="s">
        <v>98</v>
      </c>
      <c r="L4" s="153" t="s">
        <v>101</v>
      </c>
      <c r="M4" s="150" t="s">
        <v>102</v>
      </c>
      <c r="N4" s="150" t="s">
        <v>103</v>
      </c>
      <c r="O4" s="150" t="s">
        <v>104</v>
      </c>
      <c r="P4" s="150" t="s">
        <v>103</v>
      </c>
      <c r="Q4" s="150" t="s">
        <v>94</v>
      </c>
      <c r="R4" s="150" t="s">
        <v>103</v>
      </c>
      <c r="S4" s="118" t="s">
        <v>98</v>
      </c>
      <c r="T4" s="118" t="s">
        <v>98</v>
      </c>
    </row>
    <row r="5" spans="1:21">
      <c r="A5" s="282" t="s">
        <v>3306</v>
      </c>
    </row>
    <row r="6" spans="1:21">
      <c r="A6" s="102" t="s">
        <v>2818</v>
      </c>
      <c r="B6" s="140">
        <v>154.54402548105327</v>
      </c>
      <c r="C6" s="140">
        <v>2694.1005288730094</v>
      </c>
      <c r="D6" s="116">
        <v>29.424050662031924</v>
      </c>
      <c r="E6" s="154">
        <v>3.3985803364945111E-2</v>
      </c>
      <c r="F6" s="138">
        <v>17.192851548365979</v>
      </c>
      <c r="G6" s="116">
        <v>8.3561356445525199</v>
      </c>
      <c r="H6" s="138">
        <v>0.4945801912451277</v>
      </c>
      <c r="I6" s="116">
        <v>8.7213607069073849</v>
      </c>
      <c r="J6" s="138">
        <v>6.1671335993907284E-2</v>
      </c>
      <c r="K6" s="116">
        <v>2.4974246074360127</v>
      </c>
      <c r="L6" s="139">
        <v>0.28635722009044212</v>
      </c>
      <c r="M6" s="116">
        <v>385.78177893167543</v>
      </c>
      <c r="N6" s="116">
        <v>9.3519927486062215</v>
      </c>
      <c r="O6" s="116">
        <v>408.02696743348173</v>
      </c>
      <c r="P6" s="116">
        <v>29.312460643288745</v>
      </c>
      <c r="Q6" s="116">
        <v>535.91292858579368</v>
      </c>
      <c r="R6" s="116">
        <v>183.17224842988884</v>
      </c>
      <c r="S6" s="116">
        <v>71.985906357904938</v>
      </c>
      <c r="T6" s="116">
        <v>94.548108268007397</v>
      </c>
      <c r="U6" s="116"/>
    </row>
    <row r="7" spans="1:21">
      <c r="A7" s="102" t="s">
        <v>2819</v>
      </c>
      <c r="B7" s="140">
        <v>366.17935145379414</v>
      </c>
      <c r="C7" s="140">
        <v>9031.7319348818164</v>
      </c>
      <c r="D7" s="116">
        <v>9.151540894565569</v>
      </c>
      <c r="E7" s="154">
        <v>0.10927121580080867</v>
      </c>
      <c r="F7" s="138">
        <v>17.675499009959296</v>
      </c>
      <c r="G7" s="116">
        <v>1.9482967092728691</v>
      </c>
      <c r="H7" s="138">
        <v>0.57552494343167693</v>
      </c>
      <c r="I7" s="116">
        <v>2.9971846682420278</v>
      </c>
      <c r="J7" s="138">
        <v>7.3779304959627826E-2</v>
      </c>
      <c r="K7" s="116">
        <v>2.2775548002587298</v>
      </c>
      <c r="L7" s="139">
        <v>0.75989805512871844</v>
      </c>
      <c r="M7" s="116">
        <v>458.88468078348023</v>
      </c>
      <c r="N7" s="116">
        <v>10.088043016722651</v>
      </c>
      <c r="O7" s="116">
        <v>461.58147348661083</v>
      </c>
      <c r="P7" s="116">
        <v>11.117307912135573</v>
      </c>
      <c r="Q7" s="116">
        <v>475.03071180546635</v>
      </c>
      <c r="R7" s="116">
        <v>43.091279192017566</v>
      </c>
      <c r="S7" s="116">
        <v>96.601055337955032</v>
      </c>
      <c r="T7" s="116">
        <v>99.41574936213101</v>
      </c>
    </row>
    <row r="8" spans="1:21">
      <c r="A8" s="102" t="s">
        <v>2820</v>
      </c>
      <c r="B8" s="140">
        <v>556.38166622778419</v>
      </c>
      <c r="C8" s="140">
        <v>21256.996358862598</v>
      </c>
      <c r="D8" s="116">
        <v>103.44621438812652</v>
      </c>
      <c r="E8" s="154">
        <v>9.6668593037927478E-3</v>
      </c>
      <c r="F8" s="138">
        <v>16.869179803129402</v>
      </c>
      <c r="G8" s="116">
        <v>0.67020839226768358</v>
      </c>
      <c r="H8" s="138">
        <v>0.71074121069670981</v>
      </c>
      <c r="I8" s="116">
        <v>2.4799542118983195</v>
      </c>
      <c r="J8" s="138">
        <v>8.6956928319819243E-2</v>
      </c>
      <c r="K8" s="116">
        <v>2.3876753556642036</v>
      </c>
      <c r="L8" s="139">
        <v>0.96279009677219829</v>
      </c>
      <c r="M8" s="118">
        <v>537.51479770001504</v>
      </c>
      <c r="N8" s="118">
        <v>12.313623364406226</v>
      </c>
      <c r="O8" s="116">
        <v>545.18630567822549</v>
      </c>
      <c r="P8" s="116">
        <v>10.462033871765755</v>
      </c>
      <c r="Q8" s="116">
        <v>577.39886001946741</v>
      </c>
      <c r="R8" s="116">
        <v>14.576385269830268</v>
      </c>
      <c r="S8" s="116">
        <v>93.092459116024642</v>
      </c>
      <c r="T8" s="116">
        <v>98.592864879709893</v>
      </c>
      <c r="U8" s="102" t="s">
        <v>1456</v>
      </c>
    </row>
    <row r="9" spans="1:21">
      <c r="A9" s="102" t="s">
        <v>2821</v>
      </c>
      <c r="B9" s="140">
        <v>169.41983639211696</v>
      </c>
      <c r="C9" s="140">
        <v>6897.6792697484398</v>
      </c>
      <c r="D9" s="116">
        <v>0.98971876277355131</v>
      </c>
      <c r="E9" s="154">
        <v>1.010388039120969</v>
      </c>
      <c r="F9" s="138">
        <v>16.882316929030104</v>
      </c>
      <c r="G9" s="116">
        <v>4.6712588601894671</v>
      </c>
      <c r="H9" s="138">
        <v>0.71399710266766825</v>
      </c>
      <c r="I9" s="116">
        <v>5.2898130372253451</v>
      </c>
      <c r="J9" s="138">
        <v>8.7423305581990282E-2</v>
      </c>
      <c r="K9" s="116">
        <v>2.4822293668999698</v>
      </c>
      <c r="L9" s="139">
        <v>0.46924708858934816</v>
      </c>
      <c r="M9" s="118">
        <v>540.28014756504922</v>
      </c>
      <c r="N9" s="118">
        <v>12.864392391565616</v>
      </c>
      <c r="O9" s="116">
        <v>547.11695159861949</v>
      </c>
      <c r="P9" s="116">
        <v>22.37829053161613</v>
      </c>
      <c r="Q9" s="116">
        <v>575.69310559102337</v>
      </c>
      <c r="R9" s="116">
        <v>101.60115318346149</v>
      </c>
      <c r="S9" s="116">
        <v>93.848639547347332</v>
      </c>
      <c r="T9" s="116">
        <v>98.75039440587723</v>
      </c>
    </row>
    <row r="10" spans="1:21">
      <c r="A10" s="102" t="s">
        <v>2822</v>
      </c>
      <c r="B10" s="140">
        <v>100.57386080220653</v>
      </c>
      <c r="C10" s="140">
        <v>5576.8891011882342</v>
      </c>
      <c r="D10" s="116">
        <v>0.80682721930176471</v>
      </c>
      <c r="E10" s="154">
        <v>1.2394227364632153</v>
      </c>
      <c r="F10" s="138">
        <v>16.732761228984916</v>
      </c>
      <c r="G10" s="116">
        <v>4.2374343486016226</v>
      </c>
      <c r="H10" s="138">
        <v>0.726388113566936</v>
      </c>
      <c r="I10" s="116">
        <v>4.9127690164667817</v>
      </c>
      <c r="J10" s="138">
        <v>8.8152588220832023E-2</v>
      </c>
      <c r="K10" s="116">
        <v>2.4858498648243286</v>
      </c>
      <c r="L10" s="139">
        <v>0.50599770852083092</v>
      </c>
      <c r="M10" s="118">
        <v>544.60199920468165</v>
      </c>
      <c r="N10" s="118">
        <v>12.981920842721252</v>
      </c>
      <c r="O10" s="116">
        <v>554.43106097385601</v>
      </c>
      <c r="P10" s="116">
        <v>20.99173883568352</v>
      </c>
      <c r="Q10" s="116">
        <v>595.02499604542754</v>
      </c>
      <c r="R10" s="116">
        <v>91.837005764668731</v>
      </c>
      <c r="S10" s="116">
        <v>91.525902747639137</v>
      </c>
      <c r="T10" s="116">
        <v>98.227180534959629</v>
      </c>
    </row>
    <row r="11" spans="1:21">
      <c r="A11" s="102" t="s">
        <v>2823</v>
      </c>
      <c r="B11" s="140">
        <v>785.84704802049987</v>
      </c>
      <c r="C11" s="140">
        <v>8275.3280336607113</v>
      </c>
      <c r="D11" s="116">
        <v>2.4363087090561835</v>
      </c>
      <c r="E11" s="154">
        <v>0.4104570148613868</v>
      </c>
      <c r="F11" s="138">
        <v>16.380157250863444</v>
      </c>
      <c r="G11" s="116">
        <v>2.6881498286555523</v>
      </c>
      <c r="H11" s="138">
        <v>0.74738262749637507</v>
      </c>
      <c r="I11" s="116">
        <v>3.068478861827173</v>
      </c>
      <c r="J11" s="138">
        <v>8.878912797326749E-2</v>
      </c>
      <c r="K11" s="116">
        <v>1.4796665246532099</v>
      </c>
      <c r="L11" s="139">
        <v>0.48221499683791863</v>
      </c>
      <c r="M11" s="118">
        <v>548.37187413885874</v>
      </c>
      <c r="N11" s="118">
        <v>7.7785434139252061</v>
      </c>
      <c r="O11" s="116">
        <v>566.70460163137648</v>
      </c>
      <c r="P11" s="116">
        <v>13.327017533665526</v>
      </c>
      <c r="Q11" s="116">
        <v>640.99733883113299</v>
      </c>
      <c r="R11" s="116">
        <v>57.83422518062315</v>
      </c>
      <c r="S11" s="116">
        <v>85.549789510643222</v>
      </c>
      <c r="T11" s="116">
        <v>96.765029357491869</v>
      </c>
      <c r="U11" s="102" t="s">
        <v>2006</v>
      </c>
    </row>
    <row r="12" spans="1:21">
      <c r="A12" s="102" t="s">
        <v>2824</v>
      </c>
      <c r="B12" s="140">
        <v>557.50337807685514</v>
      </c>
      <c r="C12" s="140">
        <v>18873.81144684316</v>
      </c>
      <c r="D12" s="116">
        <v>0.94867714917875812</v>
      </c>
      <c r="E12" s="154">
        <v>1.0540993855134706</v>
      </c>
      <c r="F12" s="138">
        <v>16.297148662305222</v>
      </c>
      <c r="G12" s="116">
        <v>1.4046427099637937</v>
      </c>
      <c r="H12" s="138">
        <v>0.77292777808937452</v>
      </c>
      <c r="I12" s="116">
        <v>1.9800226854315843</v>
      </c>
      <c r="J12" s="138">
        <v>9.1358564728371033E-2</v>
      </c>
      <c r="K12" s="116">
        <v>1.3955173564557599</v>
      </c>
      <c r="L12" s="139">
        <v>0.70479867060289758</v>
      </c>
      <c r="M12" s="116">
        <v>563.56686415040292</v>
      </c>
      <c r="N12" s="116">
        <v>7.5307018274568236</v>
      </c>
      <c r="O12" s="116">
        <v>581.44112500812673</v>
      </c>
      <c r="P12" s="116">
        <v>8.7651375372718121</v>
      </c>
      <c r="Q12" s="116">
        <v>651.90708519046734</v>
      </c>
      <c r="R12" s="116">
        <v>30.151581714242582</v>
      </c>
      <c r="S12" s="116">
        <v>86.448955219706789</v>
      </c>
      <c r="T12" s="116">
        <v>96.925869174205047</v>
      </c>
    </row>
    <row r="13" spans="1:21">
      <c r="A13" s="102" t="s">
        <v>2825</v>
      </c>
      <c r="B13" s="140">
        <v>469.07342112586321</v>
      </c>
      <c r="C13" s="140">
        <v>26975.300500610334</v>
      </c>
      <c r="D13" s="116">
        <v>2.4440571492715164</v>
      </c>
      <c r="E13" s="154">
        <v>0.40915573528960369</v>
      </c>
      <c r="F13" s="138">
        <v>16.857232921213235</v>
      </c>
      <c r="G13" s="116">
        <v>1.2802444916228095</v>
      </c>
      <c r="H13" s="138">
        <v>0.75248068172539184</v>
      </c>
      <c r="I13" s="116">
        <v>2.4014723460353107</v>
      </c>
      <c r="J13" s="138">
        <v>9.1998419789369401E-2</v>
      </c>
      <c r="K13" s="116">
        <v>2.0317587136374717</v>
      </c>
      <c r="L13" s="139">
        <v>0.84604709981015846</v>
      </c>
      <c r="M13" s="116">
        <v>567.34523927370913</v>
      </c>
      <c r="N13" s="116">
        <v>11.034410043259186</v>
      </c>
      <c r="O13" s="116">
        <v>569.66270660436953</v>
      </c>
      <c r="P13" s="116">
        <v>10.470441851325802</v>
      </c>
      <c r="Q13" s="116">
        <v>578.9276802663112</v>
      </c>
      <c r="R13" s="116">
        <v>27.806589043359907</v>
      </c>
      <c r="S13" s="116">
        <v>97.999328519362891</v>
      </c>
      <c r="T13" s="116">
        <v>99.593186054871964</v>
      </c>
    </row>
    <row r="14" spans="1:21">
      <c r="A14" s="102" t="s">
        <v>2826</v>
      </c>
      <c r="B14" s="140">
        <v>540.05057426501241</v>
      </c>
      <c r="C14" s="140">
        <v>13290.239702052026</v>
      </c>
      <c r="D14" s="116">
        <v>0.60278783472620723</v>
      </c>
      <c r="E14" s="154">
        <v>1.6589584964902466</v>
      </c>
      <c r="F14" s="138">
        <v>16.422182082027472</v>
      </c>
      <c r="G14" s="116">
        <v>1.3712162974109656</v>
      </c>
      <c r="H14" s="138">
        <v>0.78405214164279258</v>
      </c>
      <c r="I14" s="116">
        <v>2.8279701229220398</v>
      </c>
      <c r="J14" s="138">
        <v>9.3384443224989372E-2</v>
      </c>
      <c r="K14" s="116">
        <v>2.4732935292549203</v>
      </c>
      <c r="L14" s="139">
        <v>0.87458262348944305</v>
      </c>
      <c r="M14" s="116">
        <v>575.52218847682184</v>
      </c>
      <c r="N14" s="116">
        <v>13.617461500908348</v>
      </c>
      <c r="O14" s="116">
        <v>587.79231467629893</v>
      </c>
      <c r="P14" s="116">
        <v>12.620149284725983</v>
      </c>
      <c r="Q14" s="116">
        <v>635.48503313955257</v>
      </c>
      <c r="R14" s="116">
        <v>29.534570106010221</v>
      </c>
      <c r="S14" s="116">
        <v>90.564239669581184</v>
      </c>
      <c r="T14" s="116">
        <v>97.912506527712196</v>
      </c>
    </row>
    <row r="15" spans="1:21">
      <c r="A15" s="102" t="s">
        <v>2827</v>
      </c>
      <c r="B15" s="140">
        <v>777.22345641803622</v>
      </c>
      <c r="C15" s="140">
        <v>23124.442166572349</v>
      </c>
      <c r="D15" s="116">
        <v>3.6339894878653514</v>
      </c>
      <c r="E15" s="154">
        <v>0.27517966228003921</v>
      </c>
      <c r="F15" s="138">
        <v>16.928419030324626</v>
      </c>
      <c r="G15" s="116">
        <v>0.54154683919076307</v>
      </c>
      <c r="H15" s="138">
        <v>0.76149215941838977</v>
      </c>
      <c r="I15" s="116">
        <v>1.9429082603812047</v>
      </c>
      <c r="J15" s="138">
        <v>9.3493315658117665E-2</v>
      </c>
      <c r="K15" s="116">
        <v>1.8659098395206593</v>
      </c>
      <c r="L15" s="139">
        <v>0.96036950254900977</v>
      </c>
      <c r="M15" s="116">
        <v>576.16405041417875</v>
      </c>
      <c r="N15" s="116">
        <v>10.284274456055982</v>
      </c>
      <c r="O15" s="116">
        <v>574.8705566399658</v>
      </c>
      <c r="P15" s="116">
        <v>8.5285880989860061</v>
      </c>
      <c r="Q15" s="116">
        <v>569.78123075118287</v>
      </c>
      <c r="R15" s="116">
        <v>11.773686540292999</v>
      </c>
      <c r="S15" s="116">
        <v>101.12022287125552</v>
      </c>
      <c r="T15" s="116">
        <v>100.2250060921146</v>
      </c>
    </row>
    <row r="16" spans="1:21">
      <c r="A16" s="102" t="s">
        <v>2828</v>
      </c>
      <c r="B16" s="140">
        <v>1040.8696457178251</v>
      </c>
      <c r="C16" s="140">
        <v>30981.80810309347</v>
      </c>
      <c r="D16" s="116">
        <v>1.4885929629700243</v>
      </c>
      <c r="E16" s="154">
        <v>0.67177531056227147</v>
      </c>
      <c r="F16" s="138">
        <v>16.308471438248322</v>
      </c>
      <c r="G16" s="116">
        <v>0.87245404630137358</v>
      </c>
      <c r="H16" s="138">
        <v>0.79081758090737408</v>
      </c>
      <c r="I16" s="116">
        <v>1.4006414808971546</v>
      </c>
      <c r="J16" s="138">
        <v>9.3538047077839734E-2</v>
      </c>
      <c r="K16" s="116">
        <v>1.0957282943787363</v>
      </c>
      <c r="L16" s="139">
        <v>0.7823046149374987</v>
      </c>
      <c r="M16" s="116">
        <v>576.4277478292554</v>
      </c>
      <c r="N16" s="116">
        <v>6.0419288877975532</v>
      </c>
      <c r="O16" s="116">
        <v>591.63554316373563</v>
      </c>
      <c r="P16" s="116">
        <v>6.2804013677873058</v>
      </c>
      <c r="Q16" s="116">
        <v>650.38065325994091</v>
      </c>
      <c r="R16" s="116">
        <v>18.711498732007271</v>
      </c>
      <c r="S16" s="116">
        <v>88.629288854149166</v>
      </c>
      <c r="T16" s="116">
        <v>97.429533179640046</v>
      </c>
    </row>
    <row r="17" spans="1:20">
      <c r="A17" s="102" t="s">
        <v>2829</v>
      </c>
      <c r="B17" s="140">
        <v>707.17293974598806</v>
      </c>
      <c r="C17" s="140">
        <v>36426.560493807687</v>
      </c>
      <c r="D17" s="116">
        <v>1.1458616045133445</v>
      </c>
      <c r="E17" s="154">
        <v>0.87270574043250804</v>
      </c>
      <c r="F17" s="138">
        <v>16.384074031662426</v>
      </c>
      <c r="G17" s="116">
        <v>0.99313916520747625</v>
      </c>
      <c r="H17" s="138">
        <v>0.79099386398955129</v>
      </c>
      <c r="I17" s="116">
        <v>1.3628243149624466</v>
      </c>
      <c r="J17" s="138">
        <v>9.3992616958192124E-2</v>
      </c>
      <c r="K17" s="116">
        <v>0.93325490193401006</v>
      </c>
      <c r="L17" s="139">
        <v>0.68479472496036775</v>
      </c>
      <c r="M17" s="116">
        <v>579.10688354499086</v>
      </c>
      <c r="N17" s="116">
        <v>5.1688976019904089</v>
      </c>
      <c r="O17" s="116">
        <v>591.73548971710215</v>
      </c>
      <c r="P17" s="116">
        <v>6.1115876604522441</v>
      </c>
      <c r="Q17" s="116">
        <v>640.48457772713095</v>
      </c>
      <c r="R17" s="116">
        <v>21.357883971964725</v>
      </c>
      <c r="S17" s="116">
        <v>90.416991085101643</v>
      </c>
      <c r="T17" s="116">
        <v>97.865835936568757</v>
      </c>
    </row>
    <row r="18" spans="1:20">
      <c r="A18" s="102" t="s">
        <v>2830</v>
      </c>
      <c r="B18" s="140">
        <v>293.08299588815049</v>
      </c>
      <c r="C18" s="140">
        <v>18554.463913472227</v>
      </c>
      <c r="D18" s="116">
        <v>1.4195686709337352</v>
      </c>
      <c r="E18" s="154">
        <v>0.70443932757563621</v>
      </c>
      <c r="F18" s="138">
        <v>16.935628781785265</v>
      </c>
      <c r="G18" s="116">
        <v>1.1900834684313686</v>
      </c>
      <c r="H18" s="138">
        <v>0.78135780850796965</v>
      </c>
      <c r="I18" s="116">
        <v>1.5952742222820755</v>
      </c>
      <c r="J18" s="138">
        <v>9.5973207068757116E-2</v>
      </c>
      <c r="K18" s="116">
        <v>1.0623564290971483</v>
      </c>
      <c r="L18" s="139">
        <v>0.66593969504341632</v>
      </c>
      <c r="M18" s="116">
        <v>590.76707250194545</v>
      </c>
      <c r="N18" s="116">
        <v>5.9970635580693283</v>
      </c>
      <c r="O18" s="116">
        <v>586.25769130117828</v>
      </c>
      <c r="P18" s="116">
        <v>7.105115487646458</v>
      </c>
      <c r="Q18" s="116">
        <v>568.85525985457696</v>
      </c>
      <c r="R18" s="116">
        <v>25.917331217073979</v>
      </c>
      <c r="S18" s="116">
        <v>103.85191351715198</v>
      </c>
      <c r="T18" s="116">
        <v>100.76918073189944</v>
      </c>
    </row>
    <row r="19" spans="1:20">
      <c r="A19" s="102" t="s">
        <v>2831</v>
      </c>
      <c r="B19" s="140">
        <v>290.16779957597015</v>
      </c>
      <c r="C19" s="140">
        <v>6276.6609729026004</v>
      </c>
      <c r="D19" s="116">
        <v>0.66329936623902552</v>
      </c>
      <c r="E19" s="154">
        <v>1.5076148883875784</v>
      </c>
      <c r="F19" s="138">
        <v>17.262132293412566</v>
      </c>
      <c r="G19" s="116">
        <v>1.7231632832676056</v>
      </c>
      <c r="H19" s="138">
        <v>0.7736857485106482</v>
      </c>
      <c r="I19" s="116">
        <v>1.9689913171033961</v>
      </c>
      <c r="J19" s="138">
        <v>9.6862965943709994E-2</v>
      </c>
      <c r="K19" s="116">
        <v>0.95269885379744845</v>
      </c>
      <c r="L19" s="139">
        <v>0.48385122144620424</v>
      </c>
      <c r="M19" s="116">
        <v>595.99842960515423</v>
      </c>
      <c r="N19" s="116">
        <v>5.423496201269586</v>
      </c>
      <c r="O19" s="116">
        <v>581.87513357803516</v>
      </c>
      <c r="P19" s="116">
        <v>8.7211209899793403</v>
      </c>
      <c r="Q19" s="116">
        <v>527.14596967181433</v>
      </c>
      <c r="R19" s="116">
        <v>37.751722551675158</v>
      </c>
      <c r="S19" s="116">
        <v>113.06136514260091</v>
      </c>
      <c r="T19" s="116">
        <v>102.42720391577362</v>
      </c>
    </row>
    <row r="20" spans="1:20">
      <c r="A20" s="102" t="s">
        <v>2832</v>
      </c>
      <c r="B20" s="140">
        <v>2508.024049855343</v>
      </c>
      <c r="C20" s="140">
        <v>88324.546060877488</v>
      </c>
      <c r="D20" s="116">
        <v>4.34166120702647</v>
      </c>
      <c r="E20" s="154">
        <v>0.23032658522079455</v>
      </c>
      <c r="F20" s="138">
        <v>16.194385080021931</v>
      </c>
      <c r="G20" s="116">
        <v>0.22368275135521734</v>
      </c>
      <c r="H20" s="138">
        <v>0.83092740053859437</v>
      </c>
      <c r="I20" s="116">
        <v>1.987333511347203</v>
      </c>
      <c r="J20" s="138">
        <v>9.759470770136075E-2</v>
      </c>
      <c r="K20" s="116">
        <v>1.9747051709229313</v>
      </c>
      <c r="L20" s="139">
        <v>0.99364558572973949</v>
      </c>
      <c r="M20" s="116">
        <v>600.29754247996163</v>
      </c>
      <c r="N20" s="116">
        <v>11.318924903784023</v>
      </c>
      <c r="O20" s="116">
        <v>614.12663322963988</v>
      </c>
      <c r="P20" s="116">
        <v>9.1580792862378075</v>
      </c>
      <c r="Q20" s="116">
        <v>665.47473967993221</v>
      </c>
      <c r="R20" s="116">
        <v>4.7850989488006803</v>
      </c>
      <c r="S20" s="116">
        <v>90.205909659122696</v>
      </c>
      <c r="T20" s="116">
        <v>97.748169514005241</v>
      </c>
    </row>
    <row r="21" spans="1:20">
      <c r="A21" s="102" t="s">
        <v>2833</v>
      </c>
      <c r="B21" s="140">
        <v>119.56820824040082</v>
      </c>
      <c r="C21" s="140">
        <v>6934.1211891572111</v>
      </c>
      <c r="D21" s="116">
        <v>2.8740243980446554</v>
      </c>
      <c r="E21" s="154">
        <v>0.34794415826126973</v>
      </c>
      <c r="F21" s="138">
        <v>16.171610883749221</v>
      </c>
      <c r="G21" s="116">
        <v>3.6666286868948412</v>
      </c>
      <c r="H21" s="138">
        <v>0.84554632335715463</v>
      </c>
      <c r="I21" s="116">
        <v>4.0523863782570198</v>
      </c>
      <c r="J21" s="138">
        <v>9.9172078078885256E-2</v>
      </c>
      <c r="K21" s="116">
        <v>1.7255924869803001</v>
      </c>
      <c r="L21" s="139">
        <v>0.4258213126563955</v>
      </c>
      <c r="M21" s="116">
        <v>609.55513375955309</v>
      </c>
      <c r="N21" s="116">
        <v>10.036459205084213</v>
      </c>
      <c r="O21" s="116">
        <v>622.20169963059516</v>
      </c>
      <c r="P21" s="116">
        <v>18.853983430199321</v>
      </c>
      <c r="Q21" s="116">
        <v>668.4889335660398</v>
      </c>
      <c r="R21" s="116">
        <v>78.503729279257357</v>
      </c>
      <c r="S21" s="116">
        <v>91.184027611032292</v>
      </c>
      <c r="T21" s="116">
        <v>97.967449160207948</v>
      </c>
    </row>
    <row r="22" spans="1:20">
      <c r="A22" s="102" t="s">
        <v>2834</v>
      </c>
      <c r="B22" s="140">
        <v>631.92226586091795</v>
      </c>
      <c r="C22" s="140">
        <v>26026.718658914047</v>
      </c>
      <c r="D22" s="116">
        <v>1.9007106691775064</v>
      </c>
      <c r="E22" s="154">
        <v>0.52611900181142746</v>
      </c>
      <c r="F22" s="138">
        <v>16.344755704717915</v>
      </c>
      <c r="G22" s="116">
        <v>1.1433170625293447</v>
      </c>
      <c r="H22" s="138">
        <v>0.83933101926440223</v>
      </c>
      <c r="I22" s="116">
        <v>3.5330964311615567</v>
      </c>
      <c r="J22" s="138">
        <v>9.9497102301048301E-2</v>
      </c>
      <c r="K22" s="116">
        <v>3.3429921457304976</v>
      </c>
      <c r="L22" s="139">
        <v>0.94619329272918851</v>
      </c>
      <c r="M22" s="116">
        <v>611.46105102008619</v>
      </c>
      <c r="N22" s="116">
        <v>19.501644271412374</v>
      </c>
      <c r="O22" s="116">
        <v>618.77639135320192</v>
      </c>
      <c r="P22" s="116">
        <v>16.371799357555062</v>
      </c>
      <c r="Q22" s="116">
        <v>645.64947665659815</v>
      </c>
      <c r="R22" s="116">
        <v>24.570641985026782</v>
      </c>
      <c r="S22" s="116">
        <v>94.70480084432937</v>
      </c>
      <c r="T22" s="116">
        <v>98.817773199601575</v>
      </c>
    </row>
    <row r="23" spans="1:20">
      <c r="A23" s="102" t="s">
        <v>2835</v>
      </c>
      <c r="B23" s="140">
        <v>311.07821300593866</v>
      </c>
      <c r="C23" s="140">
        <v>11397.557187736646</v>
      </c>
      <c r="D23" s="116">
        <v>1.9609525821098228</v>
      </c>
      <c r="E23" s="154">
        <v>0.50995623714882621</v>
      </c>
      <c r="F23" s="138">
        <v>16.249161014879046</v>
      </c>
      <c r="G23" s="116">
        <v>2.1515560936933662</v>
      </c>
      <c r="H23" s="138">
        <v>0.85097882476256226</v>
      </c>
      <c r="I23" s="116">
        <v>2.5382940141249852</v>
      </c>
      <c r="J23" s="138">
        <v>0.10028787310573989</v>
      </c>
      <c r="K23" s="116">
        <v>1.3467527159184325</v>
      </c>
      <c r="L23" s="139">
        <v>0.53057396362441966</v>
      </c>
      <c r="M23" s="116">
        <v>616.09571886874642</v>
      </c>
      <c r="N23" s="116">
        <v>7.9131314153024164</v>
      </c>
      <c r="O23" s="116">
        <v>625.18616402026544</v>
      </c>
      <c r="P23" s="116">
        <v>11.849740913239259</v>
      </c>
      <c r="Q23" s="116">
        <v>658.21222506113509</v>
      </c>
      <c r="R23" s="116">
        <v>46.1540710656908</v>
      </c>
      <c r="S23" s="116">
        <v>93.601378918710168</v>
      </c>
      <c r="T23" s="116">
        <v>98.545961879088495</v>
      </c>
    </row>
    <row r="24" spans="1:20">
      <c r="A24" s="102" t="s">
        <v>2836</v>
      </c>
      <c r="B24" s="140">
        <v>353.36092014376294</v>
      </c>
      <c r="C24" s="140">
        <v>29896.958312426355</v>
      </c>
      <c r="D24" s="116">
        <v>0.70558116729808129</v>
      </c>
      <c r="E24" s="154">
        <v>1.4172713875419209</v>
      </c>
      <c r="F24" s="138">
        <v>16.449747927934499</v>
      </c>
      <c r="G24" s="116">
        <v>1.4058395638035206</v>
      </c>
      <c r="H24" s="138">
        <v>0.84076384414184435</v>
      </c>
      <c r="I24" s="116">
        <v>1.8463930373454096</v>
      </c>
      <c r="J24" s="138">
        <v>0.1003071751019332</v>
      </c>
      <c r="K24" s="116">
        <v>1.1969888759726774</v>
      </c>
      <c r="L24" s="139">
        <v>0.64828498145422409</v>
      </c>
      <c r="M24" s="116">
        <v>616.20880524700317</v>
      </c>
      <c r="N24" s="116">
        <v>7.0343916887337627</v>
      </c>
      <c r="O24" s="116">
        <v>619.56705910843846</v>
      </c>
      <c r="P24" s="116">
        <v>8.5632833083557216</v>
      </c>
      <c r="Q24" s="116">
        <v>631.87561788894948</v>
      </c>
      <c r="R24" s="116">
        <v>30.27731729563186</v>
      </c>
      <c r="S24" s="116">
        <v>97.520585982683116</v>
      </c>
      <c r="T24" s="116">
        <v>99.457967654660692</v>
      </c>
    </row>
    <row r="25" spans="1:20">
      <c r="A25" s="102" t="s">
        <v>2837</v>
      </c>
      <c r="B25" s="140">
        <v>554.76607700863747</v>
      </c>
      <c r="C25" s="140">
        <v>20724.282799426266</v>
      </c>
      <c r="D25" s="116">
        <v>0.84676529602443884</v>
      </c>
      <c r="E25" s="154">
        <v>1.18096479000143</v>
      </c>
      <c r="F25" s="138">
        <v>16.477962399807929</v>
      </c>
      <c r="G25" s="116">
        <v>1.3838345780578047</v>
      </c>
      <c r="H25" s="138">
        <v>0.8409264275426902</v>
      </c>
      <c r="I25" s="116">
        <v>2.11539736291201</v>
      </c>
      <c r="J25" s="138">
        <v>0.10049865139290148</v>
      </c>
      <c r="K25" s="116">
        <v>1.5999712071117604</v>
      </c>
      <c r="L25" s="139">
        <v>0.75634546736376518</v>
      </c>
      <c r="M25" s="116">
        <v>617.33051754519011</v>
      </c>
      <c r="N25" s="116">
        <v>9.418926350025572</v>
      </c>
      <c r="O25" s="116">
        <v>619.65673771684123</v>
      </c>
      <c r="P25" s="116">
        <v>9.8119868173857867</v>
      </c>
      <c r="Q25" s="116">
        <v>628.1427895274818</v>
      </c>
      <c r="R25" s="116">
        <v>29.84275461130386</v>
      </c>
      <c r="S25" s="116">
        <v>98.278692016758612</v>
      </c>
      <c r="T25" s="116">
        <v>99.62459535577355</v>
      </c>
    </row>
    <row r="26" spans="1:20">
      <c r="A26" s="102" t="s">
        <v>2838</v>
      </c>
      <c r="B26" s="140">
        <v>281.51615582075442</v>
      </c>
      <c r="C26" s="140">
        <v>5527.7699576870045</v>
      </c>
      <c r="D26" s="116">
        <v>1.392318013368655</v>
      </c>
      <c r="E26" s="154">
        <v>0.71822672004403787</v>
      </c>
      <c r="F26" s="138">
        <v>15.996337478906185</v>
      </c>
      <c r="G26" s="116">
        <v>3.0582224167027152</v>
      </c>
      <c r="H26" s="138">
        <v>0.86721083008535682</v>
      </c>
      <c r="I26" s="116">
        <v>4.4087619740752677</v>
      </c>
      <c r="J26" s="138">
        <v>0.10061065494203465</v>
      </c>
      <c r="K26" s="116">
        <v>3.1756035322484846</v>
      </c>
      <c r="L26" s="139">
        <v>0.72029371304731504</v>
      </c>
      <c r="M26" s="116">
        <v>617.98656971499827</v>
      </c>
      <c r="N26" s="116">
        <v>18.713540654982239</v>
      </c>
      <c r="O26" s="116">
        <v>634.0516654389827</v>
      </c>
      <c r="P26" s="116">
        <v>20.794027071852042</v>
      </c>
      <c r="Q26" s="116">
        <v>691.74962299327592</v>
      </c>
      <c r="R26" s="116">
        <v>65.226944540589557</v>
      </c>
      <c r="S26" s="116">
        <v>89.336741094401049</v>
      </c>
      <c r="T26" s="116">
        <v>97.466279705635372</v>
      </c>
    </row>
    <row r="27" spans="1:20">
      <c r="A27" s="102" t="s">
        <v>2839</v>
      </c>
      <c r="B27" s="140">
        <v>983.019279688398</v>
      </c>
      <c r="C27" s="140">
        <v>29882.505731839778</v>
      </c>
      <c r="D27" s="116">
        <v>2.629416511932166</v>
      </c>
      <c r="E27" s="154">
        <v>0.38031251247645553</v>
      </c>
      <c r="F27" s="138">
        <v>16.531903347550269</v>
      </c>
      <c r="G27" s="116">
        <v>0.61452917805185403</v>
      </c>
      <c r="H27" s="138">
        <v>0.85338453771575673</v>
      </c>
      <c r="I27" s="116">
        <v>3.254781147501419</v>
      </c>
      <c r="J27" s="138">
        <v>0.10232137145206527</v>
      </c>
      <c r="K27" s="116">
        <v>3.196240636662635</v>
      </c>
      <c r="L27" s="139">
        <v>0.98201399474009998</v>
      </c>
      <c r="M27" s="116">
        <v>627.99867109308468</v>
      </c>
      <c r="N27" s="116">
        <v>19.125688299904027</v>
      </c>
      <c r="O27" s="116">
        <v>626.50499819934544</v>
      </c>
      <c r="P27" s="116">
        <v>15.218205822229379</v>
      </c>
      <c r="Q27" s="116">
        <v>621.09548087472888</v>
      </c>
      <c r="R27" s="116">
        <v>13.279236155330238</v>
      </c>
      <c r="S27" s="116">
        <v>101.11145394402703</v>
      </c>
      <c r="T27" s="116">
        <v>100.23841356382347</v>
      </c>
    </row>
    <row r="28" spans="1:20">
      <c r="A28" s="102" t="s">
        <v>2840</v>
      </c>
      <c r="B28" s="140">
        <v>2353.3765815901315</v>
      </c>
      <c r="C28" s="140">
        <v>71357.188315101797</v>
      </c>
      <c r="D28" s="116">
        <v>43.194781850553561</v>
      </c>
      <c r="E28" s="154">
        <v>2.3150944562234998E-2</v>
      </c>
      <c r="F28" s="138">
        <v>15.776365659763053</v>
      </c>
      <c r="G28" s="116">
        <v>0.45068938221826954</v>
      </c>
      <c r="H28" s="138">
        <v>0.8958462449713247</v>
      </c>
      <c r="I28" s="116">
        <v>1.6685437115397248</v>
      </c>
      <c r="J28" s="138">
        <v>0.10250361136925795</v>
      </c>
      <c r="K28" s="116">
        <v>1.6065233263399805</v>
      </c>
      <c r="L28" s="139">
        <v>0.9628296311503205</v>
      </c>
      <c r="M28" s="116">
        <v>629.06432845688119</v>
      </c>
      <c r="N28" s="116">
        <v>9.6286346940929661</v>
      </c>
      <c r="O28" s="116">
        <v>649.50531159069158</v>
      </c>
      <c r="P28" s="116">
        <v>8.005839212035653</v>
      </c>
      <c r="Q28" s="116">
        <v>721.18506965198355</v>
      </c>
      <c r="R28" s="116">
        <v>9.564300468813542</v>
      </c>
      <c r="S28" s="116">
        <v>87.226476937527792</v>
      </c>
      <c r="T28" s="116">
        <v>96.852838187920469</v>
      </c>
    </row>
    <row r="29" spans="1:20">
      <c r="A29" s="102" t="s">
        <v>2841</v>
      </c>
      <c r="B29" s="140">
        <v>1047.4990297510808</v>
      </c>
      <c r="C29" s="140">
        <v>28042.87904980054</v>
      </c>
      <c r="D29" s="116">
        <v>15.311812470433685</v>
      </c>
      <c r="E29" s="154">
        <v>6.5309054818359885E-2</v>
      </c>
      <c r="F29" s="138">
        <v>16.199123196865912</v>
      </c>
      <c r="G29" s="116">
        <v>0.71458294678398726</v>
      </c>
      <c r="H29" s="138">
        <v>0.87266544308416927</v>
      </c>
      <c r="I29" s="116">
        <v>2.2534500229724164</v>
      </c>
      <c r="J29" s="138">
        <v>0.10252694387995386</v>
      </c>
      <c r="K29" s="116">
        <v>2.1371495544766859</v>
      </c>
      <c r="L29" s="139">
        <v>0.94839003869172833</v>
      </c>
      <c r="M29" s="116">
        <v>629.2007538025548</v>
      </c>
      <c r="N29" s="116">
        <v>12.811574082254594</v>
      </c>
      <c r="O29" s="116">
        <v>637.01354178127508</v>
      </c>
      <c r="P29" s="116">
        <v>10.663048587906133</v>
      </c>
      <c r="Q29" s="116">
        <v>664.84908518321777</v>
      </c>
      <c r="R29" s="116">
        <v>15.304772127744457</v>
      </c>
      <c r="S29" s="116">
        <v>94.638131844486324</v>
      </c>
      <c r="T29" s="116">
        <v>98.773528745264443</v>
      </c>
    </row>
    <row r="30" spans="1:20">
      <c r="A30" s="102" t="s">
        <v>2842</v>
      </c>
      <c r="B30" s="140">
        <v>529.92474773395998</v>
      </c>
      <c r="C30" s="140">
        <v>49976.079569758425</v>
      </c>
      <c r="D30" s="116">
        <v>1.6026081072822886</v>
      </c>
      <c r="E30" s="154">
        <v>0.62398286608933062</v>
      </c>
      <c r="F30" s="138">
        <v>16.303429278165446</v>
      </c>
      <c r="G30" s="116">
        <v>0.71230377478885576</v>
      </c>
      <c r="H30" s="138">
        <v>0.88189644091145025</v>
      </c>
      <c r="I30" s="116">
        <v>1.6873251517004455</v>
      </c>
      <c r="J30" s="138">
        <v>0.10427862093897333</v>
      </c>
      <c r="K30" s="116">
        <v>1.5296043606052117</v>
      </c>
      <c r="L30" s="139">
        <v>0.9065261423168578</v>
      </c>
      <c r="M30" s="116">
        <v>639.43458535283253</v>
      </c>
      <c r="N30" s="116">
        <v>9.3113839607156592</v>
      </c>
      <c r="O30" s="116">
        <v>642.00641068793709</v>
      </c>
      <c r="P30" s="116">
        <v>8.0289658633317345</v>
      </c>
      <c r="Q30" s="116">
        <v>651.06186085396428</v>
      </c>
      <c r="R30" s="116">
        <v>15.27831625347892</v>
      </c>
      <c r="S30" s="116">
        <v>98.214105878375236</v>
      </c>
      <c r="T30" s="116">
        <v>99.599408153518468</v>
      </c>
    </row>
    <row r="31" spans="1:20">
      <c r="A31" s="102" t="s">
        <v>2843</v>
      </c>
      <c r="B31" s="140">
        <v>1550.1716924218797</v>
      </c>
      <c r="C31" s="140">
        <v>81511.125551518533</v>
      </c>
      <c r="D31" s="116">
        <v>7.7530985140634607</v>
      </c>
      <c r="E31" s="154">
        <v>0.12898069051825992</v>
      </c>
      <c r="F31" s="138">
        <v>15.840223653520418</v>
      </c>
      <c r="G31" s="116">
        <v>0.26903659749421055</v>
      </c>
      <c r="H31" s="138">
        <v>0.91777021000541059</v>
      </c>
      <c r="I31" s="116">
        <v>1.6719003256960245</v>
      </c>
      <c r="J31" s="138">
        <v>0.10543723084583774</v>
      </c>
      <c r="K31" s="116">
        <v>1.650112119909193</v>
      </c>
      <c r="L31" s="139">
        <v>0.98696799955597792</v>
      </c>
      <c r="M31" s="116">
        <v>646.19462195532412</v>
      </c>
      <c r="N31" s="116">
        <v>10.145931412574328</v>
      </c>
      <c r="O31" s="116">
        <v>661.18003979885827</v>
      </c>
      <c r="P31" s="116">
        <v>8.1243186606171207</v>
      </c>
      <c r="Q31" s="116">
        <v>712.61129112232504</v>
      </c>
      <c r="R31" s="116">
        <v>5.7011171909317682</v>
      </c>
      <c r="S31" s="116">
        <v>90.679818016579816</v>
      </c>
      <c r="T31" s="116">
        <v>97.733534447275062</v>
      </c>
    </row>
    <row r="32" spans="1:20">
      <c r="A32" s="102" t="s">
        <v>2844</v>
      </c>
      <c r="B32" s="140">
        <v>262.36684779983142</v>
      </c>
      <c r="C32" s="140">
        <v>13127.657665791798</v>
      </c>
      <c r="D32" s="116">
        <v>1.9514815151885114</v>
      </c>
      <c r="E32" s="154">
        <v>0.51243119251549807</v>
      </c>
      <c r="F32" s="138">
        <v>16.121282084828096</v>
      </c>
      <c r="G32" s="116">
        <v>1.7346442915986504</v>
      </c>
      <c r="H32" s="138">
        <v>0.90400948359607725</v>
      </c>
      <c r="I32" s="116">
        <v>2.1012963797779696</v>
      </c>
      <c r="J32" s="138">
        <v>0.10569909988694617</v>
      </c>
      <c r="K32" s="116">
        <v>1.1859408321211549</v>
      </c>
      <c r="L32" s="139">
        <v>0.56438532114468587</v>
      </c>
      <c r="M32" s="116">
        <v>647.72154391385448</v>
      </c>
      <c r="N32" s="116">
        <v>7.3082895685430458</v>
      </c>
      <c r="O32" s="116">
        <v>653.86801770529701</v>
      </c>
      <c r="P32" s="116">
        <v>10.130608035622913</v>
      </c>
      <c r="Q32" s="116">
        <v>675.15635315699728</v>
      </c>
      <c r="R32" s="116">
        <v>37.091971312097712</v>
      </c>
      <c r="S32" s="116">
        <v>95.936525056031982</v>
      </c>
      <c r="T32" s="116">
        <v>99.059982500289109</v>
      </c>
    </row>
    <row r="33" spans="1:20">
      <c r="A33" s="102" t="s">
        <v>2845</v>
      </c>
      <c r="B33" s="140">
        <v>741.30022371357791</v>
      </c>
      <c r="C33" s="140">
        <v>21738.696169962295</v>
      </c>
      <c r="D33" s="116">
        <v>2.65634065219021</v>
      </c>
      <c r="E33" s="154">
        <v>0.37645774052943043</v>
      </c>
      <c r="F33" s="138">
        <v>16.00332062570677</v>
      </c>
      <c r="G33" s="116">
        <v>0.62935443737625751</v>
      </c>
      <c r="H33" s="138">
        <v>0.93342452406990117</v>
      </c>
      <c r="I33" s="116">
        <v>1.7236550781187172</v>
      </c>
      <c r="J33" s="138">
        <v>0.10833980228160993</v>
      </c>
      <c r="K33" s="116">
        <v>1.6046494385002774</v>
      </c>
      <c r="L33" s="139">
        <v>0.93095739331541405</v>
      </c>
      <c r="M33" s="116">
        <v>663.09893355510906</v>
      </c>
      <c r="N33" s="116">
        <v>10.111459322736209</v>
      </c>
      <c r="O33" s="116">
        <v>669.43473157767107</v>
      </c>
      <c r="P33" s="116">
        <v>8.4497193189350241</v>
      </c>
      <c r="Q33" s="116">
        <v>690.81457373504543</v>
      </c>
      <c r="R33" s="116">
        <v>13.414874136864626</v>
      </c>
      <c r="S33" s="116">
        <v>95.987976913966151</v>
      </c>
      <c r="T33" s="116">
        <v>99.053560007615644</v>
      </c>
    </row>
    <row r="34" spans="1:20">
      <c r="A34" s="102" t="s">
        <v>2846</v>
      </c>
      <c r="B34" s="140">
        <v>580.86879590886622</v>
      </c>
      <c r="C34" s="140">
        <v>24330.680517646317</v>
      </c>
      <c r="D34" s="116">
        <v>32.084448774626971</v>
      </c>
      <c r="E34" s="154">
        <v>3.1167747559709368E-2</v>
      </c>
      <c r="F34" s="138">
        <v>15.713588054263658</v>
      </c>
      <c r="G34" s="116">
        <v>2.1752747289589407</v>
      </c>
      <c r="H34" s="138">
        <v>0.95769688509801765</v>
      </c>
      <c r="I34" s="116">
        <v>2.8418889731491181</v>
      </c>
      <c r="J34" s="138">
        <v>0.10914457740993419</v>
      </c>
      <c r="K34" s="116">
        <v>1.8288009156983593</v>
      </c>
      <c r="L34" s="139">
        <v>0.64351596173437109</v>
      </c>
      <c r="M34" s="116">
        <v>667.77803215523784</v>
      </c>
      <c r="N34" s="116">
        <v>11.601098340309932</v>
      </c>
      <c r="O34" s="116">
        <v>682.10257774917841</v>
      </c>
      <c r="P34" s="116">
        <v>14.117169356222519</v>
      </c>
      <c r="Q34" s="116">
        <v>729.68013452644379</v>
      </c>
      <c r="R34" s="116">
        <v>46.082674988986525</v>
      </c>
      <c r="S34" s="116">
        <v>91.516542736718492</v>
      </c>
      <c r="T34" s="116">
        <v>97.899942609627857</v>
      </c>
    </row>
    <row r="35" spans="1:20">
      <c r="A35" s="102" t="s">
        <v>2847</v>
      </c>
      <c r="B35" s="140">
        <v>814.64575383814895</v>
      </c>
      <c r="C35" s="140">
        <v>10957.369208702203</v>
      </c>
      <c r="D35" s="116">
        <v>2.2477763987463901</v>
      </c>
      <c r="E35" s="154">
        <v>0.4448841088276001</v>
      </c>
      <c r="F35" s="138">
        <v>15.788554027560743</v>
      </c>
      <c r="G35" s="116">
        <v>1.0323634411323757</v>
      </c>
      <c r="H35" s="138">
        <v>0.9538721072037456</v>
      </c>
      <c r="I35" s="116">
        <v>1.7430388126517244</v>
      </c>
      <c r="J35" s="138">
        <v>0.10922730852893495</v>
      </c>
      <c r="K35" s="116">
        <v>1.4044251592105765</v>
      </c>
      <c r="L35" s="139">
        <v>0.80573372722205361</v>
      </c>
      <c r="M35" s="116">
        <v>668.25885240224557</v>
      </c>
      <c r="N35" s="116">
        <v>8.9151316850138755</v>
      </c>
      <c r="O35" s="116">
        <v>680.11687027389792</v>
      </c>
      <c r="P35" s="116">
        <v>8.6405515930204047</v>
      </c>
      <c r="Q35" s="116">
        <v>719.54550279655859</v>
      </c>
      <c r="R35" s="116">
        <v>21.915281307739008</v>
      </c>
      <c r="S35" s="116">
        <v>92.872354813561572</v>
      </c>
      <c r="T35" s="116">
        <v>98.256473498903674</v>
      </c>
    </row>
    <row r="36" spans="1:20">
      <c r="A36" s="102" t="s">
        <v>2848</v>
      </c>
      <c r="B36" s="140">
        <v>627.55766749877716</v>
      </c>
      <c r="C36" s="140">
        <v>59942.334321089969</v>
      </c>
      <c r="D36" s="116">
        <v>14.837821267450678</v>
      </c>
      <c r="E36" s="154">
        <v>6.7395339381373501E-2</v>
      </c>
      <c r="F36" s="138">
        <v>16.068686710922275</v>
      </c>
      <c r="G36" s="116">
        <v>0.62279252703520072</v>
      </c>
      <c r="H36" s="138">
        <v>0.94478562801554256</v>
      </c>
      <c r="I36" s="116">
        <v>1.2427781917628637</v>
      </c>
      <c r="J36" s="138">
        <v>0.11010635527678928</v>
      </c>
      <c r="K36" s="116">
        <v>1.0754659930423101</v>
      </c>
      <c r="L36" s="139">
        <v>0.86537243747154624</v>
      </c>
      <c r="M36" s="116">
        <v>673.36552005737212</v>
      </c>
      <c r="N36" s="116">
        <v>6.8764272144833285</v>
      </c>
      <c r="O36" s="116">
        <v>675.38381889372431</v>
      </c>
      <c r="P36" s="116">
        <v>6.1304217466407067</v>
      </c>
      <c r="Q36" s="116">
        <v>682.09977271575258</v>
      </c>
      <c r="R36" s="116">
        <v>13.304447927117735</v>
      </c>
      <c r="S36" s="116">
        <v>98.719505121134191</v>
      </c>
      <c r="T36" s="116">
        <v>99.701162690030358</v>
      </c>
    </row>
    <row r="37" spans="1:20">
      <c r="A37" s="102" t="s">
        <v>2849</v>
      </c>
      <c r="B37" s="140">
        <v>450.66846881239445</v>
      </c>
      <c r="C37" s="140">
        <v>29877.196061025799</v>
      </c>
      <c r="D37" s="116">
        <v>9.1662824672749217</v>
      </c>
      <c r="E37" s="154">
        <v>0.1090954815728359</v>
      </c>
      <c r="F37" s="138">
        <v>16.02643719832021</v>
      </c>
      <c r="G37" s="116">
        <v>0.96346282370180358</v>
      </c>
      <c r="H37" s="138">
        <v>0.95242603230995881</v>
      </c>
      <c r="I37" s="116">
        <v>1.6704417436041152</v>
      </c>
      <c r="J37" s="138">
        <v>0.11070493177299717</v>
      </c>
      <c r="K37" s="116">
        <v>1.3645933482615631</v>
      </c>
      <c r="L37" s="139">
        <v>0.81690567988162277</v>
      </c>
      <c r="M37" s="116">
        <v>676.84053131129826</v>
      </c>
      <c r="N37" s="116">
        <v>8.7677870180289688</v>
      </c>
      <c r="O37" s="116">
        <v>679.36509969442682</v>
      </c>
      <c r="P37" s="116">
        <v>8.2742287939869357</v>
      </c>
      <c r="Q37" s="116">
        <v>687.74787623989857</v>
      </c>
      <c r="R37" s="116">
        <v>20.557027380532702</v>
      </c>
      <c r="S37" s="116">
        <v>98.414048911610791</v>
      </c>
      <c r="T37" s="116">
        <v>99.628392982762279</v>
      </c>
    </row>
    <row r="38" spans="1:20">
      <c r="A38" s="102" t="s">
        <v>2850</v>
      </c>
      <c r="B38" s="140">
        <v>491.18527779732318</v>
      </c>
      <c r="C38" s="140">
        <v>16937.638754950451</v>
      </c>
      <c r="D38" s="116">
        <v>43.786612841956206</v>
      </c>
      <c r="E38" s="154">
        <v>2.2838030509676758E-2</v>
      </c>
      <c r="F38" s="138">
        <v>15.931337464351328</v>
      </c>
      <c r="G38" s="116">
        <v>1.0206513189963122</v>
      </c>
      <c r="H38" s="138">
        <v>0.96332433445165599</v>
      </c>
      <c r="I38" s="116">
        <v>1.8987775336073276</v>
      </c>
      <c r="J38" s="138">
        <v>0.11130726036967636</v>
      </c>
      <c r="K38" s="116">
        <v>1.6011330385583249</v>
      </c>
      <c r="L38" s="139">
        <v>0.84324414536149839</v>
      </c>
      <c r="M38" s="116">
        <v>680.33543535976332</v>
      </c>
      <c r="N38" s="116">
        <v>10.337971693115833</v>
      </c>
      <c r="O38" s="116">
        <v>685.01713511066509</v>
      </c>
      <c r="P38" s="116">
        <v>9.4601286526258264</v>
      </c>
      <c r="Q38" s="116">
        <v>700.40581188777185</v>
      </c>
      <c r="R38" s="116">
        <v>21.733569766630467</v>
      </c>
      <c r="S38" s="116">
        <v>97.134464593616983</v>
      </c>
      <c r="T38" s="116">
        <v>99.316557278505826</v>
      </c>
    </row>
    <row r="39" spans="1:20">
      <c r="A39" s="102" t="s">
        <v>2851</v>
      </c>
      <c r="B39" s="140">
        <v>388.54502083688305</v>
      </c>
      <c r="C39" s="140">
        <v>17644.059993997686</v>
      </c>
      <c r="D39" s="116">
        <v>2.4295593376760394</v>
      </c>
      <c r="E39" s="154">
        <v>0.41159727383177885</v>
      </c>
      <c r="F39" s="138">
        <v>15.929859460961177</v>
      </c>
      <c r="G39" s="116">
        <v>1.1604453841628948</v>
      </c>
      <c r="H39" s="138">
        <v>0.96774623762898648</v>
      </c>
      <c r="I39" s="116">
        <v>2.1087880585959842</v>
      </c>
      <c r="J39" s="138">
        <v>0.11180781519657453</v>
      </c>
      <c r="K39" s="116">
        <v>1.7607820951077537</v>
      </c>
      <c r="L39" s="139">
        <v>0.83497347584568071</v>
      </c>
      <c r="M39" s="116">
        <v>683.23837441589626</v>
      </c>
      <c r="N39" s="116">
        <v>11.414758073179428</v>
      </c>
      <c r="O39" s="116">
        <v>687.30146318913262</v>
      </c>
      <c r="P39" s="116">
        <v>10.531029198416661</v>
      </c>
      <c r="Q39" s="116">
        <v>700.60394151495791</v>
      </c>
      <c r="R39" s="116">
        <v>24.710472149661882</v>
      </c>
      <c r="S39" s="116">
        <v>97.521343219749653</v>
      </c>
      <c r="T39" s="116">
        <v>99.408834552107123</v>
      </c>
    </row>
    <row r="40" spans="1:20">
      <c r="A40" s="102" t="s">
        <v>2852</v>
      </c>
      <c r="B40" s="140">
        <v>342.42211927964968</v>
      </c>
      <c r="C40" s="140">
        <v>18295.572626203124</v>
      </c>
      <c r="D40" s="116">
        <v>2.6419166595889734</v>
      </c>
      <c r="E40" s="154">
        <v>0.37851307548648372</v>
      </c>
      <c r="F40" s="138">
        <v>16.034357139322061</v>
      </c>
      <c r="G40" s="116">
        <v>1.0993866416770453</v>
      </c>
      <c r="H40" s="138">
        <v>0.97869317701697756</v>
      </c>
      <c r="I40" s="116">
        <v>2.1064130272310084</v>
      </c>
      <c r="J40" s="138">
        <v>0.11381430178494317</v>
      </c>
      <c r="K40" s="116">
        <v>1.7967539768678873</v>
      </c>
      <c r="L40" s="139">
        <v>0.85299224493964321</v>
      </c>
      <c r="M40" s="116">
        <v>694.86177355908296</v>
      </c>
      <c r="N40" s="116">
        <v>11.835629363884891</v>
      </c>
      <c r="O40" s="116">
        <v>692.93457399127908</v>
      </c>
      <c r="P40" s="116">
        <v>10.579308019258292</v>
      </c>
      <c r="Q40" s="116">
        <v>686.70668807005029</v>
      </c>
      <c r="R40" s="116">
        <v>23.48382806690006</v>
      </c>
      <c r="S40" s="116">
        <v>101.18756459354606</v>
      </c>
      <c r="T40" s="116">
        <v>100.27812143312511</v>
      </c>
    </row>
    <row r="41" spans="1:20">
      <c r="A41" s="102" t="s">
        <v>2853</v>
      </c>
      <c r="B41" s="140">
        <v>344.95915335962741</v>
      </c>
      <c r="C41" s="140">
        <v>19829.478855379923</v>
      </c>
      <c r="D41" s="116">
        <v>1.371961054100709</v>
      </c>
      <c r="E41" s="154">
        <v>0.72888366401587001</v>
      </c>
      <c r="F41" s="138">
        <v>15.775055500696533</v>
      </c>
      <c r="G41" s="116">
        <v>0.69689915132327573</v>
      </c>
      <c r="H41" s="138">
        <v>1.0054199094362974</v>
      </c>
      <c r="I41" s="116">
        <v>1.0544315831969864</v>
      </c>
      <c r="J41" s="138">
        <v>0.11503158451452621</v>
      </c>
      <c r="K41" s="116">
        <v>0.79130116676787554</v>
      </c>
      <c r="L41" s="139">
        <v>0.75045283105869054</v>
      </c>
      <c r="M41" s="116">
        <v>701.90318407568157</v>
      </c>
      <c r="N41" s="116">
        <v>5.2624749395214963</v>
      </c>
      <c r="O41" s="116">
        <v>706.5578209587153</v>
      </c>
      <c r="P41" s="116">
        <v>5.3677776895123088</v>
      </c>
      <c r="Q41" s="116">
        <v>721.3606222809243</v>
      </c>
      <c r="R41" s="116">
        <v>14.803138988036892</v>
      </c>
      <c r="S41" s="116">
        <v>97.302675304937097</v>
      </c>
      <c r="T41" s="116">
        <v>99.341223500050148</v>
      </c>
    </row>
    <row r="42" spans="1:20">
      <c r="A42" s="102" t="s">
        <v>2854</v>
      </c>
      <c r="B42" s="140">
        <v>248.0314850593052</v>
      </c>
      <c r="C42" s="140">
        <v>9922.4884940031861</v>
      </c>
      <c r="D42" s="116">
        <v>1.6931937046350389</v>
      </c>
      <c r="E42" s="154">
        <v>0.59059988072395175</v>
      </c>
      <c r="F42" s="138">
        <v>15.963176091977891</v>
      </c>
      <c r="G42" s="116">
        <v>2.6345692232773326</v>
      </c>
      <c r="H42" s="138">
        <v>0.99478718882761541</v>
      </c>
      <c r="I42" s="116">
        <v>3.4620389381020407</v>
      </c>
      <c r="J42" s="138">
        <v>0.1151723460204445</v>
      </c>
      <c r="K42" s="116">
        <v>2.2460540101908899</v>
      </c>
      <c r="L42" s="139">
        <v>0.64876624739010635</v>
      </c>
      <c r="M42" s="116">
        <v>702.71692756956429</v>
      </c>
      <c r="N42" s="116">
        <v>14.953587693654754</v>
      </c>
      <c r="O42" s="116">
        <v>701.15994556031512</v>
      </c>
      <c r="P42" s="116">
        <v>17.532289330679021</v>
      </c>
      <c r="Q42" s="116">
        <v>696.17786776959554</v>
      </c>
      <c r="R42" s="116">
        <v>56.126568487714962</v>
      </c>
      <c r="S42" s="116">
        <v>100.93928004647987</v>
      </c>
      <c r="T42" s="116">
        <v>100.22205803670158</v>
      </c>
    </row>
    <row r="43" spans="1:20">
      <c r="A43" s="102" t="s">
        <v>2855</v>
      </c>
      <c r="B43" s="140">
        <v>289.11919271312127</v>
      </c>
      <c r="C43" s="140">
        <v>12542.800106599196</v>
      </c>
      <c r="D43" s="116">
        <v>2.5436285247687906</v>
      </c>
      <c r="E43" s="154">
        <v>0.3931391672417644</v>
      </c>
      <c r="F43" s="138">
        <v>16.074702469759295</v>
      </c>
      <c r="G43" s="116">
        <v>1.3625916130503033</v>
      </c>
      <c r="H43" s="138">
        <v>0.99191643759952819</v>
      </c>
      <c r="I43" s="116">
        <v>2.5559712304675628</v>
      </c>
      <c r="J43" s="138">
        <v>0.11564230932169986</v>
      </c>
      <c r="K43" s="116">
        <v>2.1624830697655972</v>
      </c>
      <c r="L43" s="139">
        <v>0.84605141246836901</v>
      </c>
      <c r="M43" s="116">
        <v>705.4330457623937</v>
      </c>
      <c r="N43" s="116">
        <v>14.44985298879152</v>
      </c>
      <c r="O43" s="116">
        <v>699.6976283558937</v>
      </c>
      <c r="P43" s="116">
        <v>12.924486507813413</v>
      </c>
      <c r="Q43" s="116">
        <v>681.30052950878974</v>
      </c>
      <c r="R43" s="116">
        <v>29.109068799517331</v>
      </c>
      <c r="S43" s="116">
        <v>103.54212498132114</v>
      </c>
      <c r="T43" s="116">
        <v>100.81969942073074</v>
      </c>
    </row>
    <row r="44" spans="1:20">
      <c r="A44" s="102" t="s">
        <v>2856</v>
      </c>
      <c r="B44" s="140">
        <v>752.73000455769341</v>
      </c>
      <c r="C44" s="140">
        <v>29983.10177571619</v>
      </c>
      <c r="D44" s="116">
        <v>1.9769170434230527</v>
      </c>
      <c r="E44" s="154">
        <v>0.50583811967571968</v>
      </c>
      <c r="F44" s="138">
        <v>15.955632824844781</v>
      </c>
      <c r="G44" s="116">
        <v>0.53671624423543562</v>
      </c>
      <c r="H44" s="138">
        <v>1.0014181389475578</v>
      </c>
      <c r="I44" s="116">
        <v>1.7249527536624478</v>
      </c>
      <c r="J44" s="138">
        <v>0.11588526348409216</v>
      </c>
      <c r="K44" s="116">
        <v>1.6393284221111613</v>
      </c>
      <c r="L44" s="139">
        <v>0.95036134678501327</v>
      </c>
      <c r="M44" s="116">
        <v>706.83673280020844</v>
      </c>
      <c r="N44" s="116">
        <v>10.974715327813499</v>
      </c>
      <c r="O44" s="116">
        <v>704.52962254428269</v>
      </c>
      <c r="P44" s="116">
        <v>8.7638618182515415</v>
      </c>
      <c r="Q44" s="116">
        <v>697.15922402813521</v>
      </c>
      <c r="R44" s="116">
        <v>11.430614450500002</v>
      </c>
      <c r="S44" s="116">
        <v>101.38813465253422</v>
      </c>
      <c r="T44" s="116">
        <v>100.32746816913021</v>
      </c>
    </row>
    <row r="45" spans="1:20">
      <c r="A45" s="102" t="s">
        <v>2857</v>
      </c>
      <c r="B45" s="140">
        <v>601.02832815458385</v>
      </c>
      <c r="C45" s="140">
        <v>20988.393980068562</v>
      </c>
      <c r="D45" s="116">
        <v>2.9414522240465399</v>
      </c>
      <c r="E45" s="154">
        <v>0.33996812588861475</v>
      </c>
      <c r="F45" s="138">
        <v>15.758046650014519</v>
      </c>
      <c r="G45" s="116">
        <v>0.82447192434493066</v>
      </c>
      <c r="H45" s="138">
        <v>1.0202990122238875</v>
      </c>
      <c r="I45" s="116">
        <v>1.2592918578668773</v>
      </c>
      <c r="J45" s="138">
        <v>0.11660806086152997</v>
      </c>
      <c r="K45" s="116">
        <v>0.9518729060419665</v>
      </c>
      <c r="L45" s="139">
        <v>0.75587950489440181</v>
      </c>
      <c r="M45" s="116">
        <v>711.01094588895546</v>
      </c>
      <c r="N45" s="116">
        <v>6.4080387369185132</v>
      </c>
      <c r="O45" s="116">
        <v>714.06358969566679</v>
      </c>
      <c r="P45" s="116">
        <v>6.4576421673606319</v>
      </c>
      <c r="Q45" s="116">
        <v>723.65054719160901</v>
      </c>
      <c r="R45" s="116">
        <v>17.469503246166312</v>
      </c>
      <c r="S45" s="116">
        <v>98.253355662936187</v>
      </c>
      <c r="T45" s="116">
        <v>99.572496924536878</v>
      </c>
    </row>
    <row r="46" spans="1:20">
      <c r="A46" s="102" t="s">
        <v>2858</v>
      </c>
      <c r="B46" s="140">
        <v>234.33840152422576</v>
      </c>
      <c r="C46" s="140">
        <v>8392.1083622995357</v>
      </c>
      <c r="D46" s="116">
        <v>1.2480774000560408</v>
      </c>
      <c r="E46" s="154">
        <v>0.80123235943147297</v>
      </c>
      <c r="F46" s="138">
        <v>15.487504325000376</v>
      </c>
      <c r="G46" s="116">
        <v>1.7078016001633711</v>
      </c>
      <c r="H46" s="138">
        <v>1.0725410754623166</v>
      </c>
      <c r="I46" s="116">
        <v>3.9085667262219359</v>
      </c>
      <c r="J46" s="138">
        <v>0.12047421340994476</v>
      </c>
      <c r="K46" s="116">
        <v>3.5157229054361907</v>
      </c>
      <c r="L46" s="139">
        <v>0.89949159159795833</v>
      </c>
      <c r="M46" s="116">
        <v>733.29250943935108</v>
      </c>
      <c r="N46" s="116">
        <v>24.368407350988321</v>
      </c>
      <c r="O46" s="116">
        <v>739.98621832065078</v>
      </c>
      <c r="P46" s="116">
        <v>20.54080528496894</v>
      </c>
      <c r="Q46" s="116">
        <v>760.27769321158496</v>
      </c>
      <c r="R46" s="116">
        <v>36.014941128192163</v>
      </c>
      <c r="S46" s="116">
        <v>96.450614819666441</v>
      </c>
      <c r="T46" s="116">
        <v>99.095427899118093</v>
      </c>
    </row>
    <row r="47" spans="1:20">
      <c r="A47" s="102" t="s">
        <v>2859</v>
      </c>
      <c r="B47" s="140">
        <v>192.39723062013059</v>
      </c>
      <c r="C47" s="140">
        <v>7788.5419502289888</v>
      </c>
      <c r="D47" s="116">
        <v>3.1353572651598411</v>
      </c>
      <c r="E47" s="154">
        <v>0.31894291955561876</v>
      </c>
      <c r="F47" s="138">
        <v>14.863858522849414</v>
      </c>
      <c r="G47" s="116">
        <v>1.8631152140748195</v>
      </c>
      <c r="H47" s="138">
        <v>1.1410400572985464</v>
      </c>
      <c r="I47" s="116">
        <v>2.3651054851079456</v>
      </c>
      <c r="J47" s="138">
        <v>0.12300738309101814</v>
      </c>
      <c r="K47" s="116">
        <v>1.4568890331012279</v>
      </c>
      <c r="L47" s="139">
        <v>0.61599325792216586</v>
      </c>
      <c r="M47" s="116">
        <v>747.85012196713319</v>
      </c>
      <c r="N47" s="116">
        <v>10.287115500924472</v>
      </c>
      <c r="O47" s="116">
        <v>773.00271011170855</v>
      </c>
      <c r="P47" s="116">
        <v>12.799102743271305</v>
      </c>
      <c r="Q47" s="116">
        <v>846.38541172024543</v>
      </c>
      <c r="R47" s="116">
        <v>38.772955771384602</v>
      </c>
      <c r="S47" s="116">
        <v>88.358106320282261</v>
      </c>
      <c r="T47" s="116">
        <v>96.746119021893136</v>
      </c>
    </row>
    <row r="48" spans="1:20">
      <c r="A48" s="102" t="s">
        <v>2860</v>
      </c>
      <c r="B48" s="140">
        <v>211.53806960084671</v>
      </c>
      <c r="C48" s="140">
        <v>7480.6774099489558</v>
      </c>
      <c r="D48" s="116">
        <v>2.0663126522353701</v>
      </c>
      <c r="E48" s="154">
        <v>0.48395386773544846</v>
      </c>
      <c r="F48" s="138">
        <v>15.447127820129893</v>
      </c>
      <c r="G48" s="116">
        <v>2.4327302415998395</v>
      </c>
      <c r="H48" s="138">
        <v>1.1193058352022376</v>
      </c>
      <c r="I48" s="116">
        <v>2.8929758319175658</v>
      </c>
      <c r="J48" s="138">
        <v>0.12539933497379033</v>
      </c>
      <c r="K48" s="116">
        <v>1.5656093815715078</v>
      </c>
      <c r="L48" s="139">
        <v>0.54117610119603621</v>
      </c>
      <c r="M48" s="116">
        <v>761.56607311887035</v>
      </c>
      <c r="N48" s="116">
        <v>11.245807372107492</v>
      </c>
      <c r="O48" s="116">
        <v>762.6426347561719</v>
      </c>
      <c r="P48" s="116">
        <v>15.515424041176402</v>
      </c>
      <c r="Q48" s="116">
        <v>765.77927746826606</v>
      </c>
      <c r="R48" s="116">
        <v>51.27311718066818</v>
      </c>
      <c r="S48" s="116">
        <v>99.44981478692857</v>
      </c>
      <c r="T48" s="116">
        <v>99.858837994594197</v>
      </c>
    </row>
    <row r="49" spans="1:20">
      <c r="A49" s="102" t="s">
        <v>2861</v>
      </c>
      <c r="B49" s="140">
        <v>229.39914210996946</v>
      </c>
      <c r="C49" s="140">
        <v>10686.701892954874</v>
      </c>
      <c r="D49" s="116">
        <v>3.2773337567697611</v>
      </c>
      <c r="E49" s="154">
        <v>0.30512607937301756</v>
      </c>
      <c r="F49" s="138">
        <v>15.479069957415401</v>
      </c>
      <c r="G49" s="116">
        <v>1.4441530518972125</v>
      </c>
      <c r="H49" s="138">
        <v>1.1189136095387719</v>
      </c>
      <c r="I49" s="116">
        <v>1.8739608162542032</v>
      </c>
      <c r="J49" s="138">
        <v>0.12561460718273015</v>
      </c>
      <c r="K49" s="116">
        <v>1.1942156855242214</v>
      </c>
      <c r="L49" s="139">
        <v>0.63726822629690782</v>
      </c>
      <c r="M49" s="116">
        <v>762.79905866282115</v>
      </c>
      <c r="N49" s="116">
        <v>8.5911570463540556</v>
      </c>
      <c r="O49" s="116">
        <v>762.45469767643112</v>
      </c>
      <c r="P49" s="116">
        <v>10.048191396750099</v>
      </c>
      <c r="Q49" s="116">
        <v>761.42614805650487</v>
      </c>
      <c r="R49" s="116">
        <v>30.428996855798914</v>
      </c>
      <c r="S49" s="116">
        <v>100.18030778294397</v>
      </c>
      <c r="T49" s="116">
        <v>100.04516477994555</v>
      </c>
    </row>
    <row r="50" spans="1:20">
      <c r="A50" s="102" t="s">
        <v>2862</v>
      </c>
      <c r="B50" s="140">
        <v>271.42725807228743</v>
      </c>
      <c r="C50" s="140">
        <v>8457.1153862063748</v>
      </c>
      <c r="D50" s="116">
        <v>2.4602092564920182</v>
      </c>
      <c r="E50" s="154">
        <v>0.40646948927665105</v>
      </c>
      <c r="F50" s="138">
        <v>15.46179361204473</v>
      </c>
      <c r="G50" s="116">
        <v>1.0065651357702605</v>
      </c>
      <c r="H50" s="138">
        <v>1.1299201486244879</v>
      </c>
      <c r="I50" s="116">
        <v>2.1810208393621742</v>
      </c>
      <c r="J50" s="138">
        <v>0.12670867519671264</v>
      </c>
      <c r="K50" s="116">
        <v>1.9348587879180947</v>
      </c>
      <c r="L50" s="139">
        <v>0.88713447987224758</v>
      </c>
      <c r="M50" s="116">
        <v>769.06176186481662</v>
      </c>
      <c r="N50" s="116">
        <v>14.026937993797389</v>
      </c>
      <c r="O50" s="116">
        <v>767.71537808794835</v>
      </c>
      <c r="P50" s="116">
        <v>11.748800736925318</v>
      </c>
      <c r="Q50" s="116">
        <v>763.77985681259725</v>
      </c>
      <c r="R50" s="116">
        <v>21.21454180308632</v>
      </c>
      <c r="S50" s="116">
        <v>100.69154809531922</v>
      </c>
      <c r="T50" s="116">
        <v>100.17537538198357</v>
      </c>
    </row>
    <row r="51" spans="1:20">
      <c r="A51" s="102" t="s">
        <v>2863</v>
      </c>
      <c r="B51" s="140">
        <v>321.94179888555414</v>
      </c>
      <c r="C51" s="140">
        <v>13211.39810186762</v>
      </c>
      <c r="D51" s="116">
        <v>9.8316330150512776</v>
      </c>
      <c r="E51" s="154">
        <v>0.10171250274182293</v>
      </c>
      <c r="F51" s="138">
        <v>14.916844606376044</v>
      </c>
      <c r="G51" s="116">
        <v>1.1698539386749793</v>
      </c>
      <c r="H51" s="138">
        <v>1.1845811193961262</v>
      </c>
      <c r="I51" s="116">
        <v>1.5086793087280903</v>
      </c>
      <c r="J51" s="138">
        <v>0.12815645838177403</v>
      </c>
      <c r="K51" s="116">
        <v>0.95265682108034355</v>
      </c>
      <c r="L51" s="139">
        <v>0.63145084284578157</v>
      </c>
      <c r="M51" s="116">
        <v>777.33987233833989</v>
      </c>
      <c r="N51" s="116">
        <v>6.9763139979555149</v>
      </c>
      <c r="O51" s="116">
        <v>793.44479138869156</v>
      </c>
      <c r="P51" s="116">
        <v>8.3067887092620936</v>
      </c>
      <c r="Q51" s="116">
        <v>838.94456326683314</v>
      </c>
      <c r="R51" s="116">
        <v>24.360096507175285</v>
      </c>
      <c r="S51" s="116">
        <v>92.656881798172009</v>
      </c>
      <c r="T51" s="116">
        <v>97.970253352830667</v>
      </c>
    </row>
    <row r="52" spans="1:20">
      <c r="A52" s="102" t="s">
        <v>2864</v>
      </c>
      <c r="B52" s="140">
        <v>645.61321454119923</v>
      </c>
      <c r="C52" s="140">
        <v>32864.697445994359</v>
      </c>
      <c r="D52" s="116">
        <v>2.5321839834446811</v>
      </c>
      <c r="E52" s="154">
        <v>0.39491601184509517</v>
      </c>
      <c r="F52" s="138">
        <v>15.243140584621768</v>
      </c>
      <c r="G52" s="116">
        <v>0.55951053778198767</v>
      </c>
      <c r="H52" s="138">
        <v>1.2016146181654661</v>
      </c>
      <c r="I52" s="116">
        <v>1.4478221657088273</v>
      </c>
      <c r="J52" s="138">
        <v>0.1328429108879664</v>
      </c>
      <c r="K52" s="116">
        <v>1.3353415224685818</v>
      </c>
      <c r="L52" s="139">
        <v>0.92231045641908849</v>
      </c>
      <c r="M52" s="116">
        <v>804.06332708550678</v>
      </c>
      <c r="N52" s="116">
        <v>10.094378991278518</v>
      </c>
      <c r="O52" s="116">
        <v>801.33117584055549</v>
      </c>
      <c r="P52" s="116">
        <v>8.0237626723056223</v>
      </c>
      <c r="Q52" s="116">
        <v>793.72336008387128</v>
      </c>
      <c r="R52" s="116">
        <v>11.734567961430173</v>
      </c>
      <c r="S52" s="116">
        <v>101.30271672998799</v>
      </c>
      <c r="T52" s="116">
        <v>100.34095157249877</v>
      </c>
    </row>
    <row r="53" spans="1:20">
      <c r="A53" s="102" t="s">
        <v>2865</v>
      </c>
      <c r="B53" s="140">
        <v>353.05202650384598</v>
      </c>
      <c r="C53" s="140">
        <v>13358.186987610379</v>
      </c>
      <c r="D53" s="116">
        <v>2.3656514741781707</v>
      </c>
      <c r="E53" s="154">
        <v>0.42271653745926407</v>
      </c>
      <c r="F53" s="138">
        <v>14.658798035339489</v>
      </c>
      <c r="G53" s="116">
        <v>1.1125456435844738</v>
      </c>
      <c r="H53" s="138">
        <v>1.3091653012093931</v>
      </c>
      <c r="I53" s="116">
        <v>2.7841706723002435</v>
      </c>
      <c r="J53" s="138">
        <v>0.13918472400132639</v>
      </c>
      <c r="K53" s="116">
        <v>2.5522242306345264</v>
      </c>
      <c r="L53" s="139">
        <v>0.91669101180708623</v>
      </c>
      <c r="M53" s="116">
        <v>840.05061838336383</v>
      </c>
      <c r="N53" s="116">
        <v>20.101842255077315</v>
      </c>
      <c r="O53" s="116">
        <v>849.75998148585882</v>
      </c>
      <c r="P53" s="116">
        <v>16.02881074457099</v>
      </c>
      <c r="Q53" s="116">
        <v>875.18723301102932</v>
      </c>
      <c r="R53" s="116">
        <v>23.03308907419887</v>
      </c>
      <c r="S53" s="116">
        <v>95.9852459791055</v>
      </c>
      <c r="T53" s="116">
        <v>98.857399346399248</v>
      </c>
    </row>
    <row r="54" spans="1:20">
      <c r="A54" s="102" t="s">
        <v>2866</v>
      </c>
      <c r="B54" s="140">
        <v>649.13312701311304</v>
      </c>
      <c r="C54" s="140">
        <v>22298.340381628906</v>
      </c>
      <c r="D54" s="116">
        <v>25.630603510673435</v>
      </c>
      <c r="E54" s="154">
        <v>3.9015858506163022E-2</v>
      </c>
      <c r="F54" s="138">
        <v>14.899582029873583</v>
      </c>
      <c r="G54" s="116">
        <v>3.7541744910435684</v>
      </c>
      <c r="H54" s="138">
        <v>1.338814482818369</v>
      </c>
      <c r="I54" s="116">
        <v>4.5767645929087841</v>
      </c>
      <c r="J54" s="138">
        <v>0.14467490723480611</v>
      </c>
      <c r="K54" s="116">
        <v>2.6178135972030696</v>
      </c>
      <c r="L54" s="139">
        <v>0.57197907912045465</v>
      </c>
      <c r="M54" s="116">
        <v>871.04382194881589</v>
      </c>
      <c r="N54" s="116">
        <v>21.328954086033264</v>
      </c>
      <c r="O54" s="116">
        <v>862.71429122650318</v>
      </c>
      <c r="P54" s="116">
        <v>26.608016833311069</v>
      </c>
      <c r="Q54" s="116">
        <v>841.39435611839644</v>
      </c>
      <c r="R54" s="116">
        <v>78.189250234948418</v>
      </c>
      <c r="S54" s="116">
        <v>103.5238489080437</v>
      </c>
      <c r="T54" s="116">
        <v>100.96550280979706</v>
      </c>
    </row>
    <row r="55" spans="1:20">
      <c r="A55" s="102" t="s">
        <v>2867</v>
      </c>
      <c r="B55" s="140">
        <v>199.71209808960919</v>
      </c>
      <c r="C55" s="140">
        <v>10489.313673286333</v>
      </c>
      <c r="D55" s="116">
        <v>1.196578583937348</v>
      </c>
      <c r="E55" s="154">
        <v>0.83571611043672112</v>
      </c>
      <c r="F55" s="138">
        <v>13.925934593197274</v>
      </c>
      <c r="G55" s="116">
        <v>1.3224178004114653</v>
      </c>
      <c r="H55" s="138">
        <v>1.4678799315833948</v>
      </c>
      <c r="I55" s="116">
        <v>2.2291307994600609</v>
      </c>
      <c r="J55" s="138">
        <v>0.1482564542928434</v>
      </c>
      <c r="K55" s="116">
        <v>1.7945014021327348</v>
      </c>
      <c r="L55" s="139">
        <v>0.80502292757670324</v>
      </c>
      <c r="M55" s="116">
        <v>891.18237028329486</v>
      </c>
      <c r="N55" s="116">
        <v>14.936109838388404</v>
      </c>
      <c r="O55" s="116">
        <v>917.25588137474949</v>
      </c>
      <c r="P55" s="116">
        <v>13.463482821519733</v>
      </c>
      <c r="Q55" s="116">
        <v>980.49797122947029</v>
      </c>
      <c r="R55" s="116">
        <v>26.930954139883568</v>
      </c>
      <c r="S55" s="116">
        <v>90.890791866281944</v>
      </c>
      <c r="T55" s="116">
        <v>97.157444109011692</v>
      </c>
    </row>
    <row r="56" spans="1:20">
      <c r="A56" s="102" t="s">
        <v>2868</v>
      </c>
      <c r="B56" s="140">
        <v>535.03595350969204</v>
      </c>
      <c r="C56" s="140">
        <v>17448.10736615834</v>
      </c>
      <c r="D56" s="116">
        <v>9.3359793070003487</v>
      </c>
      <c r="E56" s="154">
        <v>0.10711249105384962</v>
      </c>
      <c r="F56" s="138">
        <v>13.827560074614189</v>
      </c>
      <c r="G56" s="116">
        <v>0.44638273999589984</v>
      </c>
      <c r="H56" s="138">
        <v>1.6497526518652819</v>
      </c>
      <c r="I56" s="116">
        <v>1.8682674778566033</v>
      </c>
      <c r="J56" s="138">
        <v>0.16544860677343526</v>
      </c>
      <c r="K56" s="116">
        <v>1.8141570544609489</v>
      </c>
      <c r="L56" s="139">
        <v>0.9710371111005297</v>
      </c>
      <c r="M56" s="116">
        <v>986.98522539213343</v>
      </c>
      <c r="N56" s="116">
        <v>16.602138590455468</v>
      </c>
      <c r="O56" s="116">
        <v>989.45656366250842</v>
      </c>
      <c r="P56" s="116">
        <v>11.811418357953414</v>
      </c>
      <c r="Q56" s="116">
        <v>994.93788558812309</v>
      </c>
      <c r="R56" s="116">
        <v>9.0705159157124058</v>
      </c>
      <c r="S56" s="116">
        <v>99.200687770444205</v>
      </c>
      <c r="T56" s="116">
        <v>99.75023276805328</v>
      </c>
    </row>
    <row r="57" spans="1:20">
      <c r="A57" s="102" t="s">
        <v>2869</v>
      </c>
      <c r="B57" s="140">
        <v>189.14303114305642</v>
      </c>
      <c r="C57" s="140">
        <v>13006.610726945153</v>
      </c>
      <c r="D57" s="116">
        <v>0.61342004353364454</v>
      </c>
      <c r="E57" s="154">
        <v>1.6302043119416794</v>
      </c>
      <c r="F57" s="138">
        <v>13.55092328802697</v>
      </c>
      <c r="G57" s="116">
        <v>1.187949064716133</v>
      </c>
      <c r="H57" s="138">
        <v>1.7421403107938718</v>
      </c>
      <c r="I57" s="116">
        <v>1.4087335963655327</v>
      </c>
      <c r="J57" s="138">
        <v>0.17121852123982609</v>
      </c>
      <c r="K57" s="116">
        <v>0.75717063147551644</v>
      </c>
      <c r="L57" s="139">
        <v>0.53748319301036174</v>
      </c>
      <c r="M57" s="116">
        <v>1018.8214536663746</v>
      </c>
      <c r="N57" s="116">
        <v>7.13550892577382</v>
      </c>
      <c r="O57" s="116">
        <v>1024.2562327245703</v>
      </c>
      <c r="P57" s="116">
        <v>9.0879062009707354</v>
      </c>
      <c r="Q57" s="116">
        <v>1035.8666740399276</v>
      </c>
      <c r="R57" s="116">
        <v>24.014784246050169</v>
      </c>
      <c r="S57" s="116">
        <v>98.35449669337504</v>
      </c>
      <c r="T57" s="116">
        <v>99.469392630031749</v>
      </c>
    </row>
    <row r="58" spans="1:20">
      <c r="A58" s="102" t="s">
        <v>2870</v>
      </c>
      <c r="B58" s="140">
        <v>143.19318546033557</v>
      </c>
      <c r="C58" s="140">
        <v>1796.7247531412031</v>
      </c>
      <c r="D58" s="116">
        <v>0.56260074983747732</v>
      </c>
      <c r="E58" s="154">
        <v>1.7774594155604617</v>
      </c>
      <c r="F58" s="138">
        <v>13.037482860810334</v>
      </c>
      <c r="G58" s="116">
        <v>4.5842018592639189</v>
      </c>
      <c r="H58" s="138">
        <v>1.8963817412624289</v>
      </c>
      <c r="I58" s="116">
        <v>5.5156572906766934</v>
      </c>
      <c r="J58" s="138">
        <v>0.17931566905470389</v>
      </c>
      <c r="K58" s="116">
        <v>3.0671760076194174</v>
      </c>
      <c r="L58" s="139">
        <v>0.55608531240763848</v>
      </c>
      <c r="M58" s="116">
        <v>1063.2349960831812</v>
      </c>
      <c r="N58" s="116">
        <v>30.064101195321314</v>
      </c>
      <c r="O58" s="116">
        <v>1079.8215795000983</v>
      </c>
      <c r="P58" s="116">
        <v>36.684791382537014</v>
      </c>
      <c r="Q58" s="116">
        <v>1113.4324040594104</v>
      </c>
      <c r="R58" s="116">
        <v>91.588330678990872</v>
      </c>
      <c r="S58" s="116">
        <v>95.491651959003818</v>
      </c>
      <c r="T58" s="116">
        <v>98.463951477558368</v>
      </c>
    </row>
    <row r="59" spans="1:20">
      <c r="A59" s="102" t="s">
        <v>2871</v>
      </c>
      <c r="B59" s="140">
        <v>283.07965554037202</v>
      </c>
      <c r="C59" s="140">
        <v>22266.420403758071</v>
      </c>
      <c r="D59" s="116">
        <v>1.8293938577389108</v>
      </c>
      <c r="E59" s="154">
        <v>0.54662914482285252</v>
      </c>
      <c r="F59" s="138">
        <v>13.495866640829039</v>
      </c>
      <c r="G59" s="116">
        <v>0.95831874719770549</v>
      </c>
      <c r="H59" s="138">
        <v>1.836763848081006</v>
      </c>
      <c r="I59" s="116">
        <v>4.6408952518250661</v>
      </c>
      <c r="J59" s="138">
        <v>0.17978473995066163</v>
      </c>
      <c r="K59" s="116">
        <v>4.5408736953566402</v>
      </c>
      <c r="L59" s="139">
        <v>0.97844778840265956</v>
      </c>
      <c r="M59" s="116">
        <v>1065.7985370875597</v>
      </c>
      <c r="N59" s="116">
        <v>44.608190968993995</v>
      </c>
      <c r="O59" s="116">
        <v>1058.7032668409679</v>
      </c>
      <c r="P59" s="116">
        <v>30.520565965400579</v>
      </c>
      <c r="Q59" s="116">
        <v>1044.0842011045197</v>
      </c>
      <c r="R59" s="116">
        <v>19.351861436863828</v>
      </c>
      <c r="S59" s="116">
        <v>102.07974950296813</v>
      </c>
      <c r="T59" s="116">
        <v>100.6701849771148</v>
      </c>
    </row>
    <row r="60" spans="1:20">
      <c r="A60" s="102" t="s">
        <v>2872</v>
      </c>
      <c r="B60" s="140">
        <v>178.60723843884614</v>
      </c>
      <c r="C60" s="140">
        <v>10527.078158271943</v>
      </c>
      <c r="D60" s="116">
        <v>9.0042560692471358</v>
      </c>
      <c r="E60" s="154">
        <v>0.11105859188249541</v>
      </c>
      <c r="F60" s="138">
        <v>12.007689875129508</v>
      </c>
      <c r="G60" s="116">
        <v>2.5100287301539104</v>
      </c>
      <c r="H60" s="138">
        <v>2.1332709466335769</v>
      </c>
      <c r="I60" s="116">
        <v>5.4680552526161996</v>
      </c>
      <c r="J60" s="138">
        <v>0.18578224504496621</v>
      </c>
      <c r="K60" s="116">
        <v>4.8579197213895533</v>
      </c>
      <c r="L60" s="139">
        <v>0.88841818470383493</v>
      </c>
      <c r="M60" s="116">
        <v>1098.4862478836792</v>
      </c>
      <c r="N60" s="116">
        <v>49.065495491503725</v>
      </c>
      <c r="O60" s="116">
        <v>1159.6461286091996</v>
      </c>
      <c r="P60" s="116">
        <v>37.819138887361078</v>
      </c>
      <c r="Q60" s="116">
        <v>1275.7666094479719</v>
      </c>
      <c r="R60" s="116">
        <v>48.954268368406929</v>
      </c>
      <c r="S60" s="116">
        <v>86.104013049769151</v>
      </c>
      <c r="T60" s="116">
        <v>94.725987590811741</v>
      </c>
    </row>
    <row r="61" spans="1:20">
      <c r="A61" s="102" t="s">
        <v>2873</v>
      </c>
      <c r="B61" s="140">
        <v>1241.5881773417311</v>
      </c>
      <c r="C61" s="140">
        <v>97905.409890282011</v>
      </c>
      <c r="D61" s="116">
        <v>25.98853982094537</v>
      </c>
      <c r="E61" s="154">
        <v>3.8478498864874804E-2</v>
      </c>
      <c r="F61" s="138">
        <v>10.080000275097035</v>
      </c>
      <c r="G61" s="116">
        <v>0.8077667550015023</v>
      </c>
      <c r="H61" s="138">
        <v>3.1835742472822921</v>
      </c>
      <c r="I61" s="116">
        <v>1.587434712273202</v>
      </c>
      <c r="J61" s="138">
        <v>0.23274172677978924</v>
      </c>
      <c r="K61" s="116">
        <v>1.3665510730463923</v>
      </c>
      <c r="L61" s="139">
        <v>0.86085497720375226</v>
      </c>
      <c r="M61" s="116">
        <v>1348.8524409926156</v>
      </c>
      <c r="N61" s="116">
        <v>16.632104011310958</v>
      </c>
      <c r="O61" s="116">
        <v>1453.1816664906166</v>
      </c>
      <c r="P61" s="116">
        <v>12.26632342405469</v>
      </c>
      <c r="Q61" s="116">
        <v>1609.2310918765133</v>
      </c>
      <c r="R61" s="116">
        <v>15.053947266921</v>
      </c>
      <c r="S61" s="116">
        <v>83.819685550552464</v>
      </c>
      <c r="T61" s="116">
        <v>92.820634342989436</v>
      </c>
    </row>
    <row r="62" spans="1:20">
      <c r="A62" s="102" t="s">
        <v>2874</v>
      </c>
      <c r="B62" s="140">
        <v>89.245153341821762</v>
      </c>
      <c r="C62" s="140">
        <v>8403.0531908169778</v>
      </c>
      <c r="D62" s="116">
        <v>4.1803756902014211</v>
      </c>
      <c r="E62" s="154">
        <v>0.23921294977002833</v>
      </c>
      <c r="F62" s="138">
        <v>8.9194598069644204</v>
      </c>
      <c r="G62" s="116">
        <v>1.400809889374639</v>
      </c>
      <c r="H62" s="138">
        <v>5.2209354892449289</v>
      </c>
      <c r="I62" s="116">
        <v>5.0002971203800364</v>
      </c>
      <c r="J62" s="138">
        <v>0.33774241551402862</v>
      </c>
      <c r="K62" s="116">
        <v>4.8000732229739054</v>
      </c>
      <c r="L62" s="139">
        <v>0.95995760000139485</v>
      </c>
      <c r="M62" s="116">
        <v>1875.7997009458381</v>
      </c>
      <c r="N62" s="116">
        <v>78.126872255521562</v>
      </c>
      <c r="O62" s="116">
        <v>1856.0392908993867</v>
      </c>
      <c r="P62" s="116">
        <v>42.635708772563476</v>
      </c>
      <c r="Q62" s="116">
        <v>1833.9547600561871</v>
      </c>
      <c r="R62" s="116">
        <v>25.379757707184467</v>
      </c>
      <c r="S62" s="116">
        <v>102.28167792363477</v>
      </c>
      <c r="T62" s="116">
        <v>101.06465472704923</v>
      </c>
    </row>
    <row r="63" spans="1:20">
      <c r="A63" s="102" t="s">
        <v>2875</v>
      </c>
      <c r="B63" s="140">
        <v>123.53608899077669</v>
      </c>
      <c r="C63" s="140">
        <v>13018.354784769603</v>
      </c>
      <c r="D63" s="116">
        <v>0.7084366793771234</v>
      </c>
      <c r="E63" s="154">
        <v>1.4115587590400132</v>
      </c>
      <c r="F63" s="138">
        <v>8.3647258647448943</v>
      </c>
      <c r="G63" s="116">
        <v>1.3109024984555109</v>
      </c>
      <c r="H63" s="138">
        <v>4.6218770269138183</v>
      </c>
      <c r="I63" s="116">
        <v>2.9115618026840635</v>
      </c>
      <c r="J63" s="138">
        <v>0.28039406955828439</v>
      </c>
      <c r="K63" s="116">
        <v>2.5997551366219036</v>
      </c>
      <c r="L63" s="139">
        <v>0.89290741973097865</v>
      </c>
      <c r="M63" s="116">
        <v>1593.3466391146726</v>
      </c>
      <c r="N63" s="116">
        <v>36.701220984305223</v>
      </c>
      <c r="O63" s="116">
        <v>1753.2269875587456</v>
      </c>
      <c r="P63" s="116">
        <v>24.309494823197156</v>
      </c>
      <c r="Q63" s="116">
        <v>1949.4863652229426</v>
      </c>
      <c r="R63" s="116">
        <v>23.424210826832109</v>
      </c>
      <c r="S63" s="116">
        <v>81.731612364083304</v>
      </c>
      <c r="T63" s="116">
        <v>90.880795836556459</v>
      </c>
    </row>
    <row r="64" spans="1:20">
      <c r="A64" s="102" t="s">
        <v>2876</v>
      </c>
      <c r="B64" s="140">
        <v>192.69602877476092</v>
      </c>
      <c r="C64" s="140">
        <v>21554.940208627562</v>
      </c>
      <c r="D64" s="116">
        <v>2.9396572331756792</v>
      </c>
      <c r="E64" s="154">
        <v>0.34017571460864199</v>
      </c>
      <c r="F64" s="138">
        <v>8.3356613858763993</v>
      </c>
      <c r="G64" s="116">
        <v>0.73366392078176812</v>
      </c>
      <c r="H64" s="138">
        <v>5.3864115713080345</v>
      </c>
      <c r="I64" s="116">
        <v>1.0948161134462555</v>
      </c>
      <c r="J64" s="138">
        <v>0.3256404332999</v>
      </c>
      <c r="K64" s="116">
        <v>0.81262511258555625</v>
      </c>
      <c r="L64" s="139">
        <v>0.74224803837384135</v>
      </c>
      <c r="M64" s="116">
        <v>1817.2163645505623</v>
      </c>
      <c r="N64" s="116">
        <v>12.868312634571794</v>
      </c>
      <c r="O64" s="116">
        <v>1882.6953761637901</v>
      </c>
      <c r="P64" s="116">
        <v>9.3761828136831582</v>
      </c>
      <c r="Q64" s="116">
        <v>1955.7044186642374</v>
      </c>
      <c r="R64" s="116">
        <v>13.099855837800874</v>
      </c>
      <c r="S64" s="116">
        <v>92.918763551791557</v>
      </c>
      <c r="T64" s="116">
        <v>96.522060209939596</v>
      </c>
    </row>
    <row r="65" spans="1:20">
      <c r="A65" s="102" t="s">
        <v>2877</v>
      </c>
      <c r="B65" s="140">
        <v>1885.7320206236004</v>
      </c>
      <c r="C65" s="140">
        <v>168068.90868263083</v>
      </c>
      <c r="D65" s="116">
        <v>19.89832450157768</v>
      </c>
      <c r="E65" s="154">
        <v>5.025548758744551E-2</v>
      </c>
      <c r="F65" s="138">
        <v>8.3299226980353218</v>
      </c>
      <c r="G65" s="116">
        <v>0.1085891799996684</v>
      </c>
      <c r="H65" s="138">
        <v>5.2429854195516228</v>
      </c>
      <c r="I65" s="116">
        <v>1.8349266146609757</v>
      </c>
      <c r="J65" s="138">
        <v>0.31675125654040692</v>
      </c>
      <c r="K65" s="116">
        <v>1.8317106952731887</v>
      </c>
      <c r="L65" s="139">
        <v>0.99824738528391699</v>
      </c>
      <c r="M65" s="116">
        <v>1773.8438914101243</v>
      </c>
      <c r="N65" s="116">
        <v>28.40485013946568</v>
      </c>
      <c r="O65" s="116">
        <v>1859.6319242416546</v>
      </c>
      <c r="P65" s="116">
        <v>15.648377734462542</v>
      </c>
      <c r="Q65" s="116">
        <v>1956.9341749221257</v>
      </c>
      <c r="R65" s="116">
        <v>1.9388853576648444</v>
      </c>
      <c r="S65" s="116">
        <v>90.644024420530798</v>
      </c>
      <c r="T65" s="116">
        <v>95.386827268707279</v>
      </c>
    </row>
    <row r="66" spans="1:20">
      <c r="A66" s="102" t="s">
        <v>2878</v>
      </c>
      <c r="B66" s="140">
        <v>258.82784027229025</v>
      </c>
      <c r="C66" s="140">
        <v>36092.125859628679</v>
      </c>
      <c r="D66" s="116">
        <v>6.8466219434571363</v>
      </c>
      <c r="E66" s="154">
        <v>0.14605742923422751</v>
      </c>
      <c r="F66" s="138">
        <v>8.1216520048198753</v>
      </c>
      <c r="G66" s="116">
        <v>0.4112407742922925</v>
      </c>
      <c r="H66" s="138">
        <v>5.1394021101535499</v>
      </c>
      <c r="I66" s="116">
        <v>1.2571778277496206</v>
      </c>
      <c r="J66" s="138">
        <v>0.30273016718526308</v>
      </c>
      <c r="K66" s="116">
        <v>1.1880139376895924</v>
      </c>
      <c r="L66" s="139">
        <v>0.94498479965731386</v>
      </c>
      <c r="M66" s="116">
        <v>1704.8328179479449</v>
      </c>
      <c r="N66" s="116">
        <v>17.796806364211648</v>
      </c>
      <c r="O66" s="116">
        <v>1842.6434088655035</v>
      </c>
      <c r="P66" s="116">
        <v>10.686344667186518</v>
      </c>
      <c r="Q66" s="116">
        <v>2002.0177641241121</v>
      </c>
      <c r="R66" s="116">
        <v>7.3023248532431353</v>
      </c>
      <c r="S66" s="116">
        <v>85.155728810119399</v>
      </c>
      <c r="T66" s="116">
        <v>92.521038511601802</v>
      </c>
    </row>
    <row r="67" spans="1:20">
      <c r="A67" s="102" t="s">
        <v>2879</v>
      </c>
      <c r="B67" s="140">
        <v>343.25677574766297</v>
      </c>
      <c r="C67" s="140">
        <v>37615.81101313734</v>
      </c>
      <c r="D67" s="116">
        <v>5.7285164606350936</v>
      </c>
      <c r="E67" s="154">
        <v>0.17456526604606015</v>
      </c>
      <c r="F67" s="138">
        <v>8.0979996562569241</v>
      </c>
      <c r="G67" s="116">
        <v>0.82208954592714156</v>
      </c>
      <c r="H67" s="138">
        <v>5.8528806477286759</v>
      </c>
      <c r="I67" s="116">
        <v>2.4955245833576978</v>
      </c>
      <c r="J67" s="138">
        <v>0.34375272318987249</v>
      </c>
      <c r="K67" s="116">
        <v>2.3562282836389001</v>
      </c>
      <c r="L67" s="139">
        <v>0.94418155579482366</v>
      </c>
      <c r="M67" s="116">
        <v>1904.6977563364226</v>
      </c>
      <c r="N67" s="116">
        <v>38.856852604761798</v>
      </c>
      <c r="O67" s="116">
        <v>1954.2763836018207</v>
      </c>
      <c r="P67" s="116">
        <v>21.644823006702381</v>
      </c>
      <c r="Q67" s="116">
        <v>2007.1964973093231</v>
      </c>
      <c r="R67" s="116">
        <v>14.591203578226555</v>
      </c>
      <c r="S67" s="116">
        <v>94.893437632523685</v>
      </c>
      <c r="T67" s="116">
        <v>97.463069825670075</v>
      </c>
    </row>
    <row r="68" spans="1:20">
      <c r="A68" s="102" t="s">
        <v>2880</v>
      </c>
      <c r="B68" s="140">
        <v>433.03678882617788</v>
      </c>
      <c r="C68" s="140">
        <v>38352.66996146302</v>
      </c>
      <c r="D68" s="116">
        <v>4.9462599904300681</v>
      </c>
      <c r="E68" s="154">
        <v>0.20217295531063498</v>
      </c>
      <c r="F68" s="138">
        <v>8.0350355539233149</v>
      </c>
      <c r="G68" s="116">
        <v>0.55363027259307984</v>
      </c>
      <c r="H68" s="138">
        <v>4.9553035889143677</v>
      </c>
      <c r="I68" s="116">
        <v>2.8348055386032764</v>
      </c>
      <c r="J68" s="138">
        <v>0.28877313981295877</v>
      </c>
      <c r="K68" s="116">
        <v>2.7802186897732208</v>
      </c>
      <c r="L68" s="139">
        <v>0.98074405877697324</v>
      </c>
      <c r="M68" s="116">
        <v>1635.3954000053413</v>
      </c>
      <c r="N68" s="116">
        <v>40.159019517498336</v>
      </c>
      <c r="O68" s="116">
        <v>1811.7298898451465</v>
      </c>
      <c r="P68" s="116">
        <v>23.955217014396226</v>
      </c>
      <c r="Q68" s="116">
        <v>2021.0413709822549</v>
      </c>
      <c r="R68" s="116">
        <v>9.8119245444642047</v>
      </c>
      <c r="S68" s="116">
        <v>80.918452412011519</v>
      </c>
      <c r="T68" s="116">
        <v>90.267065149823352</v>
      </c>
    </row>
    <row r="69" spans="1:20">
      <c r="A69" s="102" t="s">
        <v>2881</v>
      </c>
      <c r="B69" s="140">
        <v>781.90636447662644</v>
      </c>
      <c r="C69" s="140">
        <v>68224.656973923207</v>
      </c>
      <c r="D69" s="116">
        <v>1.2636030068503332</v>
      </c>
      <c r="E69" s="154">
        <v>0.79138779709982476</v>
      </c>
      <c r="F69" s="138">
        <v>7.6795760263930433</v>
      </c>
      <c r="G69" s="116">
        <v>0.4694181289181325</v>
      </c>
      <c r="H69" s="138">
        <v>6.4268682742748018</v>
      </c>
      <c r="I69" s="116">
        <v>2.3541111654580544</v>
      </c>
      <c r="J69" s="138">
        <v>0.35796071601324919</v>
      </c>
      <c r="K69" s="116">
        <v>2.3068346277046561</v>
      </c>
      <c r="L69" s="139">
        <v>0.97991745740511804</v>
      </c>
      <c r="M69" s="116">
        <v>1972.5002474958367</v>
      </c>
      <c r="N69" s="116">
        <v>39.200190902033341</v>
      </c>
      <c r="O69" s="116">
        <v>2035.9488982777611</v>
      </c>
      <c r="P69" s="116">
        <v>20.687625354185684</v>
      </c>
      <c r="Q69" s="116">
        <v>2100.8579596522704</v>
      </c>
      <c r="R69" s="116">
        <v>8.2441399152276063</v>
      </c>
      <c r="S69" s="116">
        <v>93.890224155007644</v>
      </c>
      <c r="T69" s="116">
        <v>96.883583333766552</v>
      </c>
    </row>
    <row r="70" spans="1:20">
      <c r="A70" s="102" t="s">
        <v>2882</v>
      </c>
      <c r="B70" s="140">
        <v>1506.4103068016939</v>
      </c>
      <c r="C70" s="140">
        <v>407443.82096003089</v>
      </c>
      <c r="D70" s="116">
        <v>3.2271103164601276</v>
      </c>
      <c r="E70" s="154">
        <v>0.30987474921431168</v>
      </c>
      <c r="F70" s="138">
        <v>6.3348991100781893</v>
      </c>
      <c r="G70" s="116">
        <v>0.18138170107885054</v>
      </c>
      <c r="H70" s="138">
        <v>9.2135940930230351</v>
      </c>
      <c r="I70" s="116">
        <v>1.1982653143782562</v>
      </c>
      <c r="J70" s="138">
        <v>0.42331874833560545</v>
      </c>
      <c r="K70" s="116">
        <v>1.1844578684595599</v>
      </c>
      <c r="L70" s="139">
        <v>0.98847713794848446</v>
      </c>
      <c r="M70" s="116">
        <v>2275.5280673580583</v>
      </c>
      <c r="N70" s="116">
        <v>22.709363014959308</v>
      </c>
      <c r="O70" s="116">
        <v>2359.465489343122</v>
      </c>
      <c r="P70" s="116">
        <v>10.976156632742914</v>
      </c>
      <c r="Q70" s="116">
        <v>2432.8054279675184</v>
      </c>
      <c r="R70" s="116">
        <v>3.0743743190712394</v>
      </c>
      <c r="S70" s="116">
        <v>93.535144290562641</v>
      </c>
      <c r="T70" s="116">
        <v>96.44252385278871</v>
      </c>
    </row>
    <row r="71" spans="1:20">
      <c r="A71" s="102" t="s">
        <v>2883</v>
      </c>
      <c r="B71" s="140">
        <v>361.18899367304908</v>
      </c>
      <c r="C71" s="140">
        <v>43502.03322741756</v>
      </c>
      <c r="D71" s="116">
        <v>7.9765877359425366</v>
      </c>
      <c r="E71" s="154">
        <v>0.12536689034259549</v>
      </c>
      <c r="F71" s="138">
        <v>6.2376138408962678</v>
      </c>
      <c r="G71" s="116">
        <v>0.36050521512902295</v>
      </c>
      <c r="H71" s="138">
        <v>9.6637714999022606</v>
      </c>
      <c r="I71" s="116">
        <v>1.429656873593856</v>
      </c>
      <c r="J71" s="138">
        <v>0.43718360068936196</v>
      </c>
      <c r="K71" s="116">
        <v>1.3834575403961393</v>
      </c>
      <c r="L71" s="139">
        <v>0.96768502005548984</v>
      </c>
      <c r="M71" s="116">
        <v>2338.0200844137767</v>
      </c>
      <c r="N71" s="116">
        <v>27.129276624154954</v>
      </c>
      <c r="O71" s="116">
        <v>2403.2615681635452</v>
      </c>
      <c r="P71" s="116">
        <v>13.155938985110424</v>
      </c>
      <c r="Q71" s="116">
        <v>2459.0018914412749</v>
      </c>
      <c r="R71" s="116">
        <v>6.0941119997771693</v>
      </c>
      <c r="S71" s="116">
        <v>95.080044165537899</v>
      </c>
      <c r="T71" s="116">
        <v>97.285294093076061</v>
      </c>
    </row>
    <row r="72" spans="1:20">
      <c r="A72" s="102" t="s">
        <v>2884</v>
      </c>
      <c r="B72" s="140">
        <v>261.35810126556976</v>
      </c>
      <c r="C72" s="140">
        <v>20264.669164684874</v>
      </c>
      <c r="D72" s="116">
        <v>1.9013637852059568</v>
      </c>
      <c r="E72" s="154">
        <v>0.52593828060719028</v>
      </c>
      <c r="F72" s="138">
        <v>6.1736972872958269</v>
      </c>
      <c r="G72" s="116">
        <v>0.16590021625412985</v>
      </c>
      <c r="H72" s="138">
        <v>9.9054784641743705</v>
      </c>
      <c r="I72" s="116">
        <v>0.75314210317752261</v>
      </c>
      <c r="J72" s="138">
        <v>0.44352643982913076</v>
      </c>
      <c r="K72" s="116">
        <v>0.73464286958051606</v>
      </c>
      <c r="L72" s="139">
        <v>0.97543726008815901</v>
      </c>
      <c r="M72" s="116">
        <v>2366.4079705163858</v>
      </c>
      <c r="N72" s="116">
        <v>14.550904229799016</v>
      </c>
      <c r="O72" s="116">
        <v>2426.0194693206513</v>
      </c>
      <c r="P72" s="116">
        <v>6.9461530120347561</v>
      </c>
      <c r="Q72" s="116">
        <v>2476.3924203383717</v>
      </c>
      <c r="R72" s="116">
        <v>2.7996104237231521</v>
      </c>
      <c r="S72" s="116">
        <v>95.558682504489425</v>
      </c>
      <c r="T72" s="116">
        <v>97.542826858641902</v>
      </c>
    </row>
    <row r="73" spans="1:20">
      <c r="A73" s="102" t="s">
        <v>2885</v>
      </c>
      <c r="B73" s="140">
        <v>891.42710876266597</v>
      </c>
      <c r="C73" s="140">
        <v>106353.48190791212</v>
      </c>
      <c r="D73" s="116">
        <v>267.70629778118962</v>
      </c>
      <c r="E73" s="154">
        <v>3.7354369631503867E-3</v>
      </c>
      <c r="F73" s="138">
        <v>5.8500771041908299</v>
      </c>
      <c r="G73" s="116">
        <v>1.9828511221558098</v>
      </c>
      <c r="H73" s="138">
        <v>9.15232449249139</v>
      </c>
      <c r="I73" s="116">
        <v>3.762097215303406</v>
      </c>
      <c r="J73" s="138">
        <v>0.38832175778683525</v>
      </c>
      <c r="K73" s="116">
        <v>3.1971357313631663</v>
      </c>
      <c r="L73" s="139">
        <v>0.84982804760012631</v>
      </c>
      <c r="M73" s="116">
        <v>2115.0404460104251</v>
      </c>
      <c r="N73" s="116">
        <v>57.649089407708971</v>
      </c>
      <c r="O73" s="116">
        <v>2353.3560372713055</v>
      </c>
      <c r="P73" s="116">
        <v>34.450255114591528</v>
      </c>
      <c r="Q73" s="116">
        <v>2566.8331119947084</v>
      </c>
      <c r="R73" s="116">
        <v>33.159975768277491</v>
      </c>
      <c r="S73" s="116">
        <v>82.398829753556072</v>
      </c>
      <c r="T73" s="116">
        <v>89.87337285618689</v>
      </c>
    </row>
    <row r="74" spans="1:20">
      <c r="A74" s="102" t="s">
        <v>2886</v>
      </c>
      <c r="B74" s="140">
        <v>116.11544527604224</v>
      </c>
      <c r="C74" s="140">
        <v>20549.056923742097</v>
      </c>
      <c r="D74" s="116">
        <v>2.0765210051134457</v>
      </c>
      <c r="E74" s="154">
        <v>0.48157470959238741</v>
      </c>
      <c r="F74" s="138">
        <v>5.790952531801552</v>
      </c>
      <c r="G74" s="116">
        <v>1.0442929651327175</v>
      </c>
      <c r="H74" s="138">
        <v>10.656658541937965</v>
      </c>
      <c r="I74" s="116">
        <v>2.0280975506678782</v>
      </c>
      <c r="J74" s="138">
        <v>0.44757908154903031</v>
      </c>
      <c r="K74" s="116">
        <v>1.7385717925928064</v>
      </c>
      <c r="L74" s="139">
        <v>0.85724268638866619</v>
      </c>
      <c r="M74" s="116">
        <v>2384.4806586118866</v>
      </c>
      <c r="N74" s="116">
        <v>34.653132564418229</v>
      </c>
      <c r="O74" s="116">
        <v>2493.6564607850773</v>
      </c>
      <c r="P74" s="116">
        <v>18.828490367246104</v>
      </c>
      <c r="Q74" s="116">
        <v>2583.8080995555501</v>
      </c>
      <c r="R74" s="116">
        <v>17.434021178220519</v>
      </c>
      <c r="S74" s="116">
        <v>92.285516831611815</v>
      </c>
      <c r="T74" s="116">
        <v>95.621858748786153</v>
      </c>
    </row>
    <row r="75" spans="1:20">
      <c r="A75" s="102" t="s">
        <v>2887</v>
      </c>
      <c r="B75" s="140">
        <v>127.92653747420266</v>
      </c>
      <c r="C75" s="140">
        <v>22502.045793724181</v>
      </c>
      <c r="D75" s="116">
        <v>2.8149786096881377</v>
      </c>
      <c r="E75" s="154">
        <v>0.35524248623359406</v>
      </c>
      <c r="F75" s="138">
        <v>5.4312087876631212</v>
      </c>
      <c r="G75" s="116">
        <v>2.0630780655688077</v>
      </c>
      <c r="H75" s="138">
        <v>11.694731573956885</v>
      </c>
      <c r="I75" s="116">
        <v>7.461211221551169</v>
      </c>
      <c r="J75" s="138">
        <v>0.46066528063414564</v>
      </c>
      <c r="K75" s="116">
        <v>7.1703125307039413</v>
      </c>
      <c r="L75" s="139">
        <v>0.96101186761648194</v>
      </c>
      <c r="M75" s="116">
        <v>2442.4947854998304</v>
      </c>
      <c r="N75" s="116">
        <v>145.80254774350328</v>
      </c>
      <c r="O75" s="116">
        <v>2580.2782867438609</v>
      </c>
      <c r="P75" s="116">
        <v>69.902276734663928</v>
      </c>
      <c r="Q75" s="116">
        <v>2690.3294174537068</v>
      </c>
      <c r="R75" s="116">
        <v>34.099798102995919</v>
      </c>
      <c r="S75" s="116">
        <v>90.787944764457791</v>
      </c>
      <c r="T75" s="116">
        <v>94.660130190146887</v>
      </c>
    </row>
    <row r="76" spans="1:20">
      <c r="A76" s="102" t="s">
        <v>2888</v>
      </c>
      <c r="B76" s="140">
        <v>474.56922676137475</v>
      </c>
      <c r="C76" s="140">
        <v>63902.453785410908</v>
      </c>
      <c r="D76" s="116">
        <v>3.7417675223397793</v>
      </c>
      <c r="E76" s="154">
        <v>0.26725337531784604</v>
      </c>
      <c r="F76" s="138">
        <v>5.3268569037267337</v>
      </c>
      <c r="G76" s="116">
        <v>2.2077112920240136</v>
      </c>
      <c r="H76" s="138">
        <v>10.849881892229487</v>
      </c>
      <c r="I76" s="116">
        <v>4.0998359510608617</v>
      </c>
      <c r="J76" s="138">
        <v>0.41917441443459758</v>
      </c>
      <c r="K76" s="116">
        <v>3.4546585470464053</v>
      </c>
      <c r="L76" s="139">
        <v>0.84263336101350295</v>
      </c>
      <c r="M76" s="116">
        <v>2256.7304061250875</v>
      </c>
      <c r="N76" s="116">
        <v>65.780534977021944</v>
      </c>
      <c r="O76" s="116">
        <v>2510.3496985642537</v>
      </c>
      <c r="P76" s="116">
        <v>38.133924115074024</v>
      </c>
      <c r="Q76" s="116">
        <v>2722.3471343689839</v>
      </c>
      <c r="R76" s="116">
        <v>36.379158231878819</v>
      </c>
      <c r="S76" s="116">
        <v>82.896496836659949</v>
      </c>
      <c r="T76" s="116">
        <v>89.897053283683192</v>
      </c>
    </row>
    <row r="77" spans="1:20">
      <c r="A77" s="102" t="s">
        <v>2889</v>
      </c>
      <c r="B77" s="140">
        <v>552.63576945140107</v>
      </c>
      <c r="C77" s="140">
        <v>57612.074023677895</v>
      </c>
      <c r="D77" s="116">
        <v>3.5154345757697256</v>
      </c>
      <c r="E77" s="154">
        <v>0.28445985224488041</v>
      </c>
      <c r="F77" s="138">
        <v>5.2448058738739904</v>
      </c>
      <c r="G77" s="116">
        <v>0.18499430968991437</v>
      </c>
      <c r="H77" s="138">
        <v>12.596734543939464</v>
      </c>
      <c r="I77" s="116">
        <v>0.9212989225596997</v>
      </c>
      <c r="J77" s="138">
        <v>0.47916613959736803</v>
      </c>
      <c r="K77" s="116">
        <v>0.90253465866525906</v>
      </c>
      <c r="L77" s="139">
        <v>0.97963281684699377</v>
      </c>
      <c r="M77" s="116">
        <v>2523.6326175975578</v>
      </c>
      <c r="N77" s="116">
        <v>18.847445481571867</v>
      </c>
      <c r="O77" s="116">
        <v>2649.9768054509982</v>
      </c>
      <c r="P77" s="116">
        <v>8.6669118538488874</v>
      </c>
      <c r="Q77" s="116">
        <v>2747.8905676944501</v>
      </c>
      <c r="R77" s="116">
        <v>3.0413741703343931</v>
      </c>
      <c r="S77" s="116">
        <v>91.83890535040301</v>
      </c>
      <c r="T77" s="116">
        <v>95.232253067515515</v>
      </c>
    </row>
    <row r="78" spans="1:20">
      <c r="A78" s="102" t="s">
        <v>2890</v>
      </c>
      <c r="B78" s="140">
        <v>121.87301380922621</v>
      </c>
      <c r="C78" s="140">
        <v>20039.181727997788</v>
      </c>
      <c r="D78" s="116">
        <v>3.4056565139079664</v>
      </c>
      <c r="E78" s="154">
        <v>0.29362914196314743</v>
      </c>
      <c r="F78" s="138">
        <v>4.9512008522524722</v>
      </c>
      <c r="G78" s="116">
        <v>0.40070432770096565</v>
      </c>
      <c r="H78" s="138">
        <v>11.952057620136959</v>
      </c>
      <c r="I78" s="116">
        <v>2.7436834743182272</v>
      </c>
      <c r="J78" s="138">
        <v>0.42919232575422661</v>
      </c>
      <c r="K78" s="116">
        <v>2.7142651029346148</v>
      </c>
      <c r="L78" s="139">
        <v>0.98927778234662345</v>
      </c>
      <c r="M78" s="116">
        <v>2302.0756006013744</v>
      </c>
      <c r="N78" s="116">
        <v>52.546205420134129</v>
      </c>
      <c r="O78" s="116">
        <v>2600.654582027516</v>
      </c>
      <c r="P78" s="116">
        <v>25.713467888308514</v>
      </c>
      <c r="Q78" s="116">
        <v>2842.1775100979908</v>
      </c>
      <c r="R78" s="116">
        <v>6.5316846827745394</v>
      </c>
      <c r="S78" s="116">
        <v>80.996897358532863</v>
      </c>
      <c r="T78" s="116">
        <v>88.519083484229412</v>
      </c>
    </row>
    <row r="79" spans="1:20">
      <c r="A79" s="102" t="s">
        <v>2891</v>
      </c>
      <c r="B79" s="140">
        <v>285.16327474303745</v>
      </c>
      <c r="C79" s="140">
        <v>35862.708182218805</v>
      </c>
      <c r="D79" s="116">
        <v>0.9578827156574754</v>
      </c>
      <c r="E79" s="154">
        <v>1.0439691453390678</v>
      </c>
      <c r="F79" s="138">
        <v>4.8418991667351188</v>
      </c>
      <c r="G79" s="116">
        <v>0.14444588299152222</v>
      </c>
      <c r="H79" s="138">
        <v>15.654180680263892</v>
      </c>
      <c r="I79" s="116">
        <v>1.3794979317470242</v>
      </c>
      <c r="J79" s="138">
        <v>0.54972413977147327</v>
      </c>
      <c r="K79" s="116">
        <v>1.3719146950817012</v>
      </c>
      <c r="L79" s="139">
        <v>0.99450290102594097</v>
      </c>
      <c r="M79" s="116">
        <v>2824.025403712219</v>
      </c>
      <c r="N79" s="116">
        <v>31.371779388964114</v>
      </c>
      <c r="O79" s="116">
        <v>2855.9285950306103</v>
      </c>
      <c r="P79" s="116">
        <v>13.166864803821227</v>
      </c>
      <c r="Q79" s="116">
        <v>2878.5051832614304</v>
      </c>
      <c r="R79" s="116">
        <v>2.346802182213878</v>
      </c>
      <c r="S79" s="116">
        <v>98.107358643437138</v>
      </c>
      <c r="T79" s="116">
        <v>98.882913551343563</v>
      </c>
    </row>
    <row r="80" spans="1:20">
      <c r="A80" s="102" t="s">
        <v>2892</v>
      </c>
      <c r="B80" s="140">
        <v>312.86650673312261</v>
      </c>
      <c r="C80" s="140">
        <v>55023.944317843961</v>
      </c>
      <c r="D80" s="116">
        <v>1.5064282196559036</v>
      </c>
      <c r="E80" s="154">
        <v>0.66382187146521909</v>
      </c>
      <c r="F80" s="138">
        <v>4.4858178205217376</v>
      </c>
      <c r="G80" s="116">
        <v>0.22024975130410807</v>
      </c>
      <c r="H80" s="138">
        <v>17.048593138575519</v>
      </c>
      <c r="I80" s="116">
        <v>1.720923750588617</v>
      </c>
      <c r="J80" s="138">
        <v>0.55466262631162377</v>
      </c>
      <c r="K80" s="116">
        <v>1.7067713972264917</v>
      </c>
      <c r="L80" s="139">
        <v>0.99177630423353458</v>
      </c>
      <c r="M80" s="116">
        <v>2844.535448964029</v>
      </c>
      <c r="N80" s="116">
        <v>39.25470110777178</v>
      </c>
      <c r="O80" s="116">
        <v>2937.5719543890223</v>
      </c>
      <c r="P80" s="116">
        <v>16.507259897784706</v>
      </c>
      <c r="Q80" s="116">
        <v>3001.9232927193411</v>
      </c>
      <c r="R80" s="116">
        <v>3.5405397415215702</v>
      </c>
      <c r="S80" s="116">
        <v>94.757099752114598</v>
      </c>
      <c r="T80" s="116">
        <v>96.832877394339661</v>
      </c>
    </row>
    <row r="82" spans="1:21">
      <c r="A82" s="282" t="s">
        <v>3307</v>
      </c>
    </row>
    <row r="83" spans="1:21">
      <c r="A83" s="102" t="s">
        <v>4009</v>
      </c>
      <c r="B83" s="140">
        <v>167.23576917033969</v>
      </c>
      <c r="C83" s="140">
        <v>55353.895058976574</v>
      </c>
      <c r="D83" s="116">
        <v>9.0816652407421046</v>
      </c>
      <c r="E83" s="154">
        <v>0.11011196443509136</v>
      </c>
      <c r="F83" s="138">
        <v>18.167947348729026</v>
      </c>
      <c r="G83" s="116">
        <v>3.9660932425885096</v>
      </c>
      <c r="H83" s="138">
        <v>0.37477724003211277</v>
      </c>
      <c r="I83" s="116">
        <v>7.9401824093188011</v>
      </c>
      <c r="J83" s="138">
        <v>4.9383037165690494E-2</v>
      </c>
      <c r="K83" s="116">
        <v>6.878706352530938</v>
      </c>
      <c r="L83" s="139">
        <v>0.8663159103823499</v>
      </c>
      <c r="M83" s="116">
        <v>310.73268540069608</v>
      </c>
      <c r="N83" s="116">
        <v>20.867491692486453</v>
      </c>
      <c r="O83" s="116">
        <v>323.18800908216491</v>
      </c>
      <c r="P83" s="116">
        <v>21.98209632380906</v>
      </c>
      <c r="Q83" s="116">
        <v>413.90728881242541</v>
      </c>
      <c r="R83" s="116">
        <v>88.679854759583378</v>
      </c>
      <c r="S83" s="116">
        <v>75.073016059283262</v>
      </c>
      <c r="T83" s="116">
        <v>96.146105879100773</v>
      </c>
    </row>
    <row r="84" spans="1:21">
      <c r="A84" s="102" t="s">
        <v>4010</v>
      </c>
      <c r="B84" s="140">
        <v>128.0748367321309</v>
      </c>
      <c r="C84" s="140">
        <v>32076.492826098671</v>
      </c>
      <c r="D84" s="116">
        <v>5.3356955290062036</v>
      </c>
      <c r="E84" s="154">
        <v>0.18741699082410992</v>
      </c>
      <c r="F84" s="138">
        <v>17.249784621005354</v>
      </c>
      <c r="G84" s="116">
        <v>2.5440631654051886</v>
      </c>
      <c r="H84" s="138">
        <v>0.54170640708512241</v>
      </c>
      <c r="I84" s="116">
        <v>3.6590172014562952</v>
      </c>
      <c r="J84" s="138">
        <v>6.7771387075986428E-2</v>
      </c>
      <c r="K84" s="116">
        <v>2.62985731380651</v>
      </c>
      <c r="L84" s="139">
        <v>0.71873324693850094</v>
      </c>
      <c r="M84" s="116">
        <v>422.71497553306932</v>
      </c>
      <c r="N84" s="116">
        <v>10.760163990328124</v>
      </c>
      <c r="O84" s="116">
        <v>439.54902729631027</v>
      </c>
      <c r="P84" s="116">
        <v>13.055111555214097</v>
      </c>
      <c r="Q84" s="116">
        <v>528.71506542366512</v>
      </c>
      <c r="R84" s="116">
        <v>55.757506901977933</v>
      </c>
      <c r="S84" s="116">
        <v>79.951377060599398</v>
      </c>
      <c r="T84" s="116">
        <v>96.17015378994509</v>
      </c>
    </row>
    <row r="85" spans="1:21">
      <c r="A85" s="102" t="s">
        <v>4011</v>
      </c>
      <c r="B85" s="140">
        <v>197.84436792132408</v>
      </c>
      <c r="C85" s="140">
        <v>67272.062502247194</v>
      </c>
      <c r="D85" s="116">
        <v>0.96567631147034416</v>
      </c>
      <c r="E85" s="154">
        <v>1.0355436786860748</v>
      </c>
      <c r="F85" s="138">
        <v>16.783708398521487</v>
      </c>
      <c r="G85" s="116">
        <v>1.6549938887034201</v>
      </c>
      <c r="H85" s="138">
        <v>0.77382175381027563</v>
      </c>
      <c r="I85" s="116">
        <v>2.4331356448503842</v>
      </c>
      <c r="J85" s="138">
        <v>9.4194942474500651E-2</v>
      </c>
      <c r="K85" s="116">
        <v>1.7835762654273652</v>
      </c>
      <c r="L85" s="139">
        <v>0.73303610063919755</v>
      </c>
      <c r="M85" s="116">
        <v>580.29898801138177</v>
      </c>
      <c r="N85" s="116">
        <v>9.8979011761964557</v>
      </c>
      <c r="O85" s="116">
        <v>581.95298963690027</v>
      </c>
      <c r="P85" s="116">
        <v>10.778132061668771</v>
      </c>
      <c r="Q85" s="116">
        <v>588.39239770775589</v>
      </c>
      <c r="R85" s="116">
        <v>35.891138738946893</v>
      </c>
      <c r="S85" s="116">
        <v>98.624487718076537</v>
      </c>
      <c r="T85" s="116">
        <v>99.715784323652926</v>
      </c>
    </row>
    <row r="86" spans="1:21">
      <c r="A86" s="102" t="s">
        <v>4012</v>
      </c>
      <c r="B86" s="140">
        <v>196.61105791820435</v>
      </c>
      <c r="C86" s="140">
        <v>129441.36283141293</v>
      </c>
      <c r="D86" s="116">
        <v>2.0390906593096352</v>
      </c>
      <c r="E86" s="154">
        <v>0.49041468334643101</v>
      </c>
      <c r="F86" s="138">
        <v>16.638009135999059</v>
      </c>
      <c r="G86" s="116">
        <v>2.3398830574380218</v>
      </c>
      <c r="H86" s="138">
        <v>0.82899754605399334</v>
      </c>
      <c r="I86" s="116">
        <v>2.7427552444208327</v>
      </c>
      <c r="J86" s="138">
        <v>0.1000353114662543</v>
      </c>
      <c r="K86" s="116">
        <v>1.4309624762070032</v>
      </c>
      <c r="L86" s="139">
        <v>0.52172445175988302</v>
      </c>
      <c r="M86" s="118">
        <v>614.61582995678634</v>
      </c>
      <c r="N86" s="118">
        <v>8.3886755693396822</v>
      </c>
      <c r="O86" s="116">
        <v>613.05582344576749</v>
      </c>
      <c r="P86" s="116">
        <v>12.62349060734158</v>
      </c>
      <c r="Q86" s="116">
        <v>607.27628095880198</v>
      </c>
      <c r="R86" s="116">
        <v>50.59612104056589</v>
      </c>
      <c r="S86" s="116">
        <v>101.2086012953439</v>
      </c>
      <c r="T86" s="116">
        <v>100.25446402290913</v>
      </c>
      <c r="U86" s="102" t="s">
        <v>77</v>
      </c>
    </row>
    <row r="87" spans="1:21">
      <c r="A87" s="102" t="s">
        <v>4013</v>
      </c>
      <c r="B87" s="140">
        <v>227.58224299161401</v>
      </c>
      <c r="C87" s="140">
        <v>117692.71682285421</v>
      </c>
      <c r="D87" s="116">
        <v>1.0429717387541315</v>
      </c>
      <c r="E87" s="154">
        <v>0.95879875057260622</v>
      </c>
      <c r="F87" s="138">
        <v>16.485862619175926</v>
      </c>
      <c r="G87" s="116">
        <v>1.4014039086658716</v>
      </c>
      <c r="H87" s="138">
        <v>0.84845969689270362</v>
      </c>
      <c r="I87" s="116">
        <v>1.8423360509502624</v>
      </c>
      <c r="J87" s="138">
        <v>0.10144756310473425</v>
      </c>
      <c r="K87" s="116">
        <v>1.1959386311207716</v>
      </c>
      <c r="L87" s="139">
        <v>0.64914250063332157</v>
      </c>
      <c r="M87" s="118">
        <v>622.88658267986602</v>
      </c>
      <c r="N87" s="118">
        <v>7.100763834180384</v>
      </c>
      <c r="O87" s="116">
        <v>623.80331625651752</v>
      </c>
      <c r="P87" s="116">
        <v>8.5867801901903249</v>
      </c>
      <c r="Q87" s="116">
        <v>627.10853032371517</v>
      </c>
      <c r="R87" s="116">
        <v>30.192419385293988</v>
      </c>
      <c r="S87" s="116">
        <v>99.326759653282068</v>
      </c>
      <c r="T87" s="116">
        <v>99.85304124669409</v>
      </c>
    </row>
    <row r="88" spans="1:21">
      <c r="A88" s="102" t="s">
        <v>4014</v>
      </c>
      <c r="B88" s="140">
        <v>398.63659819814626</v>
      </c>
      <c r="C88" s="140">
        <v>141913.20348587687</v>
      </c>
      <c r="D88" s="116">
        <v>0.74580453167349203</v>
      </c>
      <c r="E88" s="154">
        <v>1.3408339015534341</v>
      </c>
      <c r="F88" s="138">
        <v>16.485077163650821</v>
      </c>
      <c r="G88" s="116">
        <v>1.0646025452681367</v>
      </c>
      <c r="H88" s="138">
        <v>0.8731298373846057</v>
      </c>
      <c r="I88" s="116">
        <v>1.2630911740982216</v>
      </c>
      <c r="J88" s="138">
        <v>0.10439231754548244</v>
      </c>
      <c r="K88" s="116">
        <v>0.67972107124424874</v>
      </c>
      <c r="L88" s="139">
        <v>0.53814093961153076</v>
      </c>
      <c r="M88" s="116">
        <v>640.09827445611518</v>
      </c>
      <c r="N88" s="116">
        <v>4.1418480368553219</v>
      </c>
      <c r="O88" s="116">
        <v>637.26531106913058</v>
      </c>
      <c r="P88" s="116">
        <v>5.9783395419803469</v>
      </c>
      <c r="Q88" s="116">
        <v>627.21114897031975</v>
      </c>
      <c r="R88" s="116">
        <v>22.956932304650991</v>
      </c>
      <c r="S88" s="116">
        <v>102.05467098391857</v>
      </c>
      <c r="T88" s="116">
        <v>100.4445500700849</v>
      </c>
    </row>
    <row r="89" spans="1:21">
      <c r="A89" s="102" t="s">
        <v>4015</v>
      </c>
      <c r="B89" s="140">
        <v>86.497793516137563</v>
      </c>
      <c r="C89" s="140">
        <v>56049.103624530435</v>
      </c>
      <c r="D89" s="116">
        <v>1.3732287900427629</v>
      </c>
      <c r="E89" s="154">
        <v>0.72821077394456579</v>
      </c>
      <c r="F89" s="138">
        <v>15.747435953198984</v>
      </c>
      <c r="G89" s="116">
        <v>3.2263962743701127</v>
      </c>
      <c r="H89" s="138">
        <v>1.0147221326112723</v>
      </c>
      <c r="I89" s="116">
        <v>5.0547588055032628</v>
      </c>
      <c r="J89" s="138">
        <v>0.11589260076580721</v>
      </c>
      <c r="K89" s="116">
        <v>3.891137836487347</v>
      </c>
      <c r="L89" s="139">
        <v>0.76979693516750036</v>
      </c>
      <c r="M89" s="118">
        <v>706.87911977577994</v>
      </c>
      <c r="N89" s="118">
        <v>26.051365738090169</v>
      </c>
      <c r="O89" s="116">
        <v>711.25682737588761</v>
      </c>
      <c r="P89" s="116">
        <v>25.855692692762545</v>
      </c>
      <c r="Q89" s="116">
        <v>725.07990696646084</v>
      </c>
      <c r="R89" s="116">
        <v>68.420867167733945</v>
      </c>
      <c r="S89" s="116">
        <v>97.489823257297516</v>
      </c>
      <c r="T89" s="116">
        <v>99.384510990740324</v>
      </c>
      <c r="U89" s="102" t="s">
        <v>1460</v>
      </c>
    </row>
    <row r="90" spans="1:21">
      <c r="A90" s="102" t="s">
        <v>4016</v>
      </c>
      <c r="B90" s="140">
        <v>270.67250562279042</v>
      </c>
      <c r="C90" s="140">
        <v>77975.456900625693</v>
      </c>
      <c r="D90" s="116">
        <v>1.8836682815330812</v>
      </c>
      <c r="E90" s="154">
        <v>0.53087903523337954</v>
      </c>
      <c r="F90" s="138">
        <v>15.49141624413703</v>
      </c>
      <c r="G90" s="116">
        <v>0.90766953877917123</v>
      </c>
      <c r="H90" s="138">
        <v>1.0752616932523564</v>
      </c>
      <c r="I90" s="116">
        <v>5.7585823187099683</v>
      </c>
      <c r="J90" s="138">
        <v>0.12081031666338732</v>
      </c>
      <c r="K90" s="116">
        <v>5.6865988367152722</v>
      </c>
      <c r="L90" s="139">
        <v>0.98749979109253716</v>
      </c>
      <c r="M90" s="118">
        <v>735.22591929143823</v>
      </c>
      <c r="N90" s="118">
        <v>39.513740122729303</v>
      </c>
      <c r="O90" s="116">
        <v>741.31823420886792</v>
      </c>
      <c r="P90" s="116">
        <v>30.305100030620906</v>
      </c>
      <c r="Q90" s="116">
        <v>759.74310846066135</v>
      </c>
      <c r="R90" s="116">
        <v>19.141619107935924</v>
      </c>
      <c r="S90" s="116">
        <v>96.772963269268985</v>
      </c>
      <c r="T90" s="116">
        <v>99.178178191727412</v>
      </c>
    </row>
    <row r="91" spans="1:21">
      <c r="A91" s="102" t="s">
        <v>4017</v>
      </c>
      <c r="B91" s="140">
        <v>252.82174534834837</v>
      </c>
      <c r="C91" s="140">
        <v>71953.089911564239</v>
      </c>
      <c r="D91" s="116">
        <v>3.4879272902623244</v>
      </c>
      <c r="E91" s="154">
        <v>0.28670322423056899</v>
      </c>
      <c r="F91" s="138">
        <v>15.066471060230205</v>
      </c>
      <c r="G91" s="116">
        <v>1.5320468688910605</v>
      </c>
      <c r="H91" s="138">
        <v>1.1622218721739248</v>
      </c>
      <c r="I91" s="116">
        <v>2.2926319235961832</v>
      </c>
      <c r="J91" s="138">
        <v>0.12699871049227596</v>
      </c>
      <c r="K91" s="116">
        <v>1.7055771834230877</v>
      </c>
      <c r="L91" s="139">
        <v>0.74393851270628253</v>
      </c>
      <c r="M91" s="116">
        <v>770.72097251907246</v>
      </c>
      <c r="N91" s="116">
        <v>12.389848899279798</v>
      </c>
      <c r="O91" s="116">
        <v>782.99876887727669</v>
      </c>
      <c r="P91" s="116">
        <v>12.51339114066468</v>
      </c>
      <c r="Q91" s="116">
        <v>818.16660070721741</v>
      </c>
      <c r="R91" s="116">
        <v>32.029034465207417</v>
      </c>
      <c r="S91" s="116">
        <v>94.200982031393949</v>
      </c>
      <c r="T91" s="116">
        <v>98.431952022631023</v>
      </c>
    </row>
    <row r="92" spans="1:21">
      <c r="A92" s="102" t="s">
        <v>4018</v>
      </c>
      <c r="B92" s="140">
        <v>149.19507155660571</v>
      </c>
      <c r="C92" s="140">
        <v>53041.032396612114</v>
      </c>
      <c r="D92" s="116">
        <v>0.78462460125749978</v>
      </c>
      <c r="E92" s="154">
        <v>1.2744948328121792</v>
      </c>
      <c r="F92" s="138">
        <v>15.081151868733429</v>
      </c>
      <c r="G92" s="116">
        <v>1.8003606206243115</v>
      </c>
      <c r="H92" s="138">
        <v>1.165932991451943</v>
      </c>
      <c r="I92" s="116">
        <v>2.3030901808530451</v>
      </c>
      <c r="J92" s="138">
        <v>0.12752837621738777</v>
      </c>
      <c r="K92" s="116">
        <v>1.4362889740045199</v>
      </c>
      <c r="L92" s="139">
        <v>0.62363557708041217</v>
      </c>
      <c r="M92" s="116">
        <v>773.74994007957355</v>
      </c>
      <c r="N92" s="116">
        <v>10.472244264807159</v>
      </c>
      <c r="O92" s="116">
        <v>784.7400229061667</v>
      </c>
      <c r="P92" s="116">
        <v>12.589012982780616</v>
      </c>
      <c r="Q92" s="116">
        <v>816.13093096412535</v>
      </c>
      <c r="R92" s="116">
        <v>37.645573153349176</v>
      </c>
      <c r="S92" s="116">
        <v>94.80708434436059</v>
      </c>
      <c r="T92" s="116">
        <v>98.599525638326313</v>
      </c>
    </row>
    <row r="93" spans="1:21">
      <c r="A93" s="102" t="s">
        <v>4019</v>
      </c>
      <c r="B93" s="140">
        <v>435.99873535736572</v>
      </c>
      <c r="C93" s="140">
        <v>275772.9628355371</v>
      </c>
      <c r="D93" s="116">
        <v>0.92841577445676915</v>
      </c>
      <c r="E93" s="154">
        <v>1.0771036291203862</v>
      </c>
      <c r="F93" s="138">
        <v>15.207849501328607</v>
      </c>
      <c r="G93" s="116">
        <v>0.91133618335848365</v>
      </c>
      <c r="H93" s="138">
        <v>1.1804352246545708</v>
      </c>
      <c r="I93" s="116">
        <v>2.2471335158363299</v>
      </c>
      <c r="J93" s="138">
        <v>0.13019931275466881</v>
      </c>
      <c r="K93" s="116">
        <v>2.0540388017017928</v>
      </c>
      <c r="L93" s="139">
        <v>0.91407065366889351</v>
      </c>
      <c r="M93" s="116">
        <v>789.00241830353411</v>
      </c>
      <c r="N93" s="116">
        <v>15.253914661618182</v>
      </c>
      <c r="O93" s="116">
        <v>791.51596812882985</v>
      </c>
      <c r="P93" s="116">
        <v>12.353191827218325</v>
      </c>
      <c r="Q93" s="116">
        <v>798.58275197486569</v>
      </c>
      <c r="R93" s="116">
        <v>19.119910688579068</v>
      </c>
      <c r="S93" s="116">
        <v>98.800333008991259</v>
      </c>
      <c r="T93" s="116">
        <v>99.682438519687992</v>
      </c>
    </row>
    <row r="94" spans="1:21">
      <c r="A94" s="102" t="s">
        <v>4020</v>
      </c>
      <c r="B94" s="140">
        <v>327.10848497717166</v>
      </c>
      <c r="C94" s="140">
        <v>151693.46797391484</v>
      </c>
      <c r="D94" s="116">
        <v>1.0298404942878798</v>
      </c>
      <c r="E94" s="154">
        <v>0.97102415912620132</v>
      </c>
      <c r="F94" s="138">
        <v>15.298378853699585</v>
      </c>
      <c r="G94" s="116">
        <v>1.1577746981733927</v>
      </c>
      <c r="H94" s="138">
        <v>1.1907554967607938</v>
      </c>
      <c r="I94" s="116">
        <v>3.1019867306092439</v>
      </c>
      <c r="J94" s="138">
        <v>0.13211944235256654</v>
      </c>
      <c r="K94" s="116">
        <v>2.8778254681521838</v>
      </c>
      <c r="L94" s="139">
        <v>0.92773622780358134</v>
      </c>
      <c r="M94" s="116">
        <v>799.94513238010438</v>
      </c>
      <c r="N94" s="116">
        <v>21.650043495630428</v>
      </c>
      <c r="O94" s="116">
        <v>796.31056508893505</v>
      </c>
      <c r="P94" s="116">
        <v>17.121416389027559</v>
      </c>
      <c r="Q94" s="116">
        <v>786.13238258480249</v>
      </c>
      <c r="R94" s="116">
        <v>24.312737815605544</v>
      </c>
      <c r="S94" s="116">
        <v>101.75705136962881</v>
      </c>
      <c r="T94" s="116">
        <v>100.45642585324275</v>
      </c>
    </row>
    <row r="95" spans="1:21">
      <c r="A95" s="102" t="s">
        <v>4021</v>
      </c>
      <c r="B95" s="140">
        <v>520.69195533370532</v>
      </c>
      <c r="C95" s="140">
        <v>222620.76023505785</v>
      </c>
      <c r="D95" s="116">
        <v>10.735538209371203</v>
      </c>
      <c r="E95" s="154">
        <v>9.314856698354311E-2</v>
      </c>
      <c r="F95" s="138">
        <v>14.365279598223497</v>
      </c>
      <c r="G95" s="116">
        <v>0.68540356775368649</v>
      </c>
      <c r="H95" s="138">
        <v>1.2682325084437871</v>
      </c>
      <c r="I95" s="116">
        <v>2.0004892408851886</v>
      </c>
      <c r="J95" s="138">
        <v>0.13213311995468047</v>
      </c>
      <c r="K95" s="116">
        <v>1.8794092561780991</v>
      </c>
      <c r="L95" s="139">
        <v>0.93947481334440308</v>
      </c>
      <c r="M95" s="116">
        <v>800.02301369927693</v>
      </c>
      <c r="N95" s="116">
        <v>14.14016436065242</v>
      </c>
      <c r="O95" s="116">
        <v>831.59963198611513</v>
      </c>
      <c r="P95" s="116">
        <v>11.357834970682688</v>
      </c>
      <c r="Q95" s="116">
        <v>916.95837052462048</v>
      </c>
      <c r="R95" s="116">
        <v>14.099031243316631</v>
      </c>
      <c r="S95" s="116">
        <v>87.247473758438872</v>
      </c>
      <c r="T95" s="116">
        <v>96.202906173560521</v>
      </c>
    </row>
    <row r="96" spans="1:21">
      <c r="A96" s="102" t="s">
        <v>4022</v>
      </c>
      <c r="B96" s="140">
        <v>189.87091808939144</v>
      </c>
      <c r="C96" s="140">
        <v>26108.119373928042</v>
      </c>
      <c r="D96" s="116">
        <v>0.88530543962976682</v>
      </c>
      <c r="E96" s="154">
        <v>1.1295536605063652</v>
      </c>
      <c r="F96" s="138">
        <v>14.205913122827857</v>
      </c>
      <c r="G96" s="116">
        <v>1.7527118106839217</v>
      </c>
      <c r="H96" s="138">
        <v>1.3875381475409494</v>
      </c>
      <c r="I96" s="116">
        <v>4.9231560512159236</v>
      </c>
      <c r="J96" s="138">
        <v>0.14295943123423432</v>
      </c>
      <c r="K96" s="116">
        <v>4.6005941804633297</v>
      </c>
      <c r="L96" s="139">
        <v>0.93448067308918081</v>
      </c>
      <c r="M96" s="116">
        <v>861.37560644243774</v>
      </c>
      <c r="N96" s="116">
        <v>37.095302833697076</v>
      </c>
      <c r="O96" s="116">
        <v>883.65006983065814</v>
      </c>
      <c r="P96" s="116">
        <v>29.059402019993513</v>
      </c>
      <c r="Q96" s="116">
        <v>939.82614585330759</v>
      </c>
      <c r="R96" s="116">
        <v>35.946693740696617</v>
      </c>
      <c r="S96" s="116">
        <v>91.652654083203728</v>
      </c>
      <c r="T96" s="116">
        <v>97.479266493750288</v>
      </c>
    </row>
    <row r="97" spans="1:20">
      <c r="A97" s="102" t="s">
        <v>4023</v>
      </c>
      <c r="B97" s="140">
        <v>459.00726961748649</v>
      </c>
      <c r="C97" s="140">
        <v>194771.23552335319</v>
      </c>
      <c r="D97" s="116">
        <v>19.921854284118737</v>
      </c>
      <c r="E97" s="154">
        <v>5.0196130628120193E-2</v>
      </c>
      <c r="F97" s="138">
        <v>14.522890387173275</v>
      </c>
      <c r="G97" s="116">
        <v>0.63900024170191072</v>
      </c>
      <c r="H97" s="138">
        <v>1.4185982758550781</v>
      </c>
      <c r="I97" s="116">
        <v>1.6700533525606021</v>
      </c>
      <c r="J97" s="138">
        <v>0.1494208533774028</v>
      </c>
      <c r="K97" s="116">
        <v>1.54297015249933</v>
      </c>
      <c r="L97" s="139">
        <v>0.9239047064775372</v>
      </c>
      <c r="M97" s="116">
        <v>897.71609840069448</v>
      </c>
      <c r="N97" s="116">
        <v>12.93029559862066</v>
      </c>
      <c r="O97" s="116">
        <v>896.77427780860148</v>
      </c>
      <c r="P97" s="116">
        <v>9.9464896736971014</v>
      </c>
      <c r="Q97" s="116">
        <v>894.47383802651086</v>
      </c>
      <c r="R97" s="116">
        <v>13.190554280845106</v>
      </c>
      <c r="S97" s="116">
        <v>100.3624768256316</v>
      </c>
      <c r="T97" s="116">
        <v>100.10502314968204</v>
      </c>
    </row>
    <row r="98" spans="1:20">
      <c r="A98" s="102" t="s">
        <v>4024</v>
      </c>
      <c r="B98" s="140">
        <v>345.86229912338439</v>
      </c>
      <c r="C98" s="140">
        <v>172940.011586963</v>
      </c>
      <c r="D98" s="116">
        <v>2.0792952957226372</v>
      </c>
      <c r="E98" s="154">
        <v>0.48093217065277905</v>
      </c>
      <c r="F98" s="138">
        <v>13.989233469292145</v>
      </c>
      <c r="G98" s="116">
        <v>0.55993880173113841</v>
      </c>
      <c r="H98" s="138">
        <v>1.4901497388650815</v>
      </c>
      <c r="I98" s="116">
        <v>1.7646225602195398</v>
      </c>
      <c r="J98" s="138">
        <v>0.1511898215926048</v>
      </c>
      <c r="K98" s="116">
        <v>1.673428014093125</v>
      </c>
      <c r="L98" s="139">
        <v>0.94832065044262559</v>
      </c>
      <c r="M98" s="116">
        <v>907.62955673730062</v>
      </c>
      <c r="N98" s="116">
        <v>14.167771806405938</v>
      </c>
      <c r="O98" s="116">
        <v>926.37746332833262</v>
      </c>
      <c r="P98" s="116">
        <v>10.722654915411567</v>
      </c>
      <c r="Q98" s="116">
        <v>971.26925701760888</v>
      </c>
      <c r="R98" s="116">
        <v>11.440598070939075</v>
      </c>
      <c r="S98" s="116">
        <v>93.447779817954796</v>
      </c>
      <c r="T98" s="116">
        <v>97.976213008931197</v>
      </c>
    </row>
    <row r="99" spans="1:20">
      <c r="A99" s="102" t="s">
        <v>4025</v>
      </c>
      <c r="B99" s="140">
        <v>265.84798438239523</v>
      </c>
      <c r="C99" s="140">
        <v>114912.16776776836</v>
      </c>
      <c r="D99" s="116">
        <v>2.3043333835142086</v>
      </c>
      <c r="E99" s="154">
        <v>0.43396498404018108</v>
      </c>
      <c r="F99" s="138">
        <v>14.037055077781392</v>
      </c>
      <c r="G99" s="116">
        <v>0.57238904517545763</v>
      </c>
      <c r="H99" s="138">
        <v>1.4918544882826466</v>
      </c>
      <c r="I99" s="116">
        <v>1.4371757232701343</v>
      </c>
      <c r="J99" s="138">
        <v>0.15188021192383874</v>
      </c>
      <c r="K99" s="116">
        <v>1.3182734316218929</v>
      </c>
      <c r="L99" s="139">
        <v>0.9172666990382411</v>
      </c>
      <c r="M99" s="116">
        <v>911.49443456646009</v>
      </c>
      <c r="N99" s="116">
        <v>11.205158887255322</v>
      </c>
      <c r="O99" s="116">
        <v>927.07235384117917</v>
      </c>
      <c r="P99" s="116">
        <v>8.7368381025534063</v>
      </c>
      <c r="Q99" s="116">
        <v>964.32785161879838</v>
      </c>
      <c r="R99" s="116">
        <v>11.706006633411391</v>
      </c>
      <c r="S99" s="116">
        <v>94.521218384012471</v>
      </c>
      <c r="T99" s="116">
        <v>98.319665211655334</v>
      </c>
    </row>
    <row r="100" spans="1:20">
      <c r="A100" s="102" t="s">
        <v>4026</v>
      </c>
      <c r="B100" s="140">
        <v>478.7266601000706</v>
      </c>
      <c r="C100" s="140">
        <v>203551.27436632413</v>
      </c>
      <c r="D100" s="116">
        <v>1.067031178006447</v>
      </c>
      <c r="E100" s="154">
        <v>0.93717973814815558</v>
      </c>
      <c r="F100" s="138">
        <v>14.033294599909389</v>
      </c>
      <c r="G100" s="116">
        <v>0.35431429518261953</v>
      </c>
      <c r="H100" s="138">
        <v>1.5103250872507292</v>
      </c>
      <c r="I100" s="116">
        <v>1.0308697852769682</v>
      </c>
      <c r="J100" s="138">
        <v>0.1537194436540712</v>
      </c>
      <c r="K100" s="116">
        <v>0.96806709190335871</v>
      </c>
      <c r="L100" s="139">
        <v>0.93907795701206243</v>
      </c>
      <c r="M100" s="116">
        <v>921.77935284902435</v>
      </c>
      <c r="N100" s="116">
        <v>8.3148131761548143</v>
      </c>
      <c r="O100" s="116">
        <v>934.5710124283612</v>
      </c>
      <c r="P100" s="116">
        <v>6.2976679768900681</v>
      </c>
      <c r="Q100" s="116">
        <v>964.87573196595872</v>
      </c>
      <c r="R100" s="116">
        <v>7.2346162033616679</v>
      </c>
      <c r="S100" s="116">
        <v>95.533478800516164</v>
      </c>
      <c r="T100" s="116">
        <v>98.631280083671811</v>
      </c>
    </row>
    <row r="101" spans="1:20">
      <c r="A101" s="102" t="s">
        <v>4027</v>
      </c>
      <c r="B101" s="140">
        <v>189.71315622141745</v>
      </c>
      <c r="C101" s="140">
        <v>76779.624441389315</v>
      </c>
      <c r="D101" s="116">
        <v>0.96931896579146071</v>
      </c>
      <c r="E101" s="154">
        <v>1.0316521550607316</v>
      </c>
      <c r="F101" s="138">
        <v>14.150734442507284</v>
      </c>
      <c r="G101" s="116">
        <v>1.0497861179638486</v>
      </c>
      <c r="H101" s="138">
        <v>1.5243523592775627</v>
      </c>
      <c r="I101" s="116">
        <v>2.1658251854823303</v>
      </c>
      <c r="J101" s="138">
        <v>0.15644549922357301</v>
      </c>
      <c r="K101" s="116">
        <v>1.8943990711040697</v>
      </c>
      <c r="L101" s="139">
        <v>0.87467773659774228</v>
      </c>
      <c r="M101" s="116">
        <v>936.99323746393702</v>
      </c>
      <c r="N101" s="116">
        <v>16.520703297912064</v>
      </c>
      <c r="O101" s="116">
        <v>940.22900792258918</v>
      </c>
      <c r="P101" s="116">
        <v>13.280470633151992</v>
      </c>
      <c r="Q101" s="116">
        <v>947.79690822017312</v>
      </c>
      <c r="R101" s="116">
        <v>21.491350313494877</v>
      </c>
      <c r="S101" s="116">
        <v>98.86012808624541</v>
      </c>
      <c r="T101" s="116">
        <v>99.655852943124827</v>
      </c>
    </row>
    <row r="102" spans="1:20">
      <c r="A102" s="102" t="s">
        <v>4028</v>
      </c>
      <c r="B102" s="140">
        <v>142.63593743906446</v>
      </c>
      <c r="C102" s="140">
        <v>96774.126096376844</v>
      </c>
      <c r="D102" s="116">
        <v>1.3863602065535472</v>
      </c>
      <c r="E102" s="154">
        <v>0.72131325991098094</v>
      </c>
      <c r="F102" s="138">
        <v>14.28201119995849</v>
      </c>
      <c r="G102" s="116">
        <v>1.3701531992434492</v>
      </c>
      <c r="H102" s="138">
        <v>1.5369665396852525</v>
      </c>
      <c r="I102" s="116">
        <v>1.5531773231780444</v>
      </c>
      <c r="J102" s="138">
        <v>0.15920346195058183</v>
      </c>
      <c r="K102" s="116">
        <v>0.73146429019977166</v>
      </c>
      <c r="L102" s="139">
        <v>0.47094705754722266</v>
      </c>
      <c r="M102" s="116">
        <v>952.34874146454615</v>
      </c>
      <c r="N102" s="116">
        <v>6.4759623984199948</v>
      </c>
      <c r="O102" s="116">
        <v>945.29023871699371</v>
      </c>
      <c r="P102" s="116">
        <v>9.554620531705325</v>
      </c>
      <c r="Q102" s="116">
        <v>928.86446173482091</v>
      </c>
      <c r="R102" s="116">
        <v>28.132727031916261</v>
      </c>
      <c r="S102" s="116">
        <v>102.52827841920706</v>
      </c>
      <c r="T102" s="116">
        <v>100.74670217235425</v>
      </c>
    </row>
    <row r="103" spans="1:20">
      <c r="A103" s="102" t="s">
        <v>4029</v>
      </c>
      <c r="B103" s="140">
        <v>60.79076516995692</v>
      </c>
      <c r="C103" s="140">
        <v>29542.559253025411</v>
      </c>
      <c r="D103" s="116">
        <v>1.8389346710881447</v>
      </c>
      <c r="E103" s="154">
        <v>0.54379310789125224</v>
      </c>
      <c r="F103" s="138">
        <v>14.265423547372102</v>
      </c>
      <c r="G103" s="116">
        <v>2.5827816920992128</v>
      </c>
      <c r="H103" s="138">
        <v>1.5425988333144272</v>
      </c>
      <c r="I103" s="116">
        <v>2.731292898493253</v>
      </c>
      <c r="J103" s="138">
        <v>0.1596012889535274</v>
      </c>
      <c r="K103" s="116">
        <v>0.88836908338640563</v>
      </c>
      <c r="L103" s="139">
        <v>0.32525588298365365</v>
      </c>
      <c r="M103" s="116">
        <v>954.56070662287027</v>
      </c>
      <c r="N103" s="116">
        <v>7.8820568503255686</v>
      </c>
      <c r="O103" s="116">
        <v>947.54198170121902</v>
      </c>
      <c r="P103" s="116">
        <v>16.827248075955254</v>
      </c>
      <c r="Q103" s="116">
        <v>931.25059404884735</v>
      </c>
      <c r="R103" s="116">
        <v>53.004048912080464</v>
      </c>
      <c r="S103" s="116">
        <v>102.50309774006975</v>
      </c>
      <c r="T103" s="116">
        <v>100.74072970456146</v>
      </c>
    </row>
    <row r="104" spans="1:20">
      <c r="A104" s="102" t="s">
        <v>4030</v>
      </c>
      <c r="B104" s="140">
        <v>276.01609111051562</v>
      </c>
      <c r="C104" s="140">
        <v>267137.36667799077</v>
      </c>
      <c r="D104" s="116">
        <v>6.3520744467861459</v>
      </c>
      <c r="E104" s="154">
        <v>0.15742888537868971</v>
      </c>
      <c r="F104" s="138">
        <v>13.970080788492556</v>
      </c>
      <c r="G104" s="116">
        <v>0.78066068314707937</v>
      </c>
      <c r="H104" s="138">
        <v>1.5766864668625133</v>
      </c>
      <c r="I104" s="116">
        <v>5.3144977858875277</v>
      </c>
      <c r="J104" s="138">
        <v>0.15975077835938645</v>
      </c>
      <c r="K104" s="116">
        <v>5.2568484488324154</v>
      </c>
      <c r="L104" s="139">
        <v>0.98915243935029984</v>
      </c>
      <c r="M104" s="116">
        <v>955.3916892416122</v>
      </c>
      <c r="N104" s="116">
        <v>46.679861967934869</v>
      </c>
      <c r="O104" s="116">
        <v>961.0643837380361</v>
      </c>
      <c r="P104" s="116">
        <v>33.031558702780842</v>
      </c>
      <c r="Q104" s="116">
        <v>974.06738092837634</v>
      </c>
      <c r="R104" s="116">
        <v>15.917184185723215</v>
      </c>
      <c r="S104" s="116">
        <v>98.082710492885568</v>
      </c>
      <c r="T104" s="116">
        <v>99.409748754359185</v>
      </c>
    </row>
    <row r="105" spans="1:20">
      <c r="A105" s="102" t="s">
        <v>4031</v>
      </c>
      <c r="B105" s="140">
        <v>74.519646908509444</v>
      </c>
      <c r="C105" s="140">
        <v>59537.824272782935</v>
      </c>
      <c r="D105" s="116">
        <v>1.003858946496359</v>
      </c>
      <c r="E105" s="154">
        <v>0.99615588772722763</v>
      </c>
      <c r="F105" s="138">
        <v>13.889068430244622</v>
      </c>
      <c r="G105" s="116">
        <v>1.4097754877616391</v>
      </c>
      <c r="H105" s="138">
        <v>1.5997905140370912</v>
      </c>
      <c r="I105" s="116">
        <v>1.6376321915284409</v>
      </c>
      <c r="J105" s="138">
        <v>0.16115172558396706</v>
      </c>
      <c r="K105" s="116">
        <v>0.83329002684340148</v>
      </c>
      <c r="L105" s="139">
        <v>0.5088383283829272</v>
      </c>
      <c r="M105" s="116">
        <v>963.17408177075401</v>
      </c>
      <c r="N105" s="116">
        <v>7.4552218480737906</v>
      </c>
      <c r="O105" s="116">
        <v>970.12831421757733</v>
      </c>
      <c r="P105" s="116">
        <v>10.232593971221092</v>
      </c>
      <c r="Q105" s="116">
        <v>985.93372283438703</v>
      </c>
      <c r="R105" s="116">
        <v>28.694069363952451</v>
      </c>
      <c r="S105" s="116">
        <v>97.691564804355906</v>
      </c>
      <c r="T105" s="116">
        <v>99.283163644962571</v>
      </c>
    </row>
    <row r="106" spans="1:20">
      <c r="A106" s="102" t="s">
        <v>4032</v>
      </c>
      <c r="B106" s="140">
        <v>321.78186417145702</v>
      </c>
      <c r="C106" s="140">
        <v>15545.376168797286</v>
      </c>
      <c r="D106" s="116">
        <v>1.513145599330598</v>
      </c>
      <c r="E106" s="154">
        <v>0.66087493526227148</v>
      </c>
      <c r="F106" s="138">
        <v>13.743663541414614</v>
      </c>
      <c r="G106" s="116">
        <v>1.2290967325811692</v>
      </c>
      <c r="H106" s="138">
        <v>1.6194788182541267</v>
      </c>
      <c r="I106" s="116">
        <v>2.1642129490208766</v>
      </c>
      <c r="J106" s="138">
        <v>0.1614271249675984</v>
      </c>
      <c r="K106" s="116">
        <v>1.7813306573087246</v>
      </c>
      <c r="L106" s="139">
        <v>0.8230847422452704</v>
      </c>
      <c r="M106" s="116">
        <v>964.70284666094142</v>
      </c>
      <c r="N106" s="116">
        <v>15.960562108750253</v>
      </c>
      <c r="O106" s="116">
        <v>977.7888751124035</v>
      </c>
      <c r="P106" s="116">
        <v>13.586769323827582</v>
      </c>
      <c r="Q106" s="116">
        <v>1007.2801958843501</v>
      </c>
      <c r="R106" s="116">
        <v>24.915208458104416</v>
      </c>
      <c r="S106" s="116">
        <v>95.773038187648723</v>
      </c>
      <c r="T106" s="116">
        <v>98.661671370523848</v>
      </c>
    </row>
    <row r="107" spans="1:20">
      <c r="A107" s="102" t="s">
        <v>4033</v>
      </c>
      <c r="B107" s="140">
        <v>278.93799163531895</v>
      </c>
      <c r="C107" s="140">
        <v>299922.14474308008</v>
      </c>
      <c r="D107" s="116">
        <v>2.2887150411360473</v>
      </c>
      <c r="E107" s="154">
        <v>0.43692638971063474</v>
      </c>
      <c r="F107" s="138">
        <v>13.990092702266834</v>
      </c>
      <c r="G107" s="116">
        <v>0.65718555856364635</v>
      </c>
      <c r="H107" s="138">
        <v>1.5999841504818866</v>
      </c>
      <c r="I107" s="116">
        <v>2.678956412984574</v>
      </c>
      <c r="J107" s="138">
        <v>0.16234353486654512</v>
      </c>
      <c r="K107" s="116">
        <v>2.5970973420891568</v>
      </c>
      <c r="L107" s="139">
        <v>0.9694436719841143</v>
      </c>
      <c r="M107" s="116">
        <v>969.78730544817063</v>
      </c>
      <c r="N107" s="116">
        <v>23.383463152892091</v>
      </c>
      <c r="O107" s="116">
        <v>970.20393871183501</v>
      </c>
      <c r="P107" s="116">
        <v>16.740941838100468</v>
      </c>
      <c r="Q107" s="116">
        <v>971.13693336970198</v>
      </c>
      <c r="R107" s="116">
        <v>13.414032526229789</v>
      </c>
      <c r="S107" s="116">
        <v>99.861025991787969</v>
      </c>
      <c r="T107" s="116">
        <v>99.95705714571541</v>
      </c>
    </row>
    <row r="108" spans="1:20">
      <c r="A108" s="102" t="s">
        <v>4034</v>
      </c>
      <c r="B108" s="140">
        <v>133.03923945464899</v>
      </c>
      <c r="C108" s="140">
        <v>75846.073826598295</v>
      </c>
      <c r="D108" s="116">
        <v>1.0630940367424675</v>
      </c>
      <c r="E108" s="154">
        <v>0.94065055906455819</v>
      </c>
      <c r="F108" s="138">
        <v>14.131821631416473</v>
      </c>
      <c r="G108" s="116">
        <v>1.8957840913344588</v>
      </c>
      <c r="H108" s="138">
        <v>1.5884410368188533</v>
      </c>
      <c r="I108" s="116">
        <v>2.2096102310424421</v>
      </c>
      <c r="J108" s="138">
        <v>0.16280508706372412</v>
      </c>
      <c r="K108" s="116">
        <v>1.1350683028657853</v>
      </c>
      <c r="L108" s="139">
        <v>0.51369616546819086</v>
      </c>
      <c r="M108" s="116">
        <v>972.34658844685407</v>
      </c>
      <c r="N108" s="116">
        <v>10.244755899140955</v>
      </c>
      <c r="O108" s="116">
        <v>965.68591988724847</v>
      </c>
      <c r="P108" s="116">
        <v>13.769083194136726</v>
      </c>
      <c r="Q108" s="116">
        <v>950.55731610283283</v>
      </c>
      <c r="R108" s="116">
        <v>38.797391984181786</v>
      </c>
      <c r="S108" s="116">
        <v>102.29226286252306</v>
      </c>
      <c r="T108" s="116">
        <v>100.68973445945895</v>
      </c>
    </row>
    <row r="109" spans="1:20">
      <c r="A109" s="102" t="s">
        <v>4035</v>
      </c>
      <c r="B109" s="140">
        <v>160.0649534349796</v>
      </c>
      <c r="C109" s="140">
        <v>122916.19635880023</v>
      </c>
      <c r="D109" s="116">
        <v>0.87092209083729699</v>
      </c>
      <c r="E109" s="154">
        <v>1.1482083305966078</v>
      </c>
      <c r="F109" s="138">
        <v>14.099965028115792</v>
      </c>
      <c r="G109" s="116">
        <v>1.4689462831674744</v>
      </c>
      <c r="H109" s="138">
        <v>1.599208275137679</v>
      </c>
      <c r="I109" s="116">
        <v>1.8343113358389749</v>
      </c>
      <c r="J109" s="138">
        <v>0.16353916994571113</v>
      </c>
      <c r="K109" s="116">
        <v>1.0985876815055897</v>
      </c>
      <c r="L109" s="139">
        <v>0.59891015229599454</v>
      </c>
      <c r="M109" s="116">
        <v>976.41494801495742</v>
      </c>
      <c r="N109" s="116">
        <v>9.9539179506189726</v>
      </c>
      <c r="O109" s="116">
        <v>969.9008875387666</v>
      </c>
      <c r="P109" s="116">
        <v>11.460019275155219</v>
      </c>
      <c r="Q109" s="116">
        <v>955.15131424197898</v>
      </c>
      <c r="R109" s="116">
        <v>30.033420738784002</v>
      </c>
      <c r="S109" s="116">
        <v>102.22620578079334</v>
      </c>
      <c r="T109" s="116">
        <v>100.67162125119</v>
      </c>
    </row>
    <row r="110" spans="1:20">
      <c r="A110" s="102" t="s">
        <v>4036</v>
      </c>
      <c r="B110" s="140">
        <v>123.89552473298679</v>
      </c>
      <c r="C110" s="140">
        <v>97882.916305130566</v>
      </c>
      <c r="D110" s="116">
        <v>0.92056083767566799</v>
      </c>
      <c r="E110" s="154">
        <v>1.0862943100261668</v>
      </c>
      <c r="F110" s="138">
        <v>13.941640185324085</v>
      </c>
      <c r="G110" s="116">
        <v>1.6352443252223732</v>
      </c>
      <c r="H110" s="138">
        <v>1.6319641019154951</v>
      </c>
      <c r="I110" s="116">
        <v>1.7927540983401353</v>
      </c>
      <c r="J110" s="138">
        <v>0.16501491372404553</v>
      </c>
      <c r="K110" s="116">
        <v>0.73480831101953215</v>
      </c>
      <c r="L110" s="139">
        <v>0.40987679888718254</v>
      </c>
      <c r="M110" s="116">
        <v>984.58590437126873</v>
      </c>
      <c r="N110" s="116">
        <v>6.7094069431352068</v>
      </c>
      <c r="O110" s="116">
        <v>982.6170221660152</v>
      </c>
      <c r="P110" s="116">
        <v>11.287536398116856</v>
      </c>
      <c r="Q110" s="116">
        <v>978.2079722072807</v>
      </c>
      <c r="R110" s="116">
        <v>33.3022543086729</v>
      </c>
      <c r="S110" s="116">
        <v>100.65200165457622</v>
      </c>
      <c r="T110" s="116">
        <v>100.20037126986803</v>
      </c>
    </row>
    <row r="111" spans="1:20">
      <c r="A111" s="102" t="s">
        <v>4037</v>
      </c>
      <c r="B111" s="140">
        <v>291.75402990149308</v>
      </c>
      <c r="C111" s="140">
        <v>156361.1500983265</v>
      </c>
      <c r="D111" s="116">
        <v>2.63681856856316</v>
      </c>
      <c r="E111" s="154">
        <v>0.37924490214164197</v>
      </c>
      <c r="F111" s="138">
        <v>13.793496460684242</v>
      </c>
      <c r="G111" s="116">
        <v>0.68002006612079602</v>
      </c>
      <c r="H111" s="138">
        <v>1.6603090254546968</v>
      </c>
      <c r="I111" s="116">
        <v>1.76184231165276</v>
      </c>
      <c r="J111" s="138">
        <v>0.16609708925334687</v>
      </c>
      <c r="K111" s="116">
        <v>1.6253187505234195</v>
      </c>
      <c r="L111" s="139">
        <v>0.92251090791362045</v>
      </c>
      <c r="M111" s="116">
        <v>990.57116134035232</v>
      </c>
      <c r="N111" s="116">
        <v>14.92398615591361</v>
      </c>
      <c r="O111" s="116">
        <v>993.49372090042721</v>
      </c>
      <c r="P111" s="116">
        <v>11.16532299646849</v>
      </c>
      <c r="Q111" s="116">
        <v>999.93394282510633</v>
      </c>
      <c r="R111" s="116">
        <v>13.810234213025126</v>
      </c>
      <c r="S111" s="116">
        <v>99.063659999549429</v>
      </c>
      <c r="T111" s="116">
        <v>99.70583009247143</v>
      </c>
    </row>
    <row r="112" spans="1:20">
      <c r="A112" s="102" t="s">
        <v>4038</v>
      </c>
      <c r="B112" s="140">
        <v>210.33565000061824</v>
      </c>
      <c r="C112" s="140">
        <v>142255.27763857998</v>
      </c>
      <c r="D112" s="116">
        <v>1.3403824275445182</v>
      </c>
      <c r="E112" s="154">
        <v>0.74605573711670203</v>
      </c>
      <c r="F112" s="138">
        <v>13.901359290855995</v>
      </c>
      <c r="G112" s="116">
        <v>1.3227299521640568</v>
      </c>
      <c r="H112" s="138">
        <v>1.6527513027134666</v>
      </c>
      <c r="I112" s="116">
        <v>3.6596885699847954</v>
      </c>
      <c r="J112" s="138">
        <v>0.16663395472476211</v>
      </c>
      <c r="K112" s="116">
        <v>3.4122874883171006</v>
      </c>
      <c r="L112" s="139">
        <v>0.93239832380908794</v>
      </c>
      <c r="M112" s="116">
        <v>993.53837632114028</v>
      </c>
      <c r="N112" s="116">
        <v>31.419274119818795</v>
      </c>
      <c r="O112" s="116">
        <v>990.60499451877718</v>
      </c>
      <c r="P112" s="116">
        <v>23.155826698329122</v>
      </c>
      <c r="Q112" s="116">
        <v>984.13278862031586</v>
      </c>
      <c r="R112" s="116">
        <v>26.929173478784435</v>
      </c>
      <c r="S112" s="116">
        <v>100.95572343585974</v>
      </c>
      <c r="T112" s="116">
        <v>100.29612023143373</v>
      </c>
    </row>
    <row r="113" spans="1:20">
      <c r="A113" s="102" t="s">
        <v>4039</v>
      </c>
      <c r="B113" s="140">
        <v>216.46116760561</v>
      </c>
      <c r="C113" s="140">
        <v>166737.5017611892</v>
      </c>
      <c r="D113" s="116">
        <v>1.6236149566776577</v>
      </c>
      <c r="E113" s="154">
        <v>0.61590957627432952</v>
      </c>
      <c r="F113" s="138">
        <v>13.810918750324349</v>
      </c>
      <c r="G113" s="116">
        <v>0.72762775333790353</v>
      </c>
      <c r="H113" s="138">
        <v>1.6645954940530867</v>
      </c>
      <c r="I113" s="116">
        <v>1.9838958894310399</v>
      </c>
      <c r="J113" s="138">
        <v>0.16673624253353062</v>
      </c>
      <c r="K113" s="116">
        <v>1.8456437231150034</v>
      </c>
      <c r="L113" s="139">
        <v>0.93031279158722113</v>
      </c>
      <c r="M113" s="116">
        <v>994.1035584618046</v>
      </c>
      <c r="N113" s="116">
        <v>17.002954954615006</v>
      </c>
      <c r="O113" s="116">
        <v>995.12845763506698</v>
      </c>
      <c r="P113" s="116">
        <v>12.584861816824059</v>
      </c>
      <c r="Q113" s="116">
        <v>997.36917500402137</v>
      </c>
      <c r="R113" s="116">
        <v>14.764302861713134</v>
      </c>
      <c r="S113" s="116">
        <v>99.672576953042125</v>
      </c>
      <c r="T113" s="116">
        <v>99.897008354509524</v>
      </c>
    </row>
    <row r="114" spans="1:20">
      <c r="A114" s="102" t="s">
        <v>4040</v>
      </c>
      <c r="B114" s="140">
        <v>149.87233353425401</v>
      </c>
      <c r="C114" s="140">
        <v>157336.06207068227</v>
      </c>
      <c r="D114" s="116">
        <v>1.4606691817107382</v>
      </c>
      <c r="E114" s="154">
        <v>0.6846177166747629</v>
      </c>
      <c r="F114" s="138">
        <v>13.871620274592235</v>
      </c>
      <c r="G114" s="116">
        <v>1.2397475626291601</v>
      </c>
      <c r="H114" s="138">
        <v>1.6642270197151476</v>
      </c>
      <c r="I114" s="116">
        <v>1.5756582405877071</v>
      </c>
      <c r="J114" s="138">
        <v>0.16743200803745906</v>
      </c>
      <c r="K114" s="116">
        <v>0.97248386726310554</v>
      </c>
      <c r="L114" s="139">
        <v>0.61719213101717885</v>
      </c>
      <c r="M114" s="116">
        <v>997.94663425009696</v>
      </c>
      <c r="N114" s="116">
        <v>8.9909955349162374</v>
      </c>
      <c r="O114" s="116">
        <v>994.98803539434391</v>
      </c>
      <c r="P114" s="116">
        <v>9.9941830762399491</v>
      </c>
      <c r="Q114" s="116">
        <v>988.47173171680083</v>
      </c>
      <c r="R114" s="116">
        <v>25.202510834200439</v>
      </c>
      <c r="S114" s="116">
        <v>100.95854056613636</v>
      </c>
      <c r="T114" s="116">
        <v>100.29735019422424</v>
      </c>
    </row>
    <row r="115" spans="1:20">
      <c r="A115" s="102" t="s">
        <v>4041</v>
      </c>
      <c r="B115" s="140">
        <v>131.48603010019181</v>
      </c>
      <c r="C115" s="140">
        <v>53545.393765322246</v>
      </c>
      <c r="D115" s="116">
        <v>1.2329923590989886</v>
      </c>
      <c r="E115" s="154">
        <v>0.8110350340944138</v>
      </c>
      <c r="F115" s="138">
        <v>14.042127900705584</v>
      </c>
      <c r="G115" s="116">
        <v>1.7777569331084686</v>
      </c>
      <c r="H115" s="138">
        <v>1.6536793186672702</v>
      </c>
      <c r="I115" s="116">
        <v>3.2032499202724818</v>
      </c>
      <c r="J115" s="138">
        <v>0.16841584348330052</v>
      </c>
      <c r="K115" s="116">
        <v>2.6646557636044532</v>
      </c>
      <c r="L115" s="139">
        <v>0.83186008894922159</v>
      </c>
      <c r="M115" s="116">
        <v>1003.3769632347914</v>
      </c>
      <c r="N115" s="116">
        <v>24.759790217900843</v>
      </c>
      <c r="O115" s="116">
        <v>990.96014537232998</v>
      </c>
      <c r="P115" s="116">
        <v>20.271285174761829</v>
      </c>
      <c r="Q115" s="116">
        <v>963.5891675292113</v>
      </c>
      <c r="R115" s="116">
        <v>36.308289436456676</v>
      </c>
      <c r="S115" s="116">
        <v>104.12912442837046</v>
      </c>
      <c r="T115" s="116">
        <v>101.2530088036786</v>
      </c>
    </row>
    <row r="116" spans="1:20">
      <c r="A116" s="102" t="s">
        <v>4042</v>
      </c>
      <c r="B116" s="140">
        <v>172.86016198929613</v>
      </c>
      <c r="C116" s="140">
        <v>135884.06164361571</v>
      </c>
      <c r="D116" s="116">
        <v>2.0189695865064801</v>
      </c>
      <c r="E116" s="154">
        <v>0.49530216140122646</v>
      </c>
      <c r="F116" s="138">
        <v>11.114500782708959</v>
      </c>
      <c r="G116" s="116">
        <v>0.6333597026070007</v>
      </c>
      <c r="H116" s="138">
        <v>3.1251993688972721</v>
      </c>
      <c r="I116" s="116">
        <v>1.6531332580767684</v>
      </c>
      <c r="J116" s="138">
        <v>0.25192218473839767</v>
      </c>
      <c r="K116" s="116">
        <v>1.5269921597942417</v>
      </c>
      <c r="L116" s="139">
        <v>0.92369574705110113</v>
      </c>
      <c r="M116" s="116">
        <v>1448.3810989942665</v>
      </c>
      <c r="N116" s="116">
        <v>19.808220329308028</v>
      </c>
      <c r="O116" s="116">
        <v>1438.9138959969357</v>
      </c>
      <c r="P116" s="116">
        <v>12.717251701661439</v>
      </c>
      <c r="Q116" s="116">
        <v>1424.9287262053929</v>
      </c>
      <c r="R116" s="116">
        <v>12.097023004113453</v>
      </c>
      <c r="S116" s="116">
        <v>101.64586286721354</v>
      </c>
      <c r="T116" s="116">
        <v>100.65794089720507</v>
      </c>
    </row>
    <row r="117" spans="1:20">
      <c r="A117" s="102" t="s">
        <v>4043</v>
      </c>
      <c r="B117" s="140">
        <v>88.870959824212051</v>
      </c>
      <c r="C117" s="140">
        <v>309313.19030817889</v>
      </c>
      <c r="D117" s="116">
        <v>1.0047088510896305</v>
      </c>
      <c r="E117" s="154">
        <v>0.99531321826763686</v>
      </c>
      <c r="F117" s="138">
        <v>10.269663063521596</v>
      </c>
      <c r="G117" s="116">
        <v>1.4273482329217839</v>
      </c>
      <c r="H117" s="138">
        <v>3.7477314117919547</v>
      </c>
      <c r="I117" s="116">
        <v>2.6997645727328248</v>
      </c>
      <c r="J117" s="138">
        <v>0.27914083878502671</v>
      </c>
      <c r="K117" s="116">
        <v>2.2915945911435367</v>
      </c>
      <c r="L117" s="139">
        <v>0.84881274992948008</v>
      </c>
      <c r="M117" s="116">
        <v>1587.0338943660404</v>
      </c>
      <c r="N117" s="116">
        <v>32.237743001866306</v>
      </c>
      <c r="O117" s="116">
        <v>1581.6285794212786</v>
      </c>
      <c r="P117" s="116">
        <v>21.642323380658468</v>
      </c>
      <c r="Q117" s="116">
        <v>1574.4089336846394</v>
      </c>
      <c r="R117" s="116">
        <v>26.723879030280955</v>
      </c>
      <c r="S117" s="116">
        <v>100.80188573700828</v>
      </c>
      <c r="T117" s="116">
        <v>100.34175627673216</v>
      </c>
    </row>
    <row r="118" spans="1:20">
      <c r="A118" s="102" t="s">
        <v>4044</v>
      </c>
      <c r="B118" s="140">
        <v>294.71565700765717</v>
      </c>
      <c r="C118" s="140">
        <v>428684.59761930926</v>
      </c>
      <c r="D118" s="116">
        <v>0.71128837734592631</v>
      </c>
      <c r="E118" s="154">
        <v>1.4058995364599671</v>
      </c>
      <c r="F118" s="138">
        <v>10.187710053570084</v>
      </c>
      <c r="G118" s="116">
        <v>0.64594596675675575</v>
      </c>
      <c r="H118" s="138">
        <v>3.3073758062241527</v>
      </c>
      <c r="I118" s="116">
        <v>1.75271619205984</v>
      </c>
      <c r="J118" s="138">
        <v>0.24437616588340777</v>
      </c>
      <c r="K118" s="116">
        <v>1.6293458374266117</v>
      </c>
      <c r="L118" s="139">
        <v>0.92961190454443154</v>
      </c>
      <c r="M118" s="116">
        <v>1409.4074633925156</v>
      </c>
      <c r="N118" s="116">
        <v>20.627192688397258</v>
      </c>
      <c r="O118" s="116">
        <v>1482.7931735992195</v>
      </c>
      <c r="P118" s="116">
        <v>13.665908611655823</v>
      </c>
      <c r="Q118" s="116">
        <v>1589.3953393117351</v>
      </c>
      <c r="R118" s="116">
        <v>12.070517882982131</v>
      </c>
      <c r="S118" s="116">
        <v>88.675701289198415</v>
      </c>
      <c r="T118" s="116">
        <v>95.050846502848884</v>
      </c>
    </row>
    <row r="119" spans="1:20">
      <c r="A119" s="102" t="s">
        <v>4045</v>
      </c>
      <c r="B119" s="140">
        <v>48.109609686579411</v>
      </c>
      <c r="C119" s="140">
        <v>124447.0769073258</v>
      </c>
      <c r="D119" s="116">
        <v>0.96312494489630573</v>
      </c>
      <c r="E119" s="154">
        <v>1.0382868861398502</v>
      </c>
      <c r="F119" s="138">
        <v>7.9425493655763439</v>
      </c>
      <c r="G119" s="116">
        <v>1.6735340805234213</v>
      </c>
      <c r="H119" s="138">
        <v>5.6705361444105167</v>
      </c>
      <c r="I119" s="116">
        <v>3.305473832674112</v>
      </c>
      <c r="J119" s="138">
        <v>0.32665008163813086</v>
      </c>
      <c r="K119" s="116">
        <v>2.8505159076595081</v>
      </c>
      <c r="L119" s="139">
        <v>0.86236226694115292</v>
      </c>
      <c r="M119" s="116">
        <v>1822.1242821744027</v>
      </c>
      <c r="N119" s="116">
        <v>45.245478843334013</v>
      </c>
      <c r="O119" s="116">
        <v>1926.8926619972149</v>
      </c>
      <c r="P119" s="116">
        <v>28.539171254219468</v>
      </c>
      <c r="Q119" s="116">
        <v>2041.5307563066044</v>
      </c>
      <c r="R119" s="116">
        <v>29.589971612849922</v>
      </c>
      <c r="S119" s="116">
        <v>89.25284503040568</v>
      </c>
      <c r="T119" s="116">
        <v>94.562832591088892</v>
      </c>
    </row>
    <row r="120" spans="1:20">
      <c r="A120" s="102" t="s">
        <v>4046</v>
      </c>
      <c r="B120" s="140">
        <v>400.86643438306811</v>
      </c>
      <c r="C120" s="140">
        <v>337991.070020454</v>
      </c>
      <c r="D120" s="116">
        <v>2.0147314350483083</v>
      </c>
      <c r="E120" s="154">
        <v>0.49634406978715873</v>
      </c>
      <c r="F120" s="138">
        <v>7.9314108326314789</v>
      </c>
      <c r="G120" s="116">
        <v>0.58396466254064483</v>
      </c>
      <c r="H120" s="138">
        <v>5.81330443152972</v>
      </c>
      <c r="I120" s="116">
        <v>3.964290713385962</v>
      </c>
      <c r="J120" s="138">
        <v>0.33440459632738179</v>
      </c>
      <c r="K120" s="116">
        <v>3.9210440106101805</v>
      </c>
      <c r="L120" s="139">
        <v>0.98909093557902994</v>
      </c>
      <c r="M120" s="116">
        <v>1859.695065955568</v>
      </c>
      <c r="N120" s="116">
        <v>63.345914404859627</v>
      </c>
      <c r="O120" s="116">
        <v>1948.3954254055989</v>
      </c>
      <c r="P120" s="116">
        <v>34.35788207659516</v>
      </c>
      <c r="Q120" s="116">
        <v>2044.0117488222397</v>
      </c>
      <c r="R120" s="116">
        <v>10.320228026679047</v>
      </c>
      <c r="S120" s="116">
        <v>90.982601593514559</v>
      </c>
      <c r="T120" s="116">
        <v>95.447517567869156</v>
      </c>
    </row>
    <row r="121" spans="1:20">
      <c r="A121" s="102" t="s">
        <v>4047</v>
      </c>
      <c r="B121" s="140">
        <v>1057.295024364621</v>
      </c>
      <c r="C121" s="140">
        <v>938119.42789993994</v>
      </c>
      <c r="D121" s="116">
        <v>3.2231728297193944</v>
      </c>
      <c r="E121" s="154">
        <v>0.3102532978621127</v>
      </c>
      <c r="F121" s="138">
        <v>7.8988452761941472</v>
      </c>
      <c r="G121" s="116">
        <v>0.16278180451735541</v>
      </c>
      <c r="H121" s="138">
        <v>5.2600783217405942</v>
      </c>
      <c r="I121" s="116">
        <v>0.94728364381972796</v>
      </c>
      <c r="J121" s="138">
        <v>0.30133844505433666</v>
      </c>
      <c r="K121" s="116">
        <v>0.93319257710638415</v>
      </c>
      <c r="L121" s="139">
        <v>0.98512476510570324</v>
      </c>
      <c r="M121" s="116">
        <v>1697.9423557731966</v>
      </c>
      <c r="N121" s="116">
        <v>13.930106598297698</v>
      </c>
      <c r="O121" s="116">
        <v>1862.4081804273731</v>
      </c>
      <c r="P121" s="116">
        <v>8.08223670079974</v>
      </c>
      <c r="Q121" s="116">
        <v>2051.2813398273615</v>
      </c>
      <c r="R121" s="116">
        <v>2.8749702896793679</v>
      </c>
      <c r="S121" s="116">
        <v>82.774718553043414</v>
      </c>
      <c r="T121" s="116">
        <v>91.169184801559666</v>
      </c>
    </row>
    <row r="122" spans="1:20">
      <c r="A122" s="102" t="s">
        <v>4048</v>
      </c>
      <c r="B122" s="140">
        <v>284.8091614348757</v>
      </c>
      <c r="C122" s="140">
        <v>797257.21007695794</v>
      </c>
      <c r="D122" s="116">
        <v>0.78659138444877996</v>
      </c>
      <c r="E122" s="154">
        <v>1.2713081019833068</v>
      </c>
      <c r="F122" s="138">
        <v>7.729724448415932</v>
      </c>
      <c r="G122" s="116">
        <v>0.26120293107588316</v>
      </c>
      <c r="H122" s="138">
        <v>6.6168935486413165</v>
      </c>
      <c r="I122" s="116">
        <v>0.89328208200857173</v>
      </c>
      <c r="J122" s="138">
        <v>0.37095128978458397</v>
      </c>
      <c r="K122" s="116">
        <v>0.85423995858010304</v>
      </c>
      <c r="L122" s="139">
        <v>0.95629362301695187</v>
      </c>
      <c r="M122" s="116">
        <v>2033.875074815784</v>
      </c>
      <c r="N122" s="116">
        <v>14.900255735119799</v>
      </c>
      <c r="O122" s="116">
        <v>2061.6018843440638</v>
      </c>
      <c r="P122" s="116">
        <v>7.8795880523691721</v>
      </c>
      <c r="Q122" s="116">
        <v>2089.419421203288</v>
      </c>
      <c r="R122" s="116">
        <v>4.5933085135814054</v>
      </c>
      <c r="S122" s="116">
        <v>97.341637307290071</v>
      </c>
      <c r="T122" s="116">
        <v>98.655084197446712</v>
      </c>
    </row>
    <row r="123" spans="1:20">
      <c r="A123" s="102" t="s">
        <v>4049</v>
      </c>
      <c r="B123" s="140">
        <v>224.97047703336267</v>
      </c>
      <c r="C123" s="140">
        <v>300147.09165416559</v>
      </c>
      <c r="D123" s="116">
        <v>1.8924757987992111</v>
      </c>
      <c r="E123" s="154">
        <v>0.52840834246573032</v>
      </c>
      <c r="F123" s="138">
        <v>7.5823356982641723</v>
      </c>
      <c r="G123" s="116">
        <v>0.27896680124267675</v>
      </c>
      <c r="H123" s="138">
        <v>7.2724698094337255</v>
      </c>
      <c r="I123" s="116">
        <v>6.1313168041350758</v>
      </c>
      <c r="J123" s="138">
        <v>0.39992970300709152</v>
      </c>
      <c r="K123" s="116">
        <v>6.1249672061549507</v>
      </c>
      <c r="L123" s="139">
        <v>0.99896439897285327</v>
      </c>
      <c r="M123" s="116">
        <v>2168.7157016776764</v>
      </c>
      <c r="N123" s="116">
        <v>112.80899602757813</v>
      </c>
      <c r="O123" s="116">
        <v>2145.4364738768336</v>
      </c>
      <c r="P123" s="116">
        <v>54.783721256165563</v>
      </c>
      <c r="Q123" s="116">
        <v>2123.2054142344477</v>
      </c>
      <c r="R123" s="116">
        <v>4.8871292724822979</v>
      </c>
      <c r="S123" s="116">
        <v>102.14347077009683</v>
      </c>
      <c r="T123" s="116">
        <v>101.08505789308117</v>
      </c>
    </row>
    <row r="124" spans="1:20">
      <c r="A124" s="102" t="s">
        <v>4050</v>
      </c>
      <c r="B124" s="140">
        <v>427.82406108852712</v>
      </c>
      <c r="C124" s="140">
        <v>1117735.3129034126</v>
      </c>
      <c r="D124" s="116">
        <v>1.3898132036289665</v>
      </c>
      <c r="E124" s="154">
        <v>0.71952115391398053</v>
      </c>
      <c r="F124" s="138">
        <v>6.8423491556954854</v>
      </c>
      <c r="G124" s="116">
        <v>1.1651210480773109</v>
      </c>
      <c r="H124" s="138">
        <v>8.0349650908534631</v>
      </c>
      <c r="I124" s="116">
        <v>3.7469419813307598</v>
      </c>
      <c r="J124" s="138">
        <v>0.39873829855993537</v>
      </c>
      <c r="K124" s="116">
        <v>3.5611890085736966</v>
      </c>
      <c r="L124" s="139">
        <v>0.95042544728939427</v>
      </c>
      <c r="M124" s="116">
        <v>2163.2271714308386</v>
      </c>
      <c r="N124" s="116">
        <v>65.44547663706885</v>
      </c>
      <c r="O124" s="116">
        <v>2234.9617304852854</v>
      </c>
      <c r="P124" s="116">
        <v>33.847392291357664</v>
      </c>
      <c r="Q124" s="116">
        <v>2301.3315091436725</v>
      </c>
      <c r="R124" s="116">
        <v>20.017686171994228</v>
      </c>
      <c r="S124" s="116">
        <v>93.998937694803359</v>
      </c>
      <c r="T124" s="116">
        <v>96.790345083945994</v>
      </c>
    </row>
    <row r="125" spans="1:20">
      <c r="A125" s="102" t="s">
        <v>4051</v>
      </c>
      <c r="B125" s="140">
        <v>200.1254656332452</v>
      </c>
      <c r="C125" s="140">
        <v>237224.62420993287</v>
      </c>
      <c r="D125" s="116">
        <v>2.4290554504551305</v>
      </c>
      <c r="E125" s="154">
        <v>0.41168265624098072</v>
      </c>
      <c r="F125" s="138">
        <v>6.4261297997541709</v>
      </c>
      <c r="G125" s="116">
        <v>0.47733564490816055</v>
      </c>
      <c r="H125" s="138">
        <v>7.72784572487702</v>
      </c>
      <c r="I125" s="116">
        <v>3.4215367295246844</v>
      </c>
      <c r="J125" s="138">
        <v>0.36016927546079991</v>
      </c>
      <c r="K125" s="116">
        <v>3.3880767809461729</v>
      </c>
      <c r="L125" s="139">
        <v>0.99022078345972953</v>
      </c>
      <c r="M125" s="116">
        <v>1982.9760467567658</v>
      </c>
      <c r="N125" s="116">
        <v>57.835807475215574</v>
      </c>
      <c r="O125" s="116">
        <v>2199.8462430722429</v>
      </c>
      <c r="P125" s="116">
        <v>30.770561180213008</v>
      </c>
      <c r="Q125" s="116">
        <v>2408.54569747388</v>
      </c>
      <c r="R125" s="116">
        <v>8.110655856058429</v>
      </c>
      <c r="S125" s="116">
        <v>82.33084590574893</v>
      </c>
      <c r="T125" s="116">
        <v>90.14157480330978</v>
      </c>
    </row>
    <row r="126" spans="1:20">
      <c r="A126" s="102" t="s">
        <v>4052</v>
      </c>
      <c r="B126" s="140">
        <v>176.90762259619561</v>
      </c>
      <c r="C126" s="140">
        <v>286473.10977331281</v>
      </c>
      <c r="D126" s="116">
        <v>2.7447405034924657</v>
      </c>
      <c r="E126" s="154">
        <v>0.36433316691599038</v>
      </c>
      <c r="F126" s="138">
        <v>6.329105680389425</v>
      </c>
      <c r="G126" s="116">
        <v>0.35140288263550229</v>
      </c>
      <c r="H126" s="138">
        <v>9.2524947088806719</v>
      </c>
      <c r="I126" s="116">
        <v>1.1265212417937052</v>
      </c>
      <c r="J126" s="138">
        <v>0.42471726733209869</v>
      </c>
      <c r="K126" s="116">
        <v>1.0703112268344619</v>
      </c>
      <c r="L126" s="139">
        <v>0.95010301370816352</v>
      </c>
      <c r="M126" s="116">
        <v>2281.8590500899977</v>
      </c>
      <c r="N126" s="116">
        <v>20.568422767545371</v>
      </c>
      <c r="O126" s="116">
        <v>2363.325442659343</v>
      </c>
      <c r="P126" s="116">
        <v>10.32318120365926</v>
      </c>
      <c r="Q126" s="116">
        <v>2434.3561105819913</v>
      </c>
      <c r="R126" s="116">
        <v>5.9552549319807895</v>
      </c>
      <c r="S126" s="116">
        <v>93.735630550144307</v>
      </c>
      <c r="T126" s="116">
        <v>96.552891485073047</v>
      </c>
    </row>
    <row r="127" spans="1:20">
      <c r="A127" s="102" t="s">
        <v>4053</v>
      </c>
      <c r="B127" s="140">
        <v>201.74150441023752</v>
      </c>
      <c r="C127" s="140">
        <v>361149.46688693052</v>
      </c>
      <c r="D127" s="116">
        <v>1.8927059413791509</v>
      </c>
      <c r="E127" s="154">
        <v>0.528344090932231</v>
      </c>
      <c r="F127" s="138">
        <v>6.3098210708996643</v>
      </c>
      <c r="G127" s="116">
        <v>0.41553203472711503</v>
      </c>
      <c r="H127" s="138">
        <v>9.3104410118714167</v>
      </c>
      <c r="I127" s="116">
        <v>2.9082831115681596</v>
      </c>
      <c r="J127" s="138">
        <v>0.42607497009047474</v>
      </c>
      <c r="K127" s="116">
        <v>2.8784446816202882</v>
      </c>
      <c r="L127" s="139">
        <v>0.98974019075750042</v>
      </c>
      <c r="M127" s="116">
        <v>2287.999318653608</v>
      </c>
      <c r="N127" s="116">
        <v>55.440924682581908</v>
      </c>
      <c r="O127" s="116">
        <v>2369.0481517706289</v>
      </c>
      <c r="P127" s="116">
        <v>26.672239184478485</v>
      </c>
      <c r="Q127" s="116">
        <v>2439.5263314250092</v>
      </c>
      <c r="R127" s="116">
        <v>7.0383249893675384</v>
      </c>
      <c r="S127" s="116">
        <v>93.788670742369519</v>
      </c>
      <c r="T127" s="116">
        <v>96.578843994519701</v>
      </c>
    </row>
    <row r="128" spans="1:20">
      <c r="A128" s="102" t="s">
        <v>4054</v>
      </c>
      <c r="B128" s="140">
        <v>45.543296526203548</v>
      </c>
      <c r="C128" s="140">
        <v>123304.07403716874</v>
      </c>
      <c r="D128" s="116">
        <v>0.99108559685635733</v>
      </c>
      <c r="E128" s="154">
        <v>1.0089945844959491</v>
      </c>
      <c r="F128" s="138">
        <v>6.2641678831182412</v>
      </c>
      <c r="G128" s="116">
        <v>0.97599846666950318</v>
      </c>
      <c r="H128" s="138">
        <v>8.9981682742683393</v>
      </c>
      <c r="I128" s="116">
        <v>2.7412047783093709</v>
      </c>
      <c r="J128" s="138">
        <v>0.40880502401048174</v>
      </c>
      <c r="K128" s="116">
        <v>2.561568002159011</v>
      </c>
      <c r="L128" s="139">
        <v>0.93446794724283577</v>
      </c>
      <c r="M128" s="116">
        <v>2209.4558862629119</v>
      </c>
      <c r="N128" s="116">
        <v>47.91786133713822</v>
      </c>
      <c r="O128" s="116">
        <v>2337.8198747451238</v>
      </c>
      <c r="P128" s="116">
        <v>25.05492981573866</v>
      </c>
      <c r="Q128" s="116">
        <v>2451.8182299613427</v>
      </c>
      <c r="R128" s="116">
        <v>16.508317535624201</v>
      </c>
      <c r="S128" s="116">
        <v>90.114995445553404</v>
      </c>
      <c r="T128" s="116">
        <v>94.509243852835056</v>
      </c>
    </row>
    <row r="129" spans="1:20">
      <c r="A129" s="102" t="s">
        <v>4055</v>
      </c>
      <c r="B129" s="140">
        <v>135.77944221693798</v>
      </c>
      <c r="C129" s="140">
        <v>285179.65300565271</v>
      </c>
      <c r="D129" s="116">
        <v>0.53243294241314398</v>
      </c>
      <c r="E129" s="154">
        <v>1.8781707898607916</v>
      </c>
      <c r="F129" s="138">
        <v>6.2469511269028661</v>
      </c>
      <c r="G129" s="116">
        <v>0.94992045097528188</v>
      </c>
      <c r="H129" s="138">
        <v>8.9063160709987432</v>
      </c>
      <c r="I129" s="116">
        <v>5.9359703660645362</v>
      </c>
      <c r="J129" s="138">
        <v>0.40351988117405507</v>
      </c>
      <c r="K129" s="116">
        <v>5.8594705668358174</v>
      </c>
      <c r="L129" s="139">
        <v>0.987112503177903</v>
      </c>
      <c r="M129" s="116">
        <v>2185.2266375150334</v>
      </c>
      <c r="N129" s="116">
        <v>108.6085560277877</v>
      </c>
      <c r="O129" s="116">
        <v>2328.4485360033973</v>
      </c>
      <c r="P129" s="116">
        <v>54.240086373844179</v>
      </c>
      <c r="Q129" s="116">
        <v>2456.4729973140229</v>
      </c>
      <c r="R129" s="116">
        <v>16.059596519620527</v>
      </c>
      <c r="S129" s="116">
        <v>88.957893691663699</v>
      </c>
      <c r="T129" s="116">
        <v>93.849041699921216</v>
      </c>
    </row>
    <row r="130" spans="1:20">
      <c r="A130" s="102" t="s">
        <v>4056</v>
      </c>
      <c r="B130" s="140">
        <v>339.0984657334285</v>
      </c>
      <c r="C130" s="140">
        <v>419805.87936173042</v>
      </c>
      <c r="D130" s="116">
        <v>2.0745353771187003</v>
      </c>
      <c r="E130" s="154">
        <v>0.48203564568221013</v>
      </c>
      <c r="F130" s="138">
        <v>6.2425836324611561</v>
      </c>
      <c r="G130" s="116">
        <v>0.28171795218010559</v>
      </c>
      <c r="H130" s="138">
        <v>8.0485941196446351</v>
      </c>
      <c r="I130" s="116">
        <v>3.0111191145474239</v>
      </c>
      <c r="J130" s="138">
        <v>0.3644039883639158</v>
      </c>
      <c r="K130" s="116">
        <v>2.9979114925915189</v>
      </c>
      <c r="L130" s="139">
        <v>0.99561371654409303</v>
      </c>
      <c r="M130" s="116">
        <v>2003.0149538843818</v>
      </c>
      <c r="N130" s="116">
        <v>51.616248296625827</v>
      </c>
      <c r="O130" s="116">
        <v>2236.4922574491452</v>
      </c>
      <c r="P130" s="116">
        <v>27.201988045818325</v>
      </c>
      <c r="Q130" s="116">
        <v>2457.6554921599277</v>
      </c>
      <c r="R130" s="116">
        <v>4.7629105114192498</v>
      </c>
      <c r="S130" s="116">
        <v>81.501046842168194</v>
      </c>
      <c r="T130" s="116">
        <v>89.560558379439314</v>
      </c>
    </row>
    <row r="131" spans="1:20">
      <c r="A131" s="102" t="s">
        <v>4057</v>
      </c>
      <c r="B131" s="140">
        <v>485.95773092660642</v>
      </c>
      <c r="C131" s="140">
        <v>1020647.4826538032</v>
      </c>
      <c r="D131" s="116">
        <v>2.7112345026203442</v>
      </c>
      <c r="E131" s="154">
        <v>0.36883567210196078</v>
      </c>
      <c r="F131" s="138">
        <v>6.2285596660017148</v>
      </c>
      <c r="G131" s="116">
        <v>0.14668591241561188</v>
      </c>
      <c r="H131" s="138">
        <v>9.2292944999275441</v>
      </c>
      <c r="I131" s="116">
        <v>1.0294519333043419</v>
      </c>
      <c r="J131" s="138">
        <v>0.41692204429866675</v>
      </c>
      <c r="K131" s="116">
        <v>1.0189477543440815</v>
      </c>
      <c r="L131" s="139">
        <v>0.98979633859490279</v>
      </c>
      <c r="M131" s="116">
        <v>2246.4911818592486</v>
      </c>
      <c r="N131" s="116">
        <v>19.327706625801966</v>
      </c>
      <c r="O131" s="116">
        <v>2361.0251446885013</v>
      </c>
      <c r="P131" s="116">
        <v>9.4312942711299002</v>
      </c>
      <c r="Q131" s="116">
        <v>2461.4571021854076</v>
      </c>
      <c r="R131" s="116">
        <v>2.479004645328132</v>
      </c>
      <c r="S131" s="116">
        <v>91.266720832335395</v>
      </c>
      <c r="T131" s="116">
        <v>95.148973187053301</v>
      </c>
    </row>
    <row r="132" spans="1:20">
      <c r="A132" s="102" t="s">
        <v>4058</v>
      </c>
      <c r="B132" s="140">
        <v>190.66891497044824</v>
      </c>
      <c r="C132" s="140">
        <v>388969.5860699552</v>
      </c>
      <c r="D132" s="116">
        <v>0.94871930243575464</v>
      </c>
      <c r="E132" s="154">
        <v>1.0540525500351754</v>
      </c>
      <c r="F132" s="138">
        <v>6.2089485929355854</v>
      </c>
      <c r="G132" s="116">
        <v>0.20892435664819162</v>
      </c>
      <c r="H132" s="138">
        <v>8.8895207732292949</v>
      </c>
      <c r="I132" s="116">
        <v>2.7525190294240884</v>
      </c>
      <c r="J132" s="138">
        <v>0.4003088011083093</v>
      </c>
      <c r="K132" s="116">
        <v>2.7445785870586517</v>
      </c>
      <c r="L132" s="139">
        <v>0.99711520891207128</v>
      </c>
      <c r="M132" s="116">
        <v>2170.4611411375231</v>
      </c>
      <c r="N132" s="116">
        <v>50.5794506563293</v>
      </c>
      <c r="O132" s="116">
        <v>2326.7255813280694</v>
      </c>
      <c r="P132" s="116">
        <v>25.127656475863432</v>
      </c>
      <c r="Q132" s="116">
        <v>2466.7794933632235</v>
      </c>
      <c r="R132" s="116">
        <v>3.5261820844816611</v>
      </c>
      <c r="S132" s="116">
        <v>87.987643280522903</v>
      </c>
      <c r="T132" s="116">
        <v>93.283933376391033</v>
      </c>
    </row>
    <row r="133" spans="1:20">
      <c r="A133" s="102" t="s">
        <v>4059</v>
      </c>
      <c r="B133" s="140">
        <v>87.401366073059421</v>
      </c>
      <c r="C133" s="140">
        <v>169726.18328076013</v>
      </c>
      <c r="D133" s="116">
        <v>0.56547179371888956</v>
      </c>
      <c r="E133" s="154">
        <v>1.7684348027748409</v>
      </c>
      <c r="F133" s="138">
        <v>6.1848559920642749</v>
      </c>
      <c r="G133" s="116">
        <v>0.55801219298654881</v>
      </c>
      <c r="H133" s="138">
        <v>9.2983535378684827</v>
      </c>
      <c r="I133" s="116">
        <v>1.6079228342253373</v>
      </c>
      <c r="J133" s="138">
        <v>0.41709441249650375</v>
      </c>
      <c r="K133" s="116">
        <v>1.507991456640781</v>
      </c>
      <c r="L133" s="139">
        <v>0.93785063844018302</v>
      </c>
      <c r="M133" s="116">
        <v>2247.2753387711023</v>
      </c>
      <c r="N133" s="116">
        <v>28.612481495622433</v>
      </c>
      <c r="O133" s="116">
        <v>2367.8570663204814</v>
      </c>
      <c r="P133" s="116">
        <v>14.74225388005334</v>
      </c>
      <c r="Q133" s="116">
        <v>2473.3445683271639</v>
      </c>
      <c r="R133" s="116">
        <v>9.4166892728471794</v>
      </c>
      <c r="S133" s="116">
        <v>90.859776173080377</v>
      </c>
      <c r="T133" s="116">
        <v>94.907558852918584</v>
      </c>
    </row>
    <row r="134" spans="1:20">
      <c r="A134" s="102" t="s">
        <v>4060</v>
      </c>
      <c r="B134" s="140">
        <v>50.101206050746924</v>
      </c>
      <c r="C134" s="140">
        <v>98911.18102568484</v>
      </c>
      <c r="D134" s="116">
        <v>0.5155592682324327</v>
      </c>
      <c r="E134" s="154">
        <v>1.9396412044505502</v>
      </c>
      <c r="F134" s="138">
        <v>6.1823944035743779</v>
      </c>
      <c r="G134" s="116">
        <v>1.0957341970683061</v>
      </c>
      <c r="H134" s="138">
        <v>8.4911495134332995</v>
      </c>
      <c r="I134" s="116">
        <v>6.7341935914512643</v>
      </c>
      <c r="J134" s="138">
        <v>0.38073422709430904</v>
      </c>
      <c r="K134" s="116">
        <v>6.6444510605856939</v>
      </c>
      <c r="L134" s="139">
        <v>0.98667360395170511</v>
      </c>
      <c r="M134" s="116">
        <v>2079.7125305430759</v>
      </c>
      <c r="N134" s="116">
        <v>118.12389147161502</v>
      </c>
      <c r="O134" s="116">
        <v>2284.9771378427954</v>
      </c>
      <c r="P134" s="116">
        <v>61.247653838602673</v>
      </c>
      <c r="Q134" s="116">
        <v>2474.016526719834</v>
      </c>
      <c r="R134" s="116">
        <v>18.492741188891159</v>
      </c>
      <c r="S134" s="116">
        <v>84.062192312856354</v>
      </c>
      <c r="T134" s="116">
        <v>91.016776321293705</v>
      </c>
    </row>
    <row r="135" spans="1:20">
      <c r="A135" s="102" t="s">
        <v>4061</v>
      </c>
      <c r="B135" s="140">
        <v>921.17531141893801</v>
      </c>
      <c r="C135" s="140">
        <v>2097763.5084557468</v>
      </c>
      <c r="D135" s="116">
        <v>3.7113242616210931</v>
      </c>
      <c r="E135" s="154">
        <v>0.26944560202971962</v>
      </c>
      <c r="F135" s="138">
        <v>6.1773181809974895</v>
      </c>
      <c r="G135" s="116">
        <v>0.74335128152657659</v>
      </c>
      <c r="H135" s="138">
        <v>8.3060919418265922</v>
      </c>
      <c r="I135" s="116">
        <v>2.2986878151896732</v>
      </c>
      <c r="J135" s="138">
        <v>0.37213064088542319</v>
      </c>
      <c r="K135" s="116">
        <v>2.1751768994622647</v>
      </c>
      <c r="L135" s="139">
        <v>0.9462689474789695</v>
      </c>
      <c r="M135" s="116">
        <v>2039.4181729242073</v>
      </c>
      <c r="N135" s="116">
        <v>38.029252946389988</v>
      </c>
      <c r="O135" s="116">
        <v>2264.9837368304529</v>
      </c>
      <c r="P135" s="116">
        <v>20.83532349748225</v>
      </c>
      <c r="Q135" s="116">
        <v>2475.4029215245791</v>
      </c>
      <c r="R135" s="116">
        <v>12.542759144746924</v>
      </c>
      <c r="S135" s="116">
        <v>82.387321885689104</v>
      </c>
      <c r="T135" s="116">
        <v>90.041183950314135</v>
      </c>
    </row>
    <row r="136" spans="1:20">
      <c r="A136" s="102" t="s">
        <v>4062</v>
      </c>
      <c r="B136" s="140">
        <v>100.09027594942339</v>
      </c>
      <c r="C136" s="140">
        <v>217634.97193258131</v>
      </c>
      <c r="D136" s="116">
        <v>0.85374513019408804</v>
      </c>
      <c r="E136" s="154">
        <v>1.1713097558432488</v>
      </c>
      <c r="F136" s="138">
        <v>6.1696360676148094</v>
      </c>
      <c r="G136" s="116">
        <v>0.39422422018919578</v>
      </c>
      <c r="H136" s="138">
        <v>10.525749453286743</v>
      </c>
      <c r="I136" s="116">
        <v>1.5364708632477031</v>
      </c>
      <c r="J136" s="138">
        <v>0.47098958127121232</v>
      </c>
      <c r="K136" s="116">
        <v>1.485035345648501</v>
      </c>
      <c r="L136" s="139">
        <v>0.96652359714099556</v>
      </c>
      <c r="M136" s="116">
        <v>2487.8991706160373</v>
      </c>
      <c r="N136" s="116">
        <v>30.652081563060392</v>
      </c>
      <c r="O136" s="116">
        <v>2482.1887751974432</v>
      </c>
      <c r="P136" s="116">
        <v>14.248416379089576</v>
      </c>
      <c r="Q136" s="116">
        <v>2477.5028213589626</v>
      </c>
      <c r="R136" s="116">
        <v>6.6519118444311971</v>
      </c>
      <c r="S136" s="116">
        <v>100.41963016822608</v>
      </c>
      <c r="T136" s="116">
        <v>100.23005484013358</v>
      </c>
    </row>
    <row r="137" spans="1:20">
      <c r="A137" s="102" t="s">
        <v>4063</v>
      </c>
      <c r="B137" s="140">
        <v>392.67748308916663</v>
      </c>
      <c r="C137" s="140">
        <v>194996.19048281835</v>
      </c>
      <c r="D137" s="116">
        <v>4.6618041339230194</v>
      </c>
      <c r="E137" s="154">
        <v>0.21450922674404085</v>
      </c>
      <c r="F137" s="138">
        <v>6.151305216365123</v>
      </c>
      <c r="G137" s="116">
        <v>0.42646578617289571</v>
      </c>
      <c r="H137" s="138">
        <v>9.2413805807436269</v>
      </c>
      <c r="I137" s="116">
        <v>2.7501956403830645</v>
      </c>
      <c r="J137" s="138">
        <v>0.41229005347217595</v>
      </c>
      <c r="K137" s="116">
        <v>2.7169289636657687</v>
      </c>
      <c r="L137" s="139">
        <v>0.98790388718939937</v>
      </c>
      <c r="M137" s="116">
        <v>2225.3830026189326</v>
      </c>
      <c r="N137" s="116">
        <v>51.131031420789213</v>
      </c>
      <c r="O137" s="116">
        <v>2362.224128407262</v>
      </c>
      <c r="P137" s="116">
        <v>25.203510119250495</v>
      </c>
      <c r="Q137" s="116">
        <v>2482.5223127882346</v>
      </c>
      <c r="R137" s="116">
        <v>7.1922777597067125</v>
      </c>
      <c r="S137" s="116">
        <v>89.642014138414851</v>
      </c>
      <c r="T137" s="116">
        <v>94.207106593200578</v>
      </c>
    </row>
    <row r="138" spans="1:20">
      <c r="A138" s="102" t="s">
        <v>4064</v>
      </c>
      <c r="B138" s="140">
        <v>194.54678728122317</v>
      </c>
      <c r="C138" s="140">
        <v>234389.19743746915</v>
      </c>
      <c r="D138" s="116">
        <v>2.998217110050089</v>
      </c>
      <c r="E138" s="154">
        <v>0.33353155001616736</v>
      </c>
      <c r="F138" s="138">
        <v>6.1362550763326729</v>
      </c>
      <c r="G138" s="116">
        <v>0.40267973576356686</v>
      </c>
      <c r="H138" s="138">
        <v>9.8135780445855705</v>
      </c>
      <c r="I138" s="116">
        <v>3.1866838821411569</v>
      </c>
      <c r="J138" s="138">
        <v>0.43674657740843542</v>
      </c>
      <c r="K138" s="116">
        <v>3.1611395405934894</v>
      </c>
      <c r="L138" s="139">
        <v>0.99198403654318412</v>
      </c>
      <c r="M138" s="116">
        <v>2336.0595405430436</v>
      </c>
      <c r="N138" s="116">
        <v>61.947613441655221</v>
      </c>
      <c r="O138" s="116">
        <v>2417.4265835745705</v>
      </c>
      <c r="P138" s="116">
        <v>29.372977711001113</v>
      </c>
      <c r="Q138" s="116">
        <v>2486.6527333306758</v>
      </c>
      <c r="R138" s="116">
        <v>6.7882849019092646</v>
      </c>
      <c r="S138" s="116">
        <v>93.943939546961815</v>
      </c>
      <c r="T138" s="116">
        <v>96.634146261798278</v>
      </c>
    </row>
    <row r="139" spans="1:20">
      <c r="A139" s="102" t="s">
        <v>4065</v>
      </c>
      <c r="B139" s="140">
        <v>285.73238167778896</v>
      </c>
      <c r="C139" s="140">
        <v>376640.87401751906</v>
      </c>
      <c r="D139" s="116">
        <v>1.3580675895783425</v>
      </c>
      <c r="E139" s="154">
        <v>0.73634037633611704</v>
      </c>
      <c r="F139" s="138">
        <v>6.1300727210633017</v>
      </c>
      <c r="G139" s="116">
        <v>0.15137472897141002</v>
      </c>
      <c r="H139" s="138">
        <v>8.948842733844204</v>
      </c>
      <c r="I139" s="116">
        <v>1.3301482151156601</v>
      </c>
      <c r="J139" s="138">
        <v>0.39786086979854873</v>
      </c>
      <c r="K139" s="116">
        <v>1.321506702822278</v>
      </c>
      <c r="L139" s="139">
        <v>0.99350334632247683</v>
      </c>
      <c r="M139" s="116">
        <v>2159.1820658892307</v>
      </c>
      <c r="N139" s="116">
        <v>24.246938094595407</v>
      </c>
      <c r="O139" s="116">
        <v>2332.7981278873149</v>
      </c>
      <c r="P139" s="116">
        <v>12.149124458433562</v>
      </c>
      <c r="Q139" s="116">
        <v>2488.3518782549609</v>
      </c>
      <c r="R139" s="116">
        <v>2.5513927568015333</v>
      </c>
      <c r="S139" s="116">
        <v>86.77157297397298</v>
      </c>
      <c r="T139" s="116">
        <v>92.557604538403893</v>
      </c>
    </row>
    <row r="140" spans="1:20">
      <c r="A140" s="102" t="s">
        <v>4066</v>
      </c>
      <c r="B140" s="140">
        <v>106.63208824391234</v>
      </c>
      <c r="C140" s="140">
        <v>188527.42082575773</v>
      </c>
      <c r="D140" s="116">
        <v>0.51609223012472261</v>
      </c>
      <c r="E140" s="154">
        <v>1.9376381616098595</v>
      </c>
      <c r="F140" s="138">
        <v>6.1104362979746938</v>
      </c>
      <c r="G140" s="116">
        <v>0.41545151750682019</v>
      </c>
      <c r="H140" s="138">
        <v>10.645329746947288</v>
      </c>
      <c r="I140" s="116">
        <v>1.340417678976999</v>
      </c>
      <c r="J140" s="138">
        <v>0.47176972214720392</v>
      </c>
      <c r="K140" s="116">
        <v>1.2744095066796095</v>
      </c>
      <c r="L140" s="139">
        <v>0.95075551946780734</v>
      </c>
      <c r="M140" s="116">
        <v>2491.3171268987758</v>
      </c>
      <c r="N140" s="116">
        <v>26.334181491927666</v>
      </c>
      <c r="O140" s="116">
        <v>2492.6691572802397</v>
      </c>
      <c r="P140" s="116">
        <v>12.442255703962701</v>
      </c>
      <c r="Q140" s="116">
        <v>2493.7581547224959</v>
      </c>
      <c r="R140" s="116">
        <v>6.9985619223982667</v>
      </c>
      <c r="S140" s="116">
        <v>99.902114492574285</v>
      </c>
      <c r="T140" s="116">
        <v>99.945759733997789</v>
      </c>
    </row>
    <row r="141" spans="1:20">
      <c r="A141" s="102" t="s">
        <v>4067</v>
      </c>
      <c r="B141" s="140">
        <v>73.917369694590775</v>
      </c>
      <c r="C141" s="140">
        <v>167320.18709847945</v>
      </c>
      <c r="D141" s="116">
        <v>1.040240797213964</v>
      </c>
      <c r="E141" s="154">
        <v>0.96131588251322253</v>
      </c>
      <c r="F141" s="138">
        <v>6.1026255576469621</v>
      </c>
      <c r="G141" s="116">
        <v>0.53188547562021438</v>
      </c>
      <c r="H141" s="138">
        <v>9.8688313221516246</v>
      </c>
      <c r="I141" s="116">
        <v>1.9737788799906055</v>
      </c>
      <c r="J141" s="138">
        <v>0.43679853677596003</v>
      </c>
      <c r="K141" s="116">
        <v>1.9007632435211985</v>
      </c>
      <c r="L141" s="139">
        <v>0.96300718524774453</v>
      </c>
      <c r="M141" s="116">
        <v>2336.2926683280143</v>
      </c>
      <c r="N141" s="116">
        <v>37.250865032217462</v>
      </c>
      <c r="O141" s="116">
        <v>2422.601595462841</v>
      </c>
      <c r="P141" s="116">
        <v>18.199430123027469</v>
      </c>
      <c r="Q141" s="116">
        <v>2495.9126069550985</v>
      </c>
      <c r="R141" s="116">
        <v>8.9580502769013037</v>
      </c>
      <c r="S141" s="116">
        <v>93.604746489028187</v>
      </c>
      <c r="T141" s="116">
        <v>96.437345401882425</v>
      </c>
    </row>
    <row r="142" spans="1:20">
      <c r="A142" s="102" t="s">
        <v>4068</v>
      </c>
      <c r="B142" s="140">
        <v>137.1507040996695</v>
      </c>
      <c r="C142" s="140">
        <v>276489.45236303261</v>
      </c>
      <c r="D142" s="116">
        <v>1.6771595094907787</v>
      </c>
      <c r="E142" s="154">
        <v>0.59624620934452521</v>
      </c>
      <c r="F142" s="138">
        <v>5.8848898449738964</v>
      </c>
      <c r="G142" s="116">
        <v>1.2565719254245578</v>
      </c>
      <c r="H142" s="138">
        <v>10.254288051090908</v>
      </c>
      <c r="I142" s="116">
        <v>1.5916029340559061</v>
      </c>
      <c r="J142" s="138">
        <v>0.43766576457283191</v>
      </c>
      <c r="K142" s="116">
        <v>0.97684537974552998</v>
      </c>
      <c r="L142" s="139">
        <v>0.61374942131843135</v>
      </c>
      <c r="M142" s="116">
        <v>2340.1824433625306</v>
      </c>
      <c r="N142" s="116">
        <v>19.170346280287731</v>
      </c>
      <c r="O142" s="116">
        <v>2457.9877302374393</v>
      </c>
      <c r="P142" s="116">
        <v>14.725924697288292</v>
      </c>
      <c r="Q142" s="116">
        <v>2556.9050590808893</v>
      </c>
      <c r="R142" s="116">
        <v>21.034104955272142</v>
      </c>
      <c r="S142" s="116">
        <v>91.524025698620889</v>
      </c>
      <c r="T142" s="116">
        <v>95.207246747992158</v>
      </c>
    </row>
    <row r="143" spans="1:20">
      <c r="A143" s="102" t="s">
        <v>4069</v>
      </c>
      <c r="B143" s="140">
        <v>197.84730470155381</v>
      </c>
      <c r="C143" s="140">
        <v>314386.86592046218</v>
      </c>
      <c r="D143" s="116">
        <v>3.3717918222282628</v>
      </c>
      <c r="E143" s="154">
        <v>0.29657821500354248</v>
      </c>
      <c r="F143" s="138">
        <v>5.8250322407813346</v>
      </c>
      <c r="G143" s="116">
        <v>1.0272678731519129</v>
      </c>
      <c r="H143" s="138">
        <v>9.5761399781358261</v>
      </c>
      <c r="I143" s="116">
        <v>4.622054444897886</v>
      </c>
      <c r="J143" s="138">
        <v>0.40456428861964211</v>
      </c>
      <c r="K143" s="116">
        <v>4.5064518202672765</v>
      </c>
      <c r="L143" s="139">
        <v>0.97498890893459322</v>
      </c>
      <c r="M143" s="116">
        <v>2190.0218522397236</v>
      </c>
      <c r="N143" s="116">
        <v>83.68030462164711</v>
      </c>
      <c r="O143" s="116">
        <v>2394.8829958606025</v>
      </c>
      <c r="P143" s="116">
        <v>42.518898346505694</v>
      </c>
      <c r="Q143" s="116">
        <v>2574.006055175134</v>
      </c>
      <c r="R143" s="116">
        <v>17.169265751206012</v>
      </c>
      <c r="S143" s="116">
        <v>85.08223389127636</v>
      </c>
      <c r="T143" s="116">
        <v>91.445880906291961</v>
      </c>
    </row>
    <row r="144" spans="1:20">
      <c r="A144" s="102" t="s">
        <v>4070</v>
      </c>
      <c r="B144" s="140">
        <v>440.53259455885512</v>
      </c>
      <c r="C144" s="140">
        <v>983889.22213675594</v>
      </c>
      <c r="D144" s="116">
        <v>17.284537515446257</v>
      </c>
      <c r="E144" s="154">
        <v>5.78551783121969E-2</v>
      </c>
      <c r="F144" s="138">
        <v>5.656127967945408</v>
      </c>
      <c r="G144" s="116">
        <v>8.7969775206083567E-2</v>
      </c>
      <c r="H144" s="138">
        <v>11.245705433965581</v>
      </c>
      <c r="I144" s="116">
        <v>0.97494572275517022</v>
      </c>
      <c r="J144" s="138">
        <v>0.46132251975869143</v>
      </c>
      <c r="K144" s="116">
        <v>0.97096883625005825</v>
      </c>
      <c r="L144" s="139">
        <v>0.99592091496758062</v>
      </c>
      <c r="M144" s="116">
        <v>2445.394753586208</v>
      </c>
      <c r="N144" s="116">
        <v>19.759840529766734</v>
      </c>
      <c r="O144" s="116">
        <v>2543.7125437428854</v>
      </c>
      <c r="P144" s="116">
        <v>9.091276137522982</v>
      </c>
      <c r="Q144" s="116">
        <v>2623.0612113674079</v>
      </c>
      <c r="R144" s="116">
        <v>1.4632848017026845</v>
      </c>
      <c r="S144" s="116">
        <v>93.22675136168165</v>
      </c>
      <c r="T144" s="116">
        <v>96.13487025495381</v>
      </c>
    </row>
    <row r="145" spans="1:20">
      <c r="A145" s="102" t="s">
        <v>4071</v>
      </c>
      <c r="B145" s="140">
        <v>284.50558093377504</v>
      </c>
      <c r="C145" s="140">
        <v>383687.07014539692</v>
      </c>
      <c r="D145" s="116">
        <v>1.9955166021121669</v>
      </c>
      <c r="E145" s="154">
        <v>0.5011233677241993</v>
      </c>
      <c r="F145" s="138">
        <v>5.5201406687601606</v>
      </c>
      <c r="G145" s="116">
        <v>0.24276833676830145</v>
      </c>
      <c r="H145" s="138">
        <v>12.430310702413893</v>
      </c>
      <c r="I145" s="116">
        <v>1.7617744069564294</v>
      </c>
      <c r="J145" s="138">
        <v>0.49765784474702357</v>
      </c>
      <c r="K145" s="116">
        <v>1.7449677921581908</v>
      </c>
      <c r="L145" s="139">
        <v>0.99046040473066421</v>
      </c>
      <c r="M145" s="116">
        <v>2603.7224880573199</v>
      </c>
      <c r="N145" s="116">
        <v>37.379091082042351</v>
      </c>
      <c r="O145" s="116">
        <v>2637.4718436514927</v>
      </c>
      <c r="P145" s="116">
        <v>16.558257301962158</v>
      </c>
      <c r="Q145" s="116">
        <v>2663.4578070675198</v>
      </c>
      <c r="R145" s="116">
        <v>4.0227265894629909</v>
      </c>
      <c r="S145" s="116">
        <v>97.757226757950093</v>
      </c>
      <c r="T145" s="116">
        <v>98.72038991902761</v>
      </c>
    </row>
    <row r="146" spans="1:20">
      <c r="A146" s="102" t="s">
        <v>4072</v>
      </c>
      <c r="B146" s="140">
        <v>774.73626925991721</v>
      </c>
      <c r="C146" s="140">
        <v>636821.31097217998</v>
      </c>
      <c r="D146" s="116">
        <v>1.2290639995372528</v>
      </c>
      <c r="E146" s="154">
        <v>0.81362728090360126</v>
      </c>
      <c r="F146" s="138">
        <v>5.4783429487250039</v>
      </c>
      <c r="G146" s="116">
        <v>0.74821127371198282</v>
      </c>
      <c r="H146" s="138">
        <v>10.848919157208897</v>
      </c>
      <c r="I146" s="116">
        <v>3.6731314504397696</v>
      </c>
      <c r="J146" s="138">
        <v>0.43105671428911352</v>
      </c>
      <c r="K146" s="116">
        <v>3.5961193726154388</v>
      </c>
      <c r="L146" s="139">
        <v>0.97903367225937143</v>
      </c>
      <c r="M146" s="116">
        <v>2310.4794998606012</v>
      </c>
      <c r="N146" s="116">
        <v>69.830774739946037</v>
      </c>
      <c r="O146" s="116">
        <v>2510.2672011566265</v>
      </c>
      <c r="P146" s="116">
        <v>34.161579071787173</v>
      </c>
      <c r="Q146" s="116">
        <v>2676.0446712475705</v>
      </c>
      <c r="R146" s="116">
        <v>12.379958325255529</v>
      </c>
      <c r="S146" s="116">
        <v>86.3393471971997</v>
      </c>
      <c r="T146" s="116">
        <v>92.041177879232478</v>
      </c>
    </row>
    <row r="147" spans="1:20">
      <c r="A147" s="102" t="s">
        <v>4073</v>
      </c>
      <c r="B147" s="140">
        <v>518.1293536552763</v>
      </c>
      <c r="C147" s="140">
        <v>1081264.4118202012</v>
      </c>
      <c r="D147" s="116">
        <v>29.522649361417518</v>
      </c>
      <c r="E147" s="154">
        <v>3.3872298781791495E-2</v>
      </c>
      <c r="F147" s="138">
        <v>4.1464805948278487</v>
      </c>
      <c r="G147" s="116">
        <v>0.10752980256317263</v>
      </c>
      <c r="H147" s="138">
        <v>16.124582753031543</v>
      </c>
      <c r="I147" s="116">
        <v>1.6889376273280385</v>
      </c>
      <c r="J147" s="138">
        <v>0.48491637282521838</v>
      </c>
      <c r="K147" s="116">
        <v>1.6855110947618202</v>
      </c>
      <c r="L147" s="139">
        <v>0.99797119058112327</v>
      </c>
      <c r="M147" s="116">
        <v>2548.6443582473753</v>
      </c>
      <c r="N147" s="116">
        <v>35.482896066143212</v>
      </c>
      <c r="O147" s="116">
        <v>2884.2108128801174</v>
      </c>
      <c r="P147" s="116">
        <v>16.149111210924048</v>
      </c>
      <c r="Q147" s="116">
        <v>3127.6860502295021</v>
      </c>
      <c r="R147" s="116">
        <v>1.7105075123113238</v>
      </c>
      <c r="S147" s="116">
        <v>81.486578809927607</v>
      </c>
      <c r="T147" s="116">
        <v>88.365397801915464</v>
      </c>
    </row>
    <row r="148" spans="1:20">
      <c r="A148" s="102" t="s">
        <v>4074</v>
      </c>
      <c r="B148" s="140">
        <v>162.03098054097359</v>
      </c>
      <c r="C148" s="140">
        <v>42312.051177584297</v>
      </c>
      <c r="D148" s="116">
        <v>2.3028429235236203</v>
      </c>
      <c r="E148" s="154">
        <v>0.43424585749421524</v>
      </c>
      <c r="F148" s="138">
        <v>4.0742319490779142</v>
      </c>
      <c r="G148" s="116">
        <v>0.58946558096243873</v>
      </c>
      <c r="H148" s="138">
        <v>18.547713185985657</v>
      </c>
      <c r="I148" s="116">
        <v>5.471349508772775</v>
      </c>
      <c r="J148" s="138">
        <v>0.54806850627122472</v>
      </c>
      <c r="K148" s="116">
        <v>5.4395032655573159</v>
      </c>
      <c r="L148" s="139">
        <v>0.99417945368607918</v>
      </c>
      <c r="M148" s="116">
        <v>2817.1347551039403</v>
      </c>
      <c r="N148" s="116">
        <v>124.15831630267621</v>
      </c>
      <c r="O148" s="116">
        <v>3018.5899446674057</v>
      </c>
      <c r="P148" s="116">
        <v>52.760560067587676</v>
      </c>
      <c r="Q148" s="116">
        <v>3155.6054615654134</v>
      </c>
      <c r="R148" s="116">
        <v>9.3510835502750069</v>
      </c>
      <c r="S148" s="116">
        <v>89.273985275283223</v>
      </c>
      <c r="T148" s="116">
        <v>93.326182315045699</v>
      </c>
    </row>
    <row r="149" spans="1:20">
      <c r="A149" s="102" t="s">
        <v>4075</v>
      </c>
      <c r="B149" s="140">
        <v>45.380819479672404</v>
      </c>
      <c r="C149" s="140">
        <v>128487.26516064427</v>
      </c>
      <c r="D149" s="116">
        <v>2.0983174252408512</v>
      </c>
      <c r="E149" s="154">
        <v>0.47657231835894276</v>
      </c>
      <c r="F149" s="138">
        <v>3.2623594086816827</v>
      </c>
      <c r="G149" s="116">
        <v>0.43546695364112137</v>
      </c>
      <c r="H149" s="138">
        <v>27.977659634133989</v>
      </c>
      <c r="I149" s="116">
        <v>1.2337169180371053</v>
      </c>
      <c r="J149" s="138">
        <v>0.66197549420010704</v>
      </c>
      <c r="K149" s="116">
        <v>1.1543075699905527</v>
      </c>
      <c r="L149" s="139">
        <v>0.93563406087281675</v>
      </c>
      <c r="M149" s="116">
        <v>3274.823217142774</v>
      </c>
      <c r="N149" s="116">
        <v>29.638765190532467</v>
      </c>
      <c r="O149" s="116">
        <v>3418.3126117327974</v>
      </c>
      <c r="P149" s="116">
        <v>12.095227661284071</v>
      </c>
      <c r="Q149" s="116">
        <v>3503.5151509575844</v>
      </c>
      <c r="R149" s="116">
        <v>6.7301349281108287</v>
      </c>
      <c r="S149" s="116">
        <v>93.472500504177802</v>
      </c>
      <c r="T149" s="116">
        <v>95.802332586624175</v>
      </c>
    </row>
    <row r="151" spans="1:20">
      <c r="A151" s="282" t="s">
        <v>3308</v>
      </c>
    </row>
    <row r="152" spans="1:20">
      <c r="A152" s="102" t="s">
        <v>2893</v>
      </c>
      <c r="B152" s="140">
        <v>1099.7228211449658</v>
      </c>
      <c r="C152" s="140">
        <v>29706.643174569526</v>
      </c>
      <c r="D152" s="116">
        <v>110.02168657017498</v>
      </c>
      <c r="E152" s="154">
        <v>9.0891171656614384E-3</v>
      </c>
      <c r="F152" s="138">
        <v>19.160928259991966</v>
      </c>
      <c r="G152" s="116">
        <v>0.60815727803258257</v>
      </c>
      <c r="H152" s="138">
        <v>0.32460979206401308</v>
      </c>
      <c r="I152" s="116">
        <v>1.2578161746999552</v>
      </c>
      <c r="J152" s="138">
        <v>4.5110421658177143E-2</v>
      </c>
      <c r="K152" s="116">
        <v>1.10102055135807</v>
      </c>
      <c r="L152" s="139">
        <v>0.87534297419947871</v>
      </c>
      <c r="M152" s="116">
        <v>284.43220946326528</v>
      </c>
      <c r="N152" s="116">
        <v>3.0635739765611447</v>
      </c>
      <c r="O152" s="116">
        <v>285.44237143737382</v>
      </c>
      <c r="P152" s="116">
        <v>3.1298398559745237</v>
      </c>
      <c r="Q152" s="116">
        <v>293.72201430099057</v>
      </c>
      <c r="R152" s="116">
        <v>13.885749281748986</v>
      </c>
      <c r="S152" s="116">
        <v>96.837211926442265</v>
      </c>
      <c r="T152" s="116">
        <v>99.646106508637189</v>
      </c>
    </row>
    <row r="153" spans="1:20">
      <c r="A153" s="102" t="s">
        <v>2894</v>
      </c>
      <c r="B153" s="140">
        <v>437.48295645243053</v>
      </c>
      <c r="C153" s="140">
        <v>11479.648098434902</v>
      </c>
      <c r="D153" s="116">
        <v>102.85609126053187</v>
      </c>
      <c r="E153" s="154">
        <v>9.7223216218378875E-3</v>
      </c>
      <c r="F153" s="138">
        <v>19.042866980167982</v>
      </c>
      <c r="G153" s="116">
        <v>1.3325746469004143</v>
      </c>
      <c r="H153" s="138">
        <v>0.32795643467076979</v>
      </c>
      <c r="I153" s="116">
        <v>1.447504148590101</v>
      </c>
      <c r="J153" s="138">
        <v>4.529468204761837E-2</v>
      </c>
      <c r="K153" s="116">
        <v>0.56525487226895188</v>
      </c>
      <c r="L153" s="139">
        <v>0.39050311034999269</v>
      </c>
      <c r="M153" s="116">
        <v>285.5686578853103</v>
      </c>
      <c r="N153" s="116">
        <v>1.5789595456761845</v>
      </c>
      <c r="O153" s="116">
        <v>288.00451368060652</v>
      </c>
      <c r="P153" s="116">
        <v>3.629810115333072</v>
      </c>
      <c r="Q153" s="116">
        <v>307.79571094154926</v>
      </c>
      <c r="R153" s="116">
        <v>30.328278132590015</v>
      </c>
      <c r="S153" s="116">
        <v>92.778634572832019</v>
      </c>
      <c r="T153" s="116">
        <v>99.154229993076584</v>
      </c>
    </row>
    <row r="154" spans="1:20">
      <c r="A154" s="102" t="s">
        <v>2895</v>
      </c>
      <c r="B154" s="140">
        <v>537.4763242747033</v>
      </c>
      <c r="C154" s="140">
        <v>10494.315671965294</v>
      </c>
      <c r="D154" s="116">
        <v>106.88000274458618</v>
      </c>
      <c r="E154" s="154">
        <v>9.3562871848883195E-3</v>
      </c>
      <c r="F154" s="138">
        <v>19.282443883891215</v>
      </c>
      <c r="G154" s="116">
        <v>0.66361884602181676</v>
      </c>
      <c r="H154" s="138">
        <v>0.32647985923907807</v>
      </c>
      <c r="I154" s="116">
        <v>0.88025631420832795</v>
      </c>
      <c r="J154" s="138">
        <v>4.5658032818379941E-2</v>
      </c>
      <c r="K154" s="116">
        <v>0.5783262106357473</v>
      </c>
      <c r="L154" s="139">
        <v>0.65699751458854805</v>
      </c>
      <c r="M154" s="116">
        <v>287.80908118005328</v>
      </c>
      <c r="N154" s="116">
        <v>1.6278658340586389</v>
      </c>
      <c r="O154" s="116">
        <v>286.87486530420489</v>
      </c>
      <c r="P154" s="116">
        <v>2.1998621809644874</v>
      </c>
      <c r="Q154" s="116">
        <v>279.29191587117998</v>
      </c>
      <c r="R154" s="116">
        <v>15.171951649738304</v>
      </c>
      <c r="S154" s="116">
        <v>103.04955669135865</v>
      </c>
      <c r="T154" s="116">
        <v>100.32565274579136</v>
      </c>
    </row>
    <row r="155" spans="1:20">
      <c r="A155" s="102" t="s">
        <v>2896</v>
      </c>
      <c r="B155" s="140">
        <v>309.37486115521347</v>
      </c>
      <c r="C155" s="140">
        <v>6842.1733772857151</v>
      </c>
      <c r="D155" s="116">
        <v>62.947620523918573</v>
      </c>
      <c r="E155" s="154">
        <v>1.588622400143027E-2</v>
      </c>
      <c r="F155" s="138">
        <v>19.064477878773559</v>
      </c>
      <c r="G155" s="116">
        <v>1.2463738236610529</v>
      </c>
      <c r="H155" s="138">
        <v>0.33329317059569968</v>
      </c>
      <c r="I155" s="116">
        <v>3.5262680643362994</v>
      </c>
      <c r="J155" s="138">
        <v>4.6083988090861755E-2</v>
      </c>
      <c r="K155" s="116">
        <v>3.2986540820841759</v>
      </c>
      <c r="L155" s="139">
        <v>0.93545187770772498</v>
      </c>
      <c r="M155" s="116">
        <v>290.43453319084443</v>
      </c>
      <c r="N155" s="116">
        <v>9.3678253937582951</v>
      </c>
      <c r="O155" s="116">
        <v>292.0769152103137</v>
      </c>
      <c r="P155" s="116">
        <v>8.9507050010822695</v>
      </c>
      <c r="Q155" s="116">
        <v>305.24133569437589</v>
      </c>
      <c r="R155" s="116">
        <v>28.385196868895122</v>
      </c>
      <c r="S155" s="116">
        <v>95.149148961149606</v>
      </c>
      <c r="T155" s="116">
        <v>99.437688521776323</v>
      </c>
    </row>
    <row r="156" spans="1:20">
      <c r="A156" s="102" t="s">
        <v>2897</v>
      </c>
      <c r="B156" s="140">
        <v>213.63857297671248</v>
      </c>
      <c r="C156" s="140">
        <v>4115.1417228593546</v>
      </c>
      <c r="D156" s="116">
        <v>76.109441924506797</v>
      </c>
      <c r="E156" s="154">
        <v>1.3138974281166104E-2</v>
      </c>
      <c r="F156" s="138">
        <v>19.231426569099614</v>
      </c>
      <c r="G156" s="116">
        <v>1.936769690224323</v>
      </c>
      <c r="H156" s="138">
        <v>0.3382254739370778</v>
      </c>
      <c r="I156" s="116">
        <v>2.2375336158758108</v>
      </c>
      <c r="J156" s="138">
        <v>4.7175503088336436E-2</v>
      </c>
      <c r="K156" s="116">
        <v>1.1204819718329524</v>
      </c>
      <c r="L156" s="139">
        <v>0.50076654217969163</v>
      </c>
      <c r="M156" s="116">
        <v>297.15740575116871</v>
      </c>
      <c r="N156" s="116">
        <v>3.2540197299447584</v>
      </c>
      <c r="O156" s="116">
        <v>295.82623054973857</v>
      </c>
      <c r="P156" s="116">
        <v>5.7422372297800734</v>
      </c>
      <c r="Q156" s="116">
        <v>285.32282650047557</v>
      </c>
      <c r="R156" s="116">
        <v>44.276498065257499</v>
      </c>
      <c r="S156" s="116">
        <v>104.14778564892472</v>
      </c>
      <c r="T156" s="116">
        <v>100.44998551986292</v>
      </c>
    </row>
    <row r="157" spans="1:20">
      <c r="A157" s="102" t="s">
        <v>2898</v>
      </c>
      <c r="B157" s="140">
        <v>236.27778103056647</v>
      </c>
      <c r="C157" s="140">
        <v>7606.5136717775486</v>
      </c>
      <c r="D157" s="116">
        <v>124.44810777288586</v>
      </c>
      <c r="E157" s="154">
        <v>8.0354777416541401E-3</v>
      </c>
      <c r="F157" s="138">
        <v>19.024777144413626</v>
      </c>
      <c r="G157" s="116">
        <v>1.0612339656634155</v>
      </c>
      <c r="H157" s="138">
        <v>0.3419342019320733</v>
      </c>
      <c r="I157" s="116">
        <v>2.52316746214216</v>
      </c>
      <c r="J157" s="138">
        <v>4.7180316143099955E-2</v>
      </c>
      <c r="K157" s="116">
        <v>2.2891388145185099</v>
      </c>
      <c r="L157" s="139">
        <v>0.9072480716658573</v>
      </c>
      <c r="M157" s="116">
        <v>297.187034856406</v>
      </c>
      <c r="N157" s="116">
        <v>6.6485947949453532</v>
      </c>
      <c r="O157" s="116">
        <v>298.63634816531652</v>
      </c>
      <c r="P157" s="116">
        <v>6.5281976004712874</v>
      </c>
      <c r="Q157" s="116">
        <v>309.98300107304868</v>
      </c>
      <c r="R157" s="116">
        <v>24.151337176717277</v>
      </c>
      <c r="S157" s="116">
        <v>95.872042604804875</v>
      </c>
      <c r="T157" s="116">
        <v>99.51468958222452</v>
      </c>
    </row>
    <row r="158" spans="1:20">
      <c r="A158" s="102" t="s">
        <v>2899</v>
      </c>
      <c r="B158" s="140">
        <v>296.69869082330979</v>
      </c>
      <c r="C158" s="140">
        <v>5605.4252379636264</v>
      </c>
      <c r="D158" s="116">
        <v>74.910098837833885</v>
      </c>
      <c r="E158" s="154">
        <v>1.3349334943006948E-2</v>
      </c>
      <c r="F158" s="138">
        <v>19.02841399659162</v>
      </c>
      <c r="G158" s="116">
        <v>1.2845149391352388</v>
      </c>
      <c r="H158" s="138">
        <v>0.3428172942933011</v>
      </c>
      <c r="I158" s="116">
        <v>1.6033201096296406</v>
      </c>
      <c r="J158" s="138">
        <v>4.7311208304353924E-2</v>
      </c>
      <c r="K158" s="116">
        <v>0.95950859562653013</v>
      </c>
      <c r="L158" s="139">
        <v>0.59845104534251259</v>
      </c>
      <c r="M158" s="116">
        <v>297.99275316644378</v>
      </c>
      <c r="N158" s="116">
        <v>2.7941865050489696</v>
      </c>
      <c r="O158" s="116">
        <v>299.30432585461125</v>
      </c>
      <c r="P158" s="116">
        <v>4.1562185171719364</v>
      </c>
      <c r="Q158" s="116">
        <v>309.52709830419195</v>
      </c>
      <c r="R158" s="116">
        <v>29.224381055523565</v>
      </c>
      <c r="S158" s="116">
        <v>96.273558857708593</v>
      </c>
      <c r="T158" s="116">
        <v>99.561792939536531</v>
      </c>
    </row>
    <row r="159" spans="1:20">
      <c r="A159" s="102" t="s">
        <v>2900</v>
      </c>
      <c r="B159" s="140">
        <v>250.88777608342502</v>
      </c>
      <c r="C159" s="140">
        <v>7274.1593772326951</v>
      </c>
      <c r="D159" s="116">
        <v>56.631665815031106</v>
      </c>
      <c r="E159" s="154">
        <v>1.7657965479351681E-2</v>
      </c>
      <c r="F159" s="138">
        <v>19.127509511923456</v>
      </c>
      <c r="G159" s="116">
        <v>1.3067426506787321</v>
      </c>
      <c r="H159" s="138">
        <v>0.34138584046608517</v>
      </c>
      <c r="I159" s="116">
        <v>1.4719328978958632</v>
      </c>
      <c r="J159" s="138">
        <v>4.735901443828712E-2</v>
      </c>
      <c r="K159" s="116">
        <v>0.67750284191672183</v>
      </c>
      <c r="L159" s="139">
        <v>0.46028106504394073</v>
      </c>
      <c r="M159" s="116">
        <v>298.28700295954911</v>
      </c>
      <c r="N159" s="116">
        <v>1.9748604907226479</v>
      </c>
      <c r="O159" s="116">
        <v>298.22134217380096</v>
      </c>
      <c r="P159" s="116">
        <v>3.8037480319273129</v>
      </c>
      <c r="Q159" s="116">
        <v>297.70378252343829</v>
      </c>
      <c r="R159" s="116">
        <v>29.815261405717479</v>
      </c>
      <c r="S159" s="116">
        <v>100.19590629019464</v>
      </c>
      <c r="T159" s="116">
        <v>100.02201746704965</v>
      </c>
    </row>
    <row r="160" spans="1:20">
      <c r="A160" s="102" t="s">
        <v>2901</v>
      </c>
      <c r="B160" s="140">
        <v>316.14377176966383</v>
      </c>
      <c r="C160" s="140">
        <v>7432.955713921172</v>
      </c>
      <c r="D160" s="116">
        <v>52.183429128181892</v>
      </c>
      <c r="E160" s="154">
        <v>1.9163171464712071E-2</v>
      </c>
      <c r="F160" s="138">
        <v>19.016881850989858</v>
      </c>
      <c r="G160" s="116">
        <v>1.2342556140797014</v>
      </c>
      <c r="H160" s="138">
        <v>0.34421212795845973</v>
      </c>
      <c r="I160" s="116">
        <v>2.472762768580695</v>
      </c>
      <c r="J160" s="138">
        <v>4.7474915644501244E-2</v>
      </c>
      <c r="K160" s="116">
        <v>2.1427012831450871</v>
      </c>
      <c r="L160" s="139">
        <v>0.86652116829425785</v>
      </c>
      <c r="M160" s="116">
        <v>299.00032650228525</v>
      </c>
      <c r="N160" s="116">
        <v>6.2603777886636749</v>
      </c>
      <c r="O160" s="116">
        <v>300.35849413516576</v>
      </c>
      <c r="P160" s="116">
        <v>6.4294900257847303</v>
      </c>
      <c r="Q160" s="116">
        <v>310.94004431076235</v>
      </c>
      <c r="R160" s="116">
        <v>28.073007285425263</v>
      </c>
      <c r="S160" s="116">
        <v>96.160122175661556</v>
      </c>
      <c r="T160" s="116">
        <v>99.547817804590096</v>
      </c>
    </row>
    <row r="161" spans="1:21">
      <c r="A161" s="102" t="s">
        <v>2902</v>
      </c>
      <c r="B161" s="140">
        <v>252.22627797337509</v>
      </c>
      <c r="C161" s="140">
        <v>6067.7590714267208</v>
      </c>
      <c r="D161" s="116">
        <v>68.6476792898669</v>
      </c>
      <c r="E161" s="154">
        <v>1.4567134830260901E-2</v>
      </c>
      <c r="F161" s="138">
        <v>19.163367975989342</v>
      </c>
      <c r="G161" s="116">
        <v>1.3931922995955834</v>
      </c>
      <c r="H161" s="138">
        <v>0.34289326461223402</v>
      </c>
      <c r="I161" s="116">
        <v>1.8474376561067409</v>
      </c>
      <c r="J161" s="138">
        <v>4.7657309299771716E-2</v>
      </c>
      <c r="K161" s="116">
        <v>1.2132770127010315</v>
      </c>
      <c r="L161" s="139">
        <v>0.65673502360987457</v>
      </c>
      <c r="M161" s="116">
        <v>300.12272348996282</v>
      </c>
      <c r="N161" s="116">
        <v>3.5578570139834085</v>
      </c>
      <c r="O161" s="116">
        <v>299.36176985144101</v>
      </c>
      <c r="P161" s="116">
        <v>4.7898331185275538</v>
      </c>
      <c r="Q161" s="116">
        <v>293.45066578119548</v>
      </c>
      <c r="R161" s="116">
        <v>31.805847842719942</v>
      </c>
      <c r="S161" s="116">
        <v>102.2736556725832</v>
      </c>
      <c r="T161" s="116">
        <v>100.25419198947796</v>
      </c>
    </row>
    <row r="162" spans="1:21">
      <c r="A162" s="102" t="s">
        <v>2903</v>
      </c>
      <c r="B162" s="140">
        <v>339.75272597450129</v>
      </c>
      <c r="C162" s="140">
        <v>10733.023262352377</v>
      </c>
      <c r="D162" s="116">
        <v>55.608596592569143</v>
      </c>
      <c r="E162" s="154">
        <v>1.798283109582427E-2</v>
      </c>
      <c r="F162" s="138">
        <v>18.882493576151923</v>
      </c>
      <c r="G162" s="116">
        <v>0.89833011136671137</v>
      </c>
      <c r="H162" s="138">
        <v>0.35916415032611282</v>
      </c>
      <c r="I162" s="116">
        <v>2.7216734106011127</v>
      </c>
      <c r="J162" s="138">
        <v>4.9187081239606099E-2</v>
      </c>
      <c r="K162" s="116">
        <v>2.569145609922677</v>
      </c>
      <c r="L162" s="139">
        <v>0.94395808105251389</v>
      </c>
      <c r="M162" s="116">
        <v>309.52880562220111</v>
      </c>
      <c r="N162" s="116">
        <v>7.7643526525728248</v>
      </c>
      <c r="O162" s="116">
        <v>311.59051171079255</v>
      </c>
      <c r="P162" s="116">
        <v>7.302885307540123</v>
      </c>
      <c r="Q162" s="116">
        <v>327.03837485075559</v>
      </c>
      <c r="R162" s="116">
        <v>20.384229142314695</v>
      </c>
      <c r="S162" s="116">
        <v>94.646019985714219</v>
      </c>
      <c r="T162" s="116">
        <v>99.338328347268458</v>
      </c>
    </row>
    <row r="163" spans="1:21">
      <c r="A163" s="102" t="s">
        <v>2904</v>
      </c>
      <c r="B163" s="140">
        <v>260.11385683754366</v>
      </c>
      <c r="C163" s="140">
        <v>7898.266571216217</v>
      </c>
      <c r="D163" s="116">
        <v>63.269341938367724</v>
      </c>
      <c r="E163" s="154">
        <v>1.5805443353182423E-2</v>
      </c>
      <c r="F163" s="138">
        <v>18.97365472215316</v>
      </c>
      <c r="G163" s="116">
        <v>0.92998749573828676</v>
      </c>
      <c r="H163" s="138">
        <v>0.37427268863685598</v>
      </c>
      <c r="I163" s="116">
        <v>1.9338268417893003</v>
      </c>
      <c r="J163" s="138">
        <v>5.1503631898227743E-2</v>
      </c>
      <c r="K163" s="116">
        <v>1.6955263229437665</v>
      </c>
      <c r="L163" s="139">
        <v>0.87677256634568035</v>
      </c>
      <c r="M163" s="116">
        <v>323.74646363278879</v>
      </c>
      <c r="N163" s="116">
        <v>5.3536493203311295</v>
      </c>
      <c r="O163" s="116">
        <v>322.8152890841389</v>
      </c>
      <c r="P163" s="116">
        <v>5.3476962526190448</v>
      </c>
      <c r="Q163" s="116">
        <v>316.0817642009979</v>
      </c>
      <c r="R163" s="116">
        <v>21.140954611476502</v>
      </c>
      <c r="S163" s="116">
        <v>102.42491035544742</v>
      </c>
      <c r="T163" s="116">
        <v>100.28845428953869</v>
      </c>
    </row>
    <row r="164" spans="1:21">
      <c r="A164" s="102" t="s">
        <v>205</v>
      </c>
      <c r="B164" s="140">
        <v>386.51973376827294</v>
      </c>
      <c r="C164" s="140">
        <v>116675.10232855403</v>
      </c>
      <c r="D164" s="116">
        <v>0.73947608639551687</v>
      </c>
      <c r="E164" s="154">
        <v>1.352308774276088</v>
      </c>
      <c r="F164" s="138">
        <v>16.570413744622122</v>
      </c>
      <c r="G164" s="116">
        <v>0.96771045813177836</v>
      </c>
      <c r="H164" s="138">
        <v>0.7641145464999054</v>
      </c>
      <c r="I164" s="116">
        <v>2.2470315379125645</v>
      </c>
      <c r="J164" s="138">
        <v>9.1831260398808623E-2</v>
      </c>
      <c r="K164" s="116">
        <v>2.0279761343753751</v>
      </c>
      <c r="L164" s="139">
        <v>0.90251342723000383</v>
      </c>
      <c r="M164" s="116">
        <v>566.35836866025147</v>
      </c>
      <c r="N164" s="116">
        <v>10.995538084153395</v>
      </c>
      <c r="O164" s="116">
        <v>576.38106425741364</v>
      </c>
      <c r="P164" s="116">
        <v>9.8829017759618978</v>
      </c>
      <c r="Q164" s="116">
        <v>616.07288093776799</v>
      </c>
      <c r="R164" s="116">
        <v>20.896093835940803</v>
      </c>
      <c r="S164" s="116">
        <v>91.930417030880733</v>
      </c>
      <c r="T164" s="116">
        <v>98.261099085537268</v>
      </c>
    </row>
    <row r="165" spans="1:21">
      <c r="A165" s="102" t="s">
        <v>206</v>
      </c>
      <c r="B165" s="140">
        <v>1114.0462606751794</v>
      </c>
      <c r="C165" s="140">
        <v>196122.75671578094</v>
      </c>
      <c r="D165" s="116">
        <v>17.692347410092072</v>
      </c>
      <c r="E165" s="154">
        <v>5.6521612244036075E-2</v>
      </c>
      <c r="F165" s="138">
        <v>16.516728784550285</v>
      </c>
      <c r="G165" s="116">
        <v>5.0166400186305031</v>
      </c>
      <c r="H165" s="138">
        <v>0.81523434705665765</v>
      </c>
      <c r="I165" s="116">
        <v>6.9552354888476877</v>
      </c>
      <c r="J165" s="138">
        <v>9.7657416638995909E-2</v>
      </c>
      <c r="K165" s="116">
        <v>4.8175329400847149</v>
      </c>
      <c r="L165" s="139">
        <v>0.692648429777733</v>
      </c>
      <c r="M165" s="118">
        <v>600.66583528837623</v>
      </c>
      <c r="N165" s="118">
        <v>27.630196477964375</v>
      </c>
      <c r="O165" s="116">
        <v>605.38617679603692</v>
      </c>
      <c r="P165" s="116">
        <v>31.727278952316112</v>
      </c>
      <c r="Q165" s="116">
        <v>623.07664222726464</v>
      </c>
      <c r="R165" s="116">
        <v>108.27768650721833</v>
      </c>
      <c r="S165" s="116">
        <v>96.403202203379323</v>
      </c>
      <c r="T165" s="116">
        <v>99.220275967871828</v>
      </c>
      <c r="U165" s="102" t="s">
        <v>78</v>
      </c>
    </row>
    <row r="166" spans="1:21">
      <c r="A166" s="102" t="s">
        <v>207</v>
      </c>
      <c r="B166" s="140">
        <v>53.156861909593935</v>
      </c>
      <c r="C166" s="140">
        <v>10632.482215237209</v>
      </c>
      <c r="D166" s="116">
        <v>1.1481997019364782</v>
      </c>
      <c r="E166" s="154">
        <v>0.87092863577082069</v>
      </c>
      <c r="F166" s="138">
        <v>16.145835263734782</v>
      </c>
      <c r="G166" s="116">
        <v>6.653590127861766</v>
      </c>
      <c r="H166" s="138">
        <v>0.85399714736751364</v>
      </c>
      <c r="I166" s="116">
        <v>6.8962339761424634</v>
      </c>
      <c r="J166" s="138">
        <v>0.10000360644832688</v>
      </c>
      <c r="K166" s="116">
        <v>1.813224052378013</v>
      </c>
      <c r="L166" s="139">
        <v>0.262929601671124</v>
      </c>
      <c r="M166" s="118">
        <v>614.43002990065065</v>
      </c>
      <c r="N166" s="118">
        <v>10.626533691602958</v>
      </c>
      <c r="O166" s="116">
        <v>626.84056303574732</v>
      </c>
      <c r="P166" s="116">
        <v>32.26527699978584</v>
      </c>
      <c r="Q166" s="116">
        <v>671.90194126340032</v>
      </c>
      <c r="R166" s="116">
        <v>142.48759325541829</v>
      </c>
      <c r="S166" s="116">
        <v>91.446384087731118</v>
      </c>
      <c r="T166" s="116">
        <v>98.020145174557101</v>
      </c>
    </row>
    <row r="167" spans="1:21">
      <c r="A167" s="102" t="s">
        <v>208</v>
      </c>
      <c r="B167" s="140">
        <v>87.543712108076122</v>
      </c>
      <c r="C167" s="140">
        <v>16472.4530006532</v>
      </c>
      <c r="D167" s="116">
        <v>0.70052129401684871</v>
      </c>
      <c r="E167" s="154">
        <v>1.4275083549079786</v>
      </c>
      <c r="F167" s="138">
        <v>16.225543871024861</v>
      </c>
      <c r="G167" s="116">
        <v>3.4883347121404285</v>
      </c>
      <c r="H167" s="138">
        <v>0.85095669948867836</v>
      </c>
      <c r="I167" s="116">
        <v>3.6911929785208328</v>
      </c>
      <c r="J167" s="138">
        <v>0.10013950725192972</v>
      </c>
      <c r="K167" s="116">
        <v>1.2068249834825471</v>
      </c>
      <c r="L167" s="139">
        <v>0.32694713890742116</v>
      </c>
      <c r="M167" s="118">
        <v>615.22640797566271</v>
      </c>
      <c r="N167" s="118">
        <v>7.0814201362841231</v>
      </c>
      <c r="O167" s="116">
        <v>625.1740267866461</v>
      </c>
      <c r="P167" s="116">
        <v>17.232550441242154</v>
      </c>
      <c r="Q167" s="116">
        <v>661.33979211728672</v>
      </c>
      <c r="R167" s="116">
        <v>74.788364721097366</v>
      </c>
      <c r="S167" s="116">
        <v>93.02727815696808</v>
      </c>
      <c r="T167" s="116">
        <v>98.408824041825042</v>
      </c>
    </row>
    <row r="168" spans="1:21">
      <c r="A168" s="102" t="s">
        <v>209</v>
      </c>
      <c r="B168" s="140">
        <v>319.13893608793518</v>
      </c>
      <c r="C168" s="140">
        <v>163388.80898530805</v>
      </c>
      <c r="D168" s="116">
        <v>0.72598424527740701</v>
      </c>
      <c r="E168" s="154">
        <v>1.3774403597668823</v>
      </c>
      <c r="F168" s="138">
        <v>15.337705295521433</v>
      </c>
      <c r="G168" s="116">
        <v>1.0486313727190162</v>
      </c>
      <c r="H168" s="138">
        <v>1.0008261920815489</v>
      </c>
      <c r="I168" s="116">
        <v>3.4927776036948037</v>
      </c>
      <c r="J168" s="138">
        <v>0.11133142722792082</v>
      </c>
      <c r="K168" s="116">
        <v>3.3316463847505555</v>
      </c>
      <c r="L168" s="139">
        <v>0.9538673121432647</v>
      </c>
      <c r="M168" s="118">
        <v>680.47561970785409</v>
      </c>
      <c r="N168" s="118">
        <v>21.515572112152142</v>
      </c>
      <c r="O168" s="116">
        <v>704.22926465963451</v>
      </c>
      <c r="P168" s="116">
        <v>17.741663451543729</v>
      </c>
      <c r="Q168" s="116">
        <v>780.73916446553892</v>
      </c>
      <c r="R168" s="116">
        <v>22.040663487756831</v>
      </c>
      <c r="S168" s="116">
        <v>87.157869193571059</v>
      </c>
      <c r="T168" s="116">
        <v>96.627001156610419</v>
      </c>
      <c r="U168" s="102" t="s">
        <v>1461</v>
      </c>
    </row>
    <row r="169" spans="1:21">
      <c r="A169" s="102" t="s">
        <v>210</v>
      </c>
      <c r="B169" s="140">
        <v>688.8237474726742</v>
      </c>
      <c r="C169" s="140">
        <v>158538.84586192697</v>
      </c>
      <c r="D169" s="116">
        <v>37.415579750789064</v>
      </c>
      <c r="E169" s="154">
        <v>2.6726834293645037E-2</v>
      </c>
      <c r="F169" s="138">
        <v>15.349314883016676</v>
      </c>
      <c r="G169" s="116">
        <v>2.1897021203879534</v>
      </c>
      <c r="H169" s="138">
        <v>1.0798419450308949</v>
      </c>
      <c r="I169" s="116">
        <v>7.97010547416183</v>
      </c>
      <c r="J169" s="138">
        <v>0.12021202522605448</v>
      </c>
      <c r="K169" s="116">
        <v>7.663405632826235</v>
      </c>
      <c r="L169" s="139">
        <v>0.96151872238957437</v>
      </c>
      <c r="M169" s="118">
        <v>731.78388801294852</v>
      </c>
      <c r="N169" s="118">
        <v>53.014844695185332</v>
      </c>
      <c r="O169" s="116">
        <v>743.55678820132903</v>
      </c>
      <c r="P169" s="116">
        <v>42.040890786211264</v>
      </c>
      <c r="Q169" s="116">
        <v>779.14670604963476</v>
      </c>
      <c r="R169" s="116">
        <v>46.025539739854253</v>
      </c>
      <c r="S169" s="116">
        <v>93.921193830514767</v>
      </c>
      <c r="T169" s="116">
        <v>98.416677733941583</v>
      </c>
    </row>
    <row r="170" spans="1:21">
      <c r="A170" s="102" t="s">
        <v>211</v>
      </c>
      <c r="B170" s="140">
        <v>43.733339697780423</v>
      </c>
      <c r="C170" s="140">
        <v>19438.760244864137</v>
      </c>
      <c r="D170" s="116">
        <v>0.98587736508943036</v>
      </c>
      <c r="E170" s="154">
        <v>1.0143249408198844</v>
      </c>
      <c r="F170" s="138">
        <v>15.320813719642963</v>
      </c>
      <c r="G170" s="116">
        <v>5.4163847011460238</v>
      </c>
      <c r="H170" s="138">
        <v>1.1172108232332245</v>
      </c>
      <c r="I170" s="116">
        <v>5.7301792669331721</v>
      </c>
      <c r="J170" s="138">
        <v>0.12414112930319986</v>
      </c>
      <c r="K170" s="116">
        <v>1.8702222328862661</v>
      </c>
      <c r="L170" s="139">
        <v>0.3263811035858255</v>
      </c>
      <c r="M170" s="116">
        <v>754.35489745565962</v>
      </c>
      <c r="N170" s="116">
        <v>13.313949108097688</v>
      </c>
      <c r="O170" s="116">
        <v>761.63839471907863</v>
      </c>
      <c r="P170" s="116">
        <v>30.711537326959672</v>
      </c>
      <c r="Q170" s="116">
        <v>783.05454180686206</v>
      </c>
      <c r="R170" s="116">
        <v>113.87410588880084</v>
      </c>
      <c r="S170" s="116">
        <v>96.334911194694143</v>
      </c>
      <c r="T170" s="116">
        <v>99.043706657395418</v>
      </c>
    </row>
    <row r="171" spans="1:21">
      <c r="A171" s="102" t="s">
        <v>212</v>
      </c>
      <c r="B171" s="140">
        <v>110.78258457069698</v>
      </c>
      <c r="C171" s="140">
        <v>41644.188641530825</v>
      </c>
      <c r="D171" s="116">
        <v>0.38903438000816853</v>
      </c>
      <c r="E171" s="154">
        <v>2.5704669082948479</v>
      </c>
      <c r="F171" s="138">
        <v>15.13770573934074</v>
      </c>
      <c r="G171" s="116">
        <v>2.4377069956643647</v>
      </c>
      <c r="H171" s="138">
        <v>1.1543446683049901</v>
      </c>
      <c r="I171" s="116">
        <v>3.9278197214492541</v>
      </c>
      <c r="J171" s="138">
        <v>0.12673433355510466</v>
      </c>
      <c r="K171" s="116">
        <v>3.079829925092409</v>
      </c>
      <c r="L171" s="139">
        <v>0.78410674203653086</v>
      </c>
      <c r="M171" s="116">
        <v>769.20856336349573</v>
      </c>
      <c r="N171" s="116">
        <v>22.33157913146357</v>
      </c>
      <c r="O171" s="116">
        <v>779.29286599393174</v>
      </c>
      <c r="P171" s="116">
        <v>21.373020708039462</v>
      </c>
      <c r="Q171" s="116">
        <v>808.26356196177016</v>
      </c>
      <c r="R171" s="116">
        <v>51.016827618937441</v>
      </c>
      <c r="S171" s="116">
        <v>95.168036710267828</v>
      </c>
      <c r="T171" s="116">
        <v>98.705967541795189</v>
      </c>
    </row>
    <row r="172" spans="1:21">
      <c r="A172" s="102" t="s">
        <v>213</v>
      </c>
      <c r="B172" s="140">
        <v>145.10261383609114</v>
      </c>
      <c r="C172" s="140">
        <v>19332.840231759626</v>
      </c>
      <c r="D172" s="116">
        <v>1.2003690911119638</v>
      </c>
      <c r="E172" s="154">
        <v>0.83307709887268799</v>
      </c>
      <c r="F172" s="138">
        <v>15.121732125707281</v>
      </c>
      <c r="G172" s="116">
        <v>1.503223982719972</v>
      </c>
      <c r="H172" s="138">
        <v>1.1593687158554895</v>
      </c>
      <c r="I172" s="116">
        <v>2.5879402578259594</v>
      </c>
      <c r="J172" s="138">
        <v>0.12715160397513744</v>
      </c>
      <c r="K172" s="116">
        <v>2.1065973596897436</v>
      </c>
      <c r="L172" s="139">
        <v>0.8140054057737115</v>
      </c>
      <c r="M172" s="116">
        <v>771.59546142201361</v>
      </c>
      <c r="N172" s="116">
        <v>15.319340462608181</v>
      </c>
      <c r="O172" s="116">
        <v>781.65803706294173</v>
      </c>
      <c r="P172" s="116">
        <v>14.109345891769919</v>
      </c>
      <c r="Q172" s="116">
        <v>810.47232911510332</v>
      </c>
      <c r="R172" s="116">
        <v>31.466106594615269</v>
      </c>
      <c r="S172" s="116">
        <v>95.203183835339999</v>
      </c>
      <c r="T172" s="116">
        <v>98.712662678076214</v>
      </c>
    </row>
    <row r="173" spans="1:21">
      <c r="A173" s="102" t="s">
        <v>2905</v>
      </c>
      <c r="B173" s="140">
        <v>84.716302763500281</v>
      </c>
      <c r="C173" s="140">
        <v>5127.1302526234513</v>
      </c>
      <c r="D173" s="116">
        <v>0.51813978786436055</v>
      </c>
      <c r="E173" s="154">
        <v>1.9299811043690425</v>
      </c>
      <c r="F173" s="138">
        <v>15.140653389180857</v>
      </c>
      <c r="G173" s="116">
        <v>1.4046671454388631</v>
      </c>
      <c r="H173" s="138">
        <v>1.1693082643419179</v>
      </c>
      <c r="I173" s="116">
        <v>3.3612986318560125</v>
      </c>
      <c r="J173" s="138">
        <v>0.12840216953514391</v>
      </c>
      <c r="K173" s="116">
        <v>3.0537253810782881</v>
      </c>
      <c r="L173" s="139">
        <v>0.90849570821742476</v>
      </c>
      <c r="M173" s="116">
        <v>778.74374091099753</v>
      </c>
      <c r="N173" s="116">
        <v>22.400534520134897</v>
      </c>
      <c r="O173" s="116">
        <v>786.32110934766547</v>
      </c>
      <c r="P173" s="116">
        <v>18.398918108503153</v>
      </c>
      <c r="Q173" s="116">
        <v>807.85614305819331</v>
      </c>
      <c r="R173" s="116">
        <v>29.40985731336616</v>
      </c>
      <c r="S173" s="116">
        <v>96.396338333581426</v>
      </c>
      <c r="T173" s="116">
        <v>99.036351899168253</v>
      </c>
    </row>
    <row r="174" spans="1:21">
      <c r="A174" s="102" t="s">
        <v>214</v>
      </c>
      <c r="B174" s="140">
        <v>78.653898196832486</v>
      </c>
      <c r="C174" s="140">
        <v>31204.189259916948</v>
      </c>
      <c r="D174" s="116">
        <v>0.63146431073742426</v>
      </c>
      <c r="E174" s="154">
        <v>1.5836207731711704</v>
      </c>
      <c r="F174" s="138">
        <v>15.108789398468058</v>
      </c>
      <c r="G174" s="116">
        <v>2.0733548117916301</v>
      </c>
      <c r="H174" s="138">
        <v>1.1923175026761672</v>
      </c>
      <c r="I174" s="116">
        <v>4.295961561399861</v>
      </c>
      <c r="J174" s="138">
        <v>0.13065327853235847</v>
      </c>
      <c r="K174" s="116">
        <v>3.7625105397122316</v>
      </c>
      <c r="L174" s="139">
        <v>0.87582500121025242</v>
      </c>
      <c r="M174" s="116">
        <v>791.59122172937396</v>
      </c>
      <c r="N174" s="116">
        <v>28.027833761388024</v>
      </c>
      <c r="O174" s="116">
        <v>797.0342739584446</v>
      </c>
      <c r="P174" s="116">
        <v>23.727818338017357</v>
      </c>
      <c r="Q174" s="116">
        <v>812.30275404776421</v>
      </c>
      <c r="R174" s="116">
        <v>43.382003343982319</v>
      </c>
      <c r="S174" s="116">
        <v>97.450269346597295</v>
      </c>
      <c r="T174" s="116">
        <v>99.317086804556354</v>
      </c>
    </row>
    <row r="175" spans="1:21">
      <c r="A175" s="102" t="s">
        <v>215</v>
      </c>
      <c r="B175" s="140">
        <v>148.59530623948561</v>
      </c>
      <c r="C175" s="140">
        <v>9180.4469347994855</v>
      </c>
      <c r="D175" s="116">
        <v>1.3774357089031046</v>
      </c>
      <c r="E175" s="154">
        <v>0.72598669653796866</v>
      </c>
      <c r="F175" s="138">
        <v>15.027140044212512</v>
      </c>
      <c r="G175" s="116">
        <v>2.0794222908188194</v>
      </c>
      <c r="H175" s="138">
        <v>1.2024117869281923</v>
      </c>
      <c r="I175" s="116">
        <v>2.2497748938032998</v>
      </c>
      <c r="J175" s="138">
        <v>0.13104736229316624</v>
      </c>
      <c r="K175" s="116">
        <v>0.85877238499701625</v>
      </c>
      <c r="L175" s="139">
        <v>0.38171480505111333</v>
      </c>
      <c r="M175" s="116">
        <v>793.83769690337715</v>
      </c>
      <c r="N175" s="116">
        <v>6.4142208938174576</v>
      </c>
      <c r="O175" s="116">
        <v>801.6987629468282</v>
      </c>
      <c r="P175" s="116">
        <v>12.472270470557589</v>
      </c>
      <c r="Q175" s="116">
        <v>823.62487327297515</v>
      </c>
      <c r="R175" s="116">
        <v>43.423791551687259</v>
      </c>
      <c r="S175" s="116">
        <v>96.383404953370615</v>
      </c>
      <c r="T175" s="116">
        <v>99.019448899415053</v>
      </c>
    </row>
    <row r="176" spans="1:21">
      <c r="A176" s="102" t="s">
        <v>216</v>
      </c>
      <c r="B176" s="140">
        <v>390.68902817759454</v>
      </c>
      <c r="C176" s="140">
        <v>195419.63546128623</v>
      </c>
      <c r="D176" s="116">
        <v>3.603698731225212</v>
      </c>
      <c r="E176" s="154">
        <v>0.27749267477195927</v>
      </c>
      <c r="F176" s="138">
        <v>14.590815672966265</v>
      </c>
      <c r="G176" s="116">
        <v>0.54383278959258952</v>
      </c>
      <c r="H176" s="138">
        <v>1.2513851693194067</v>
      </c>
      <c r="I176" s="116">
        <v>3.4694298957843834</v>
      </c>
      <c r="J176" s="138">
        <v>0.13242479214841268</v>
      </c>
      <c r="K176" s="116">
        <v>3.4265419446909418</v>
      </c>
      <c r="L176" s="139">
        <v>0.987638328952675</v>
      </c>
      <c r="M176" s="116">
        <v>801.68359368846723</v>
      </c>
      <c r="N176" s="116">
        <v>25.830720097326832</v>
      </c>
      <c r="O176" s="116">
        <v>824.02970767329714</v>
      </c>
      <c r="P176" s="116">
        <v>19.583173573755744</v>
      </c>
      <c r="Q176" s="116">
        <v>884.83397653590987</v>
      </c>
      <c r="R176" s="116">
        <v>11.26238439720629</v>
      </c>
      <c r="S176" s="116">
        <v>90.602713610413886</v>
      </c>
      <c r="T176" s="116">
        <v>97.288190731869889</v>
      </c>
    </row>
    <row r="177" spans="1:20">
      <c r="A177" s="102" t="s">
        <v>217</v>
      </c>
      <c r="B177" s="140">
        <v>78.47753014509405</v>
      </c>
      <c r="C177" s="140">
        <v>42818.367295168224</v>
      </c>
      <c r="D177" s="116">
        <v>0.48292135377134204</v>
      </c>
      <c r="E177" s="154">
        <v>2.0707305489611647</v>
      </c>
      <c r="F177" s="138">
        <v>14.69829441120509</v>
      </c>
      <c r="G177" s="116">
        <v>3.3571276563835983</v>
      </c>
      <c r="H177" s="138">
        <v>1.242269004891863</v>
      </c>
      <c r="I177" s="116">
        <v>3.6833198431643654</v>
      </c>
      <c r="J177" s="138">
        <v>0.1324284564245386</v>
      </c>
      <c r="K177" s="116">
        <v>1.515433590030502</v>
      </c>
      <c r="L177" s="139">
        <v>0.41143144080818728</v>
      </c>
      <c r="M177" s="116">
        <v>801.70445282501373</v>
      </c>
      <c r="N177" s="116">
        <v>11.424208280184473</v>
      </c>
      <c r="O177" s="116">
        <v>819.90993734388894</v>
      </c>
      <c r="P177" s="116">
        <v>20.723236036205719</v>
      </c>
      <c r="Q177" s="116">
        <v>869.63739816515522</v>
      </c>
      <c r="R177" s="116">
        <v>69.586813893623855</v>
      </c>
      <c r="S177" s="116">
        <v>92.188359713660773</v>
      </c>
      <c r="T177" s="116">
        <v>97.779575086276893</v>
      </c>
    </row>
    <row r="178" spans="1:20">
      <c r="A178" s="102" t="s">
        <v>218</v>
      </c>
      <c r="B178" s="140">
        <v>260.22537514701122</v>
      </c>
      <c r="C178" s="140">
        <v>152280.57501078825</v>
      </c>
      <c r="D178" s="116">
        <v>1.412081825182778</v>
      </c>
      <c r="E178" s="154">
        <v>0.70817425886106944</v>
      </c>
      <c r="F178" s="138">
        <v>15.266570099653531</v>
      </c>
      <c r="G178" s="116">
        <v>1.9206770050663</v>
      </c>
      <c r="H178" s="138">
        <v>1.1999170583801315</v>
      </c>
      <c r="I178" s="116">
        <v>2.8895913222585836</v>
      </c>
      <c r="J178" s="138">
        <v>0.13285913755098883</v>
      </c>
      <c r="K178" s="116">
        <v>2.1588742093697024</v>
      </c>
      <c r="L178" s="139">
        <v>0.74712094846764265</v>
      </c>
      <c r="M178" s="116">
        <v>804.1556638432985</v>
      </c>
      <c r="N178" s="116">
        <v>16.32157212666101</v>
      </c>
      <c r="O178" s="116">
        <v>800.5479605191407</v>
      </c>
      <c r="P178" s="116">
        <v>16.004688271824932</v>
      </c>
      <c r="Q178" s="116">
        <v>790.50138421707516</v>
      </c>
      <c r="R178" s="116">
        <v>40.308760014464156</v>
      </c>
      <c r="S178" s="116">
        <v>101.72729357580401</v>
      </c>
      <c r="T178" s="116">
        <v>100.45065423960587</v>
      </c>
    </row>
    <row r="179" spans="1:20">
      <c r="A179" s="102" t="s">
        <v>219</v>
      </c>
      <c r="B179" s="140">
        <v>706.78807879430713</v>
      </c>
      <c r="C179" s="140">
        <v>503108.37466191128</v>
      </c>
      <c r="D179" s="116">
        <v>9.945514064417198</v>
      </c>
      <c r="E179" s="154">
        <v>0.10054784433695328</v>
      </c>
      <c r="F179" s="138">
        <v>14.200293449472525</v>
      </c>
      <c r="G179" s="116">
        <v>0.60706699334352987</v>
      </c>
      <c r="H179" s="138">
        <v>1.307915898984719</v>
      </c>
      <c r="I179" s="116">
        <v>2.91198101025824</v>
      </c>
      <c r="J179" s="138">
        <v>0.1347025643517093</v>
      </c>
      <c r="K179" s="116">
        <v>2.8479998366744068</v>
      </c>
      <c r="L179" s="139">
        <v>0.97802829985551321</v>
      </c>
      <c r="M179" s="116">
        <v>814.63696212929221</v>
      </c>
      <c r="N179" s="116">
        <v>21.794838111166314</v>
      </c>
      <c r="O179" s="116">
        <v>849.2104473444416</v>
      </c>
      <c r="P179" s="116">
        <v>16.757827589876513</v>
      </c>
      <c r="Q179" s="116">
        <v>940.67502782165695</v>
      </c>
      <c r="R179" s="116">
        <v>12.449706681624889</v>
      </c>
      <c r="S179" s="116">
        <v>86.601316930435161</v>
      </c>
      <c r="T179" s="116">
        <v>95.92874942562662</v>
      </c>
    </row>
    <row r="180" spans="1:20">
      <c r="A180" s="102" t="s">
        <v>220</v>
      </c>
      <c r="B180" s="140">
        <v>278.40103584845906</v>
      </c>
      <c r="C180" s="140">
        <v>177546.34538821544</v>
      </c>
      <c r="D180" s="116">
        <v>0.6770592467435701</v>
      </c>
      <c r="E180" s="154">
        <v>1.4769756189132155</v>
      </c>
      <c r="F180" s="138">
        <v>15.115364397140944</v>
      </c>
      <c r="G180" s="116">
        <v>0.68717201053381416</v>
      </c>
      <c r="H180" s="138">
        <v>1.2334464472581796</v>
      </c>
      <c r="I180" s="116">
        <v>3.2957679295127296</v>
      </c>
      <c r="J180" s="138">
        <v>0.13521897675272898</v>
      </c>
      <c r="K180" s="116">
        <v>3.2233338134831055</v>
      </c>
      <c r="L180" s="139">
        <v>0.97802208238602129</v>
      </c>
      <c r="M180" s="116">
        <v>817.57011045437969</v>
      </c>
      <c r="N180" s="116">
        <v>24.750480027891911</v>
      </c>
      <c r="O180" s="116">
        <v>815.90687360744619</v>
      </c>
      <c r="P180" s="116">
        <v>18.483289012319347</v>
      </c>
      <c r="Q180" s="116">
        <v>811.39436883230462</v>
      </c>
      <c r="R180" s="116">
        <v>14.392466612970452</v>
      </c>
      <c r="S180" s="116">
        <v>100.76112700054387</v>
      </c>
      <c r="T180" s="116">
        <v>100.20385130959612</v>
      </c>
    </row>
    <row r="181" spans="1:20">
      <c r="A181" s="102" t="s">
        <v>221</v>
      </c>
      <c r="B181" s="140">
        <v>241.47341761307834</v>
      </c>
      <c r="C181" s="140">
        <v>110174.45366962462</v>
      </c>
      <c r="D181" s="116">
        <v>2.3959537584695836</v>
      </c>
      <c r="E181" s="154">
        <v>0.4173703254768783</v>
      </c>
      <c r="F181" s="138">
        <v>14.128495328259298</v>
      </c>
      <c r="G181" s="116">
        <v>1.2933295341610778</v>
      </c>
      <c r="H181" s="138">
        <v>1.325692378842348</v>
      </c>
      <c r="I181" s="116">
        <v>3.5198828144299874</v>
      </c>
      <c r="J181" s="138">
        <v>0.1358430416389837</v>
      </c>
      <c r="K181" s="116">
        <v>3.2736636576450944</v>
      </c>
      <c r="L181" s="139">
        <v>0.9300490471513706</v>
      </c>
      <c r="M181" s="116">
        <v>821.11292945446769</v>
      </c>
      <c r="N181" s="116">
        <v>25.239082144442818</v>
      </c>
      <c r="O181" s="116">
        <v>857.00136270298731</v>
      </c>
      <c r="P181" s="116">
        <v>20.37543518162596</v>
      </c>
      <c r="Q181" s="116">
        <v>951.03980109907491</v>
      </c>
      <c r="R181" s="116">
        <v>26.458919698469742</v>
      </c>
      <c r="S181" s="116">
        <v>86.338440147882721</v>
      </c>
      <c r="T181" s="116">
        <v>95.812324832795213</v>
      </c>
    </row>
    <row r="182" spans="1:20">
      <c r="A182" s="102" t="s">
        <v>222</v>
      </c>
      <c r="B182" s="140">
        <v>192.76061545018911</v>
      </c>
      <c r="C182" s="140">
        <v>101772.63309985065</v>
      </c>
      <c r="D182" s="116">
        <v>1.0041074216218884</v>
      </c>
      <c r="E182" s="154">
        <v>0.99590938027800469</v>
      </c>
      <c r="F182" s="138">
        <v>14.099877837336619</v>
      </c>
      <c r="G182" s="116">
        <v>1.6925632529211303</v>
      </c>
      <c r="H182" s="138">
        <v>1.3327235266858897</v>
      </c>
      <c r="I182" s="116">
        <v>4.4654047562396704</v>
      </c>
      <c r="J182" s="138">
        <v>0.13628690830588536</v>
      </c>
      <c r="K182" s="116">
        <v>4.1321990842539167</v>
      </c>
      <c r="L182" s="139">
        <v>0.92538063396825287</v>
      </c>
      <c r="M182" s="116">
        <v>823.63157801411455</v>
      </c>
      <c r="N182" s="116">
        <v>31.949872928866</v>
      </c>
      <c r="O182" s="116">
        <v>860.06648781481044</v>
      </c>
      <c r="P182" s="116">
        <v>25.909664050809738</v>
      </c>
      <c r="Q182" s="116">
        <v>955.16369052821358</v>
      </c>
      <c r="R182" s="116">
        <v>34.592467718295893</v>
      </c>
      <c r="S182" s="116">
        <v>86.229364263065662</v>
      </c>
      <c r="T182" s="116">
        <v>95.763710094871044</v>
      </c>
    </row>
    <row r="183" spans="1:20">
      <c r="A183" s="102" t="s">
        <v>223</v>
      </c>
      <c r="B183" s="140">
        <v>92.058723933854083</v>
      </c>
      <c r="C183" s="140">
        <v>30037.111140178935</v>
      </c>
      <c r="D183" s="116">
        <v>1.6655315525949828</v>
      </c>
      <c r="E183" s="154">
        <v>0.60040891956801967</v>
      </c>
      <c r="F183" s="138">
        <v>15.19681861677889</v>
      </c>
      <c r="G183" s="116">
        <v>2.1174360976530529</v>
      </c>
      <c r="H183" s="138">
        <v>1.2533889412755455</v>
      </c>
      <c r="I183" s="116">
        <v>2.9191058016860434</v>
      </c>
      <c r="J183" s="138">
        <v>0.13814566577343337</v>
      </c>
      <c r="K183" s="116">
        <v>2.009388726402368</v>
      </c>
      <c r="L183" s="139">
        <v>0.68835762144755652</v>
      </c>
      <c r="M183" s="116">
        <v>834.1681164932545</v>
      </c>
      <c r="N183" s="116">
        <v>15.722530390651912</v>
      </c>
      <c r="O183" s="116">
        <v>824.93301433023066</v>
      </c>
      <c r="P183" s="116">
        <v>16.487986221804761</v>
      </c>
      <c r="Q183" s="116">
        <v>800.10318837859904</v>
      </c>
      <c r="R183" s="116">
        <v>44.389524095646948</v>
      </c>
      <c r="S183" s="116">
        <v>104.25756685005689</v>
      </c>
      <c r="T183" s="116">
        <v>101.11949722008906</v>
      </c>
    </row>
    <row r="184" spans="1:20">
      <c r="A184" s="102" t="s">
        <v>224</v>
      </c>
      <c r="B184" s="140">
        <v>72.510520775693109</v>
      </c>
      <c r="C184" s="140">
        <v>48305.028215846811</v>
      </c>
      <c r="D184" s="116">
        <v>0.94886131349747516</v>
      </c>
      <c r="E184" s="154">
        <v>1.053894795556612</v>
      </c>
      <c r="F184" s="138">
        <v>14.491809760296199</v>
      </c>
      <c r="G184" s="116">
        <v>3.8737863053040962</v>
      </c>
      <c r="H184" s="138">
        <v>1.3253887692471613</v>
      </c>
      <c r="I184" s="116">
        <v>4.4794714275939507</v>
      </c>
      <c r="J184" s="138">
        <v>0.13930433639659834</v>
      </c>
      <c r="K184" s="116">
        <v>2.2493207711371506</v>
      </c>
      <c r="L184" s="139">
        <v>0.5021397741887873</v>
      </c>
      <c r="M184" s="116">
        <v>840.72744501847649</v>
      </c>
      <c r="N184" s="116">
        <v>17.729462916461898</v>
      </c>
      <c r="O184" s="116">
        <v>856.86879995966774</v>
      </c>
      <c r="P184" s="116">
        <v>25.929777432555113</v>
      </c>
      <c r="Q184" s="116">
        <v>898.85544705091536</v>
      </c>
      <c r="R184" s="116">
        <v>79.916940577774767</v>
      </c>
      <c r="S184" s="116">
        <v>93.53310899731953</v>
      </c>
      <c r="T184" s="116">
        <v>98.11623962245433</v>
      </c>
    </row>
    <row r="185" spans="1:20">
      <c r="A185" s="102" t="s">
        <v>225</v>
      </c>
      <c r="B185" s="140">
        <v>377.57459913101434</v>
      </c>
      <c r="C185" s="140">
        <v>233998.89883615825</v>
      </c>
      <c r="D185" s="116">
        <v>7.3715012681482168</v>
      </c>
      <c r="E185" s="154">
        <v>0.13565757687934421</v>
      </c>
      <c r="F185" s="138">
        <v>14.049464355663451</v>
      </c>
      <c r="G185" s="116">
        <v>0.74118638055555064</v>
      </c>
      <c r="H185" s="138">
        <v>1.3878940293185804</v>
      </c>
      <c r="I185" s="116">
        <v>5.0741698343849659</v>
      </c>
      <c r="J185" s="138">
        <v>0.14142129166194894</v>
      </c>
      <c r="K185" s="116">
        <v>5.0197452383025691</v>
      </c>
      <c r="L185" s="139">
        <v>0.98927418713626991</v>
      </c>
      <c r="M185" s="116">
        <v>852.69449111701772</v>
      </c>
      <c r="N185" s="116">
        <v>40.093531546796669</v>
      </c>
      <c r="O185" s="116">
        <v>883.80140956840569</v>
      </c>
      <c r="P185" s="116">
        <v>29.95450378504421</v>
      </c>
      <c r="Q185" s="116">
        <v>962.52190315089388</v>
      </c>
      <c r="R185" s="116">
        <v>15.143923511809078</v>
      </c>
      <c r="S185" s="116">
        <v>88.589619449246072</v>
      </c>
      <c r="T185" s="116">
        <v>96.480327128401086</v>
      </c>
    </row>
    <row r="186" spans="1:20">
      <c r="A186" s="102" t="s">
        <v>226</v>
      </c>
      <c r="B186" s="140">
        <v>181.1007987668973</v>
      </c>
      <c r="C186" s="140">
        <v>81548.02133209254</v>
      </c>
      <c r="D186" s="116">
        <v>2.6784957494751063</v>
      </c>
      <c r="E186" s="154">
        <v>0.37334388161562915</v>
      </c>
      <c r="F186" s="138">
        <v>14.347770612189489</v>
      </c>
      <c r="G186" s="116">
        <v>1.1613856448664397</v>
      </c>
      <c r="H186" s="138">
        <v>1.4208579764817448</v>
      </c>
      <c r="I186" s="116">
        <v>2.2046835192894028</v>
      </c>
      <c r="J186" s="138">
        <v>0.1478542523865666</v>
      </c>
      <c r="K186" s="116">
        <v>1.8739831386980166</v>
      </c>
      <c r="L186" s="139">
        <v>0.85000097397291074</v>
      </c>
      <c r="M186" s="116">
        <v>888.92397734808526</v>
      </c>
      <c r="N186" s="116">
        <v>15.560795675392683</v>
      </c>
      <c r="O186" s="116">
        <v>897.72250908454055</v>
      </c>
      <c r="P186" s="116">
        <v>13.139588531022753</v>
      </c>
      <c r="Q186" s="116">
        <v>919.46585538778868</v>
      </c>
      <c r="R186" s="116">
        <v>23.880351207679041</v>
      </c>
      <c r="S186" s="116">
        <v>96.67830209672961</v>
      </c>
      <c r="T186" s="116">
        <v>99.019905188137969</v>
      </c>
    </row>
    <row r="187" spans="1:20">
      <c r="A187" s="102" t="s">
        <v>227</v>
      </c>
      <c r="B187" s="140">
        <v>147.67985641678078</v>
      </c>
      <c r="C187" s="140">
        <v>177394.10146896946</v>
      </c>
      <c r="D187" s="116">
        <v>1.3930408725493684</v>
      </c>
      <c r="E187" s="154">
        <v>0.71785402690297639</v>
      </c>
      <c r="F187" s="138">
        <v>13.971258852148095</v>
      </c>
      <c r="G187" s="116">
        <v>1.6632874818134031</v>
      </c>
      <c r="H187" s="138">
        <v>1.4911415105628227</v>
      </c>
      <c r="I187" s="116">
        <v>9.4179777173470818</v>
      </c>
      <c r="J187" s="138">
        <v>0.1510960547523667</v>
      </c>
      <c r="K187" s="116">
        <v>9.2699395379521743</v>
      </c>
      <c r="L187" s="139">
        <v>0.984281319850414</v>
      </c>
      <c r="M187" s="116">
        <v>907.10446131342871</v>
      </c>
      <c r="N187" s="116">
        <v>78.443705669151484</v>
      </c>
      <c r="O187" s="116">
        <v>926.78178748344317</v>
      </c>
      <c r="P187" s="116">
        <v>57.301861551115621</v>
      </c>
      <c r="Q187" s="116">
        <v>973.90179036082054</v>
      </c>
      <c r="R187" s="116">
        <v>33.896596933996534</v>
      </c>
      <c r="S187" s="116">
        <v>93.141266428656621</v>
      </c>
      <c r="T187" s="116">
        <v>97.876811301671594</v>
      </c>
    </row>
    <row r="188" spans="1:20">
      <c r="A188" s="102" t="s">
        <v>228</v>
      </c>
      <c r="B188" s="140">
        <v>256.21610432076892</v>
      </c>
      <c r="C188" s="140">
        <v>144813.91718102479</v>
      </c>
      <c r="D188" s="116">
        <v>4.1323598771365635</v>
      </c>
      <c r="E188" s="154">
        <v>0.24199247638928537</v>
      </c>
      <c r="F188" s="138">
        <v>14.026968582880649</v>
      </c>
      <c r="G188" s="116">
        <v>1.0666793069885838</v>
      </c>
      <c r="H188" s="138">
        <v>1.5059985357523646</v>
      </c>
      <c r="I188" s="116">
        <v>1.4768350574122753</v>
      </c>
      <c r="J188" s="138">
        <v>0.15320999526300172</v>
      </c>
      <c r="K188" s="116">
        <v>1.0213897604951172</v>
      </c>
      <c r="L188" s="139">
        <v>0.69160720106740037</v>
      </c>
      <c r="M188" s="116">
        <v>918.93217830503681</v>
      </c>
      <c r="N188" s="116">
        <v>8.747595107356517</v>
      </c>
      <c r="O188" s="116">
        <v>932.81948741124427</v>
      </c>
      <c r="P188" s="116">
        <v>9.0119141094409656</v>
      </c>
      <c r="Q188" s="116">
        <v>965.79565063287828</v>
      </c>
      <c r="R188" s="116">
        <v>21.780862224783846</v>
      </c>
      <c r="S188" s="116">
        <v>95.147682400813025</v>
      </c>
      <c r="T188" s="116">
        <v>98.511254396630648</v>
      </c>
    </row>
    <row r="189" spans="1:20">
      <c r="A189" s="102" t="s">
        <v>229</v>
      </c>
      <c r="B189" s="140">
        <v>62.591682364008484</v>
      </c>
      <c r="C189" s="140">
        <v>60282.522779692081</v>
      </c>
      <c r="D189" s="116">
        <v>1.2035976363542655</v>
      </c>
      <c r="E189" s="154">
        <v>0.83084244252010242</v>
      </c>
      <c r="F189" s="138">
        <v>13.98616533653734</v>
      </c>
      <c r="G189" s="116">
        <v>3.3625074978043497</v>
      </c>
      <c r="H189" s="138">
        <v>1.5123573380292621</v>
      </c>
      <c r="I189" s="116">
        <v>3.8791751991227899</v>
      </c>
      <c r="J189" s="138">
        <v>0.15340933984336197</v>
      </c>
      <c r="K189" s="116">
        <v>1.9343069954634577</v>
      </c>
      <c r="L189" s="139">
        <v>0.49863873018699134</v>
      </c>
      <c r="M189" s="116">
        <v>920.04641307590043</v>
      </c>
      <c r="N189" s="116">
        <v>16.584901761374226</v>
      </c>
      <c r="O189" s="116">
        <v>935.39269014491845</v>
      </c>
      <c r="P189" s="116">
        <v>23.714898490577866</v>
      </c>
      <c r="Q189" s="116">
        <v>971.70132411078953</v>
      </c>
      <c r="R189" s="116">
        <v>68.601344652464775</v>
      </c>
      <c r="S189" s="116">
        <v>94.68407526539508</v>
      </c>
      <c r="T189" s="116">
        <v>98.359375989282057</v>
      </c>
    </row>
    <row r="190" spans="1:20">
      <c r="A190" s="102" t="s">
        <v>230</v>
      </c>
      <c r="B190" s="140">
        <v>300.54166580024645</v>
      </c>
      <c r="C190" s="140">
        <v>125082.60983845407</v>
      </c>
      <c r="D190" s="116">
        <v>2.9287731857409263</v>
      </c>
      <c r="E190" s="154">
        <v>0.34143989192082769</v>
      </c>
      <c r="F190" s="138">
        <v>13.958479400201478</v>
      </c>
      <c r="G190" s="116">
        <v>0.55006536667588535</v>
      </c>
      <c r="H190" s="138">
        <v>1.5156618965567019</v>
      </c>
      <c r="I190" s="116">
        <v>1.5819075637809579</v>
      </c>
      <c r="J190" s="138">
        <v>0.15344020424105764</v>
      </c>
      <c r="K190" s="116">
        <v>1.4831923788676669</v>
      </c>
      <c r="L190" s="139">
        <v>0.93759737473070226</v>
      </c>
      <c r="M190" s="116">
        <v>920.21891213770482</v>
      </c>
      <c r="N190" s="116">
        <v>12.719215838773835</v>
      </c>
      <c r="O190" s="116">
        <v>936.72736809813614</v>
      </c>
      <c r="P190" s="116">
        <v>9.677746116616504</v>
      </c>
      <c r="Q190" s="116">
        <v>975.74122924602716</v>
      </c>
      <c r="R190" s="116">
        <v>11.206787501306678</v>
      </c>
      <c r="S190" s="116">
        <v>94.309729317144317</v>
      </c>
      <c r="T190" s="116">
        <v>98.237645602909097</v>
      </c>
    </row>
    <row r="191" spans="1:20">
      <c r="A191" s="102" t="s">
        <v>231</v>
      </c>
      <c r="B191" s="140">
        <v>607.6930165048542</v>
      </c>
      <c r="C191" s="140">
        <v>146563.3799788905</v>
      </c>
      <c r="D191" s="116">
        <v>1.9070447604242842</v>
      </c>
      <c r="E191" s="154">
        <v>0.52437154111554118</v>
      </c>
      <c r="F191" s="138">
        <v>14.011690804235634</v>
      </c>
      <c r="G191" s="116">
        <v>0.31292410547314103</v>
      </c>
      <c r="H191" s="138">
        <v>1.516636978199553</v>
      </c>
      <c r="I191" s="116">
        <v>1.3191022023942196</v>
      </c>
      <c r="J191" s="138">
        <v>0.15412422686975918</v>
      </c>
      <c r="K191" s="116">
        <v>1.2814480576968836</v>
      </c>
      <c r="L191" s="139">
        <v>0.97145471773984438</v>
      </c>
      <c r="M191" s="116">
        <v>924.04068477750536</v>
      </c>
      <c r="N191" s="116">
        <v>11.031586889098492</v>
      </c>
      <c r="O191" s="116">
        <v>937.12085879204153</v>
      </c>
      <c r="P191" s="116">
        <v>8.0719520202505919</v>
      </c>
      <c r="Q191" s="116">
        <v>968.00585137171095</v>
      </c>
      <c r="R191" s="116">
        <v>6.3789158693906529</v>
      </c>
      <c r="S191" s="116">
        <v>95.458171401350015</v>
      </c>
      <c r="T191" s="116">
        <v>98.604216959656981</v>
      </c>
    </row>
    <row r="192" spans="1:20">
      <c r="A192" s="102" t="s">
        <v>232</v>
      </c>
      <c r="B192" s="140">
        <v>183.52912217518264</v>
      </c>
      <c r="C192" s="140">
        <v>208543.58128186499</v>
      </c>
      <c r="D192" s="116">
        <v>2.2904099785812111</v>
      </c>
      <c r="E192" s="154">
        <v>0.43660305768465418</v>
      </c>
      <c r="F192" s="138">
        <v>14.23122184157139</v>
      </c>
      <c r="G192" s="116">
        <v>1.2930368154584027</v>
      </c>
      <c r="H192" s="138">
        <v>1.5226121644033588</v>
      </c>
      <c r="I192" s="116">
        <v>1.6902685893528064</v>
      </c>
      <c r="J192" s="138">
        <v>0.15715572592326202</v>
      </c>
      <c r="K192" s="116">
        <v>1.088606309931152</v>
      </c>
      <c r="L192" s="139">
        <v>0.64404338860013521</v>
      </c>
      <c r="M192" s="116">
        <v>940.9510635261322</v>
      </c>
      <c r="N192" s="116">
        <v>9.5307651818255863</v>
      </c>
      <c r="O192" s="116">
        <v>939.52879913516324</v>
      </c>
      <c r="P192" s="116">
        <v>10.359517055515141</v>
      </c>
      <c r="Q192" s="116">
        <v>936.19500993111478</v>
      </c>
      <c r="R192" s="116">
        <v>26.538380937192244</v>
      </c>
      <c r="S192" s="116">
        <v>100.50801954128845</v>
      </c>
      <c r="T192" s="116">
        <v>100.15138060613769</v>
      </c>
    </row>
    <row r="193" spans="1:20">
      <c r="A193" s="102" t="s">
        <v>233</v>
      </c>
      <c r="B193" s="140">
        <v>316.90884798580589</v>
      </c>
      <c r="C193" s="140">
        <v>88742.58751210857</v>
      </c>
      <c r="D193" s="116">
        <v>1.6876569028924828</v>
      </c>
      <c r="E193" s="154">
        <v>0.59253749875706108</v>
      </c>
      <c r="F193" s="138">
        <v>14.144903402918162</v>
      </c>
      <c r="G193" s="116">
        <v>0.82341058933946032</v>
      </c>
      <c r="H193" s="138">
        <v>1.5405927934293557</v>
      </c>
      <c r="I193" s="116">
        <v>2.6447680720080062</v>
      </c>
      <c r="J193" s="138">
        <v>0.15804711521823392</v>
      </c>
      <c r="K193" s="116">
        <v>2.5133231300564178</v>
      </c>
      <c r="L193" s="139">
        <v>0.95030001180716372</v>
      </c>
      <c r="M193" s="116">
        <v>945.91500428735867</v>
      </c>
      <c r="N193" s="116">
        <v>22.112028272487805</v>
      </c>
      <c r="O193" s="116">
        <v>946.7405564712567</v>
      </c>
      <c r="P193" s="116">
        <v>16.285741715695565</v>
      </c>
      <c r="Q193" s="116">
        <v>948.67996171553102</v>
      </c>
      <c r="R193" s="116">
        <v>16.855003519508045</v>
      </c>
      <c r="S193" s="116">
        <v>99.708546871468386</v>
      </c>
      <c r="T193" s="116">
        <v>99.912800589532665</v>
      </c>
    </row>
    <row r="194" spans="1:20">
      <c r="A194" s="102" t="s">
        <v>234</v>
      </c>
      <c r="B194" s="140">
        <v>214.3579312528725</v>
      </c>
      <c r="C194" s="140">
        <v>160097.90768567045</v>
      </c>
      <c r="D194" s="116">
        <v>1.2366505980105114</v>
      </c>
      <c r="E194" s="154">
        <v>0.80863584395525445</v>
      </c>
      <c r="F194" s="138">
        <v>14.012549195001785</v>
      </c>
      <c r="G194" s="116">
        <v>0.72446278958786237</v>
      </c>
      <c r="H194" s="138">
        <v>1.5896098873074342</v>
      </c>
      <c r="I194" s="116">
        <v>2.5203797806099342</v>
      </c>
      <c r="J194" s="138">
        <v>0.16154980234085195</v>
      </c>
      <c r="K194" s="116">
        <v>2.4140148932866907</v>
      </c>
      <c r="L194" s="139">
        <v>0.95779807148845519</v>
      </c>
      <c r="M194" s="116">
        <v>965.38372226517458</v>
      </c>
      <c r="N194" s="116">
        <v>21.643544143627878</v>
      </c>
      <c r="O194" s="116">
        <v>966.14432827891733</v>
      </c>
      <c r="P194" s="116">
        <v>15.710382626552587</v>
      </c>
      <c r="Q194" s="116">
        <v>967.87542887064956</v>
      </c>
      <c r="R194" s="116">
        <v>14.784989334304328</v>
      </c>
      <c r="S194" s="116">
        <v>99.742559162971787</v>
      </c>
      <c r="T194" s="116">
        <v>99.921274079712532</v>
      </c>
    </row>
    <row r="195" spans="1:20">
      <c r="A195" s="102" t="s">
        <v>235</v>
      </c>
      <c r="B195" s="140">
        <v>439.80389389581813</v>
      </c>
      <c r="C195" s="140">
        <v>164064.16988728897</v>
      </c>
      <c r="D195" s="116">
        <v>2.242556768526617</v>
      </c>
      <c r="E195" s="154">
        <v>0.44591959233077089</v>
      </c>
      <c r="F195" s="138">
        <v>13.991933078061182</v>
      </c>
      <c r="G195" s="116">
        <v>0.36023153128563723</v>
      </c>
      <c r="H195" s="138">
        <v>1.6067886485429614</v>
      </c>
      <c r="I195" s="116">
        <v>0.82273459325053955</v>
      </c>
      <c r="J195" s="138">
        <v>0.16305540499710972</v>
      </c>
      <c r="K195" s="116">
        <v>0.73967929185474424</v>
      </c>
      <c r="L195" s="139">
        <v>0.89904970317626676</v>
      </c>
      <c r="M195" s="116">
        <v>973.73416357232065</v>
      </c>
      <c r="N195" s="116">
        <v>6.6849261989839874</v>
      </c>
      <c r="O195" s="116">
        <v>972.85785745081137</v>
      </c>
      <c r="P195" s="116">
        <v>5.1492778414020108</v>
      </c>
      <c r="Q195" s="116">
        <v>970.89883675506371</v>
      </c>
      <c r="R195" s="116">
        <v>7.330487559904725</v>
      </c>
      <c r="S195" s="116">
        <v>100.29203112723188</v>
      </c>
      <c r="T195" s="116">
        <v>100.09007545293467</v>
      </c>
    </row>
    <row r="196" spans="1:20">
      <c r="A196" s="102" t="s">
        <v>236</v>
      </c>
      <c r="B196" s="140">
        <v>89.837498995170449</v>
      </c>
      <c r="C196" s="140">
        <v>39756.80901242308</v>
      </c>
      <c r="D196" s="116">
        <v>0.55127009692953211</v>
      </c>
      <c r="E196" s="154">
        <v>1.8139928241524559</v>
      </c>
      <c r="F196" s="138">
        <v>13.85215809799573</v>
      </c>
      <c r="G196" s="116">
        <v>2.1832880330232505</v>
      </c>
      <c r="H196" s="138">
        <v>1.6414249110396604</v>
      </c>
      <c r="I196" s="116">
        <v>2.4219773154623248</v>
      </c>
      <c r="J196" s="138">
        <v>0.16490627628162136</v>
      </c>
      <c r="K196" s="116">
        <v>1.0484404997287897</v>
      </c>
      <c r="L196" s="139">
        <v>0.43288617652831152</v>
      </c>
      <c r="M196" s="116">
        <v>983.98474931670023</v>
      </c>
      <c r="N196" s="116">
        <v>9.5677212311383073</v>
      </c>
      <c r="O196" s="116">
        <v>986.26035495931319</v>
      </c>
      <c r="P196" s="116">
        <v>15.283243342615719</v>
      </c>
      <c r="Q196" s="116">
        <v>991.30918226460346</v>
      </c>
      <c r="R196" s="116">
        <v>44.402701565074835</v>
      </c>
      <c r="S196" s="116">
        <v>99.261135367356232</v>
      </c>
      <c r="T196" s="116">
        <v>99.769269277511725</v>
      </c>
    </row>
    <row r="197" spans="1:20">
      <c r="A197" s="102" t="s">
        <v>237</v>
      </c>
      <c r="B197" s="140">
        <v>44.7323733548414</v>
      </c>
      <c r="C197" s="140">
        <v>38671.519163277961</v>
      </c>
      <c r="D197" s="116">
        <v>2.1417750865331229</v>
      </c>
      <c r="E197" s="154">
        <v>0.46690243354109295</v>
      </c>
      <c r="F197" s="138">
        <v>13.913679575584313</v>
      </c>
      <c r="G197" s="116">
        <v>5.1343523809886538</v>
      </c>
      <c r="H197" s="138">
        <v>1.6556716613594884</v>
      </c>
      <c r="I197" s="116">
        <v>5.5930928221653557</v>
      </c>
      <c r="J197" s="138">
        <v>0.16707633433805674</v>
      </c>
      <c r="K197" s="116">
        <v>2.2183581643174217</v>
      </c>
      <c r="L197" s="139">
        <v>0.39662459302053726</v>
      </c>
      <c r="M197" s="116">
        <v>995.98234913176907</v>
      </c>
      <c r="N197" s="116">
        <v>20.472317461848547</v>
      </c>
      <c r="O197" s="116">
        <v>991.72219373135681</v>
      </c>
      <c r="P197" s="116">
        <v>35.420761078254714</v>
      </c>
      <c r="Q197" s="116">
        <v>982.32972782624279</v>
      </c>
      <c r="R197" s="116">
        <v>104.61949259032752</v>
      </c>
      <c r="S197" s="116">
        <v>101.38982063952575</v>
      </c>
      <c r="T197" s="116">
        <v>100.42957144927688</v>
      </c>
    </row>
    <row r="198" spans="1:20">
      <c r="A198" s="102" t="s">
        <v>238</v>
      </c>
      <c r="B198" s="140">
        <v>70.825027679925171</v>
      </c>
      <c r="C198" s="140">
        <v>54185.565124374407</v>
      </c>
      <c r="D198" s="116">
        <v>2.7163067683175033</v>
      </c>
      <c r="E198" s="154">
        <v>0.36814693084883265</v>
      </c>
      <c r="F198" s="138">
        <v>13.23253623654378</v>
      </c>
      <c r="G198" s="116">
        <v>2.0716060121052591</v>
      </c>
      <c r="H198" s="138">
        <v>1.9002532754399122</v>
      </c>
      <c r="I198" s="116">
        <v>3.3183728801022365</v>
      </c>
      <c r="J198" s="138">
        <v>0.18236996174840184</v>
      </c>
      <c r="K198" s="116">
        <v>2.5923053643441309</v>
      </c>
      <c r="L198" s="139">
        <v>0.78119773093862332</v>
      </c>
      <c r="M198" s="116">
        <v>1079.9088890494645</v>
      </c>
      <c r="N198" s="116">
        <v>25.775470264095929</v>
      </c>
      <c r="O198" s="116">
        <v>1081.1779149488966</v>
      </c>
      <c r="P198" s="116">
        <v>22.080001921579083</v>
      </c>
      <c r="Q198" s="116">
        <v>1083.7184297888459</v>
      </c>
      <c r="R198" s="116">
        <v>41.566201223104599</v>
      </c>
      <c r="S198" s="116">
        <v>99.648475043455363</v>
      </c>
      <c r="T198" s="116">
        <v>99.882625617681796</v>
      </c>
    </row>
    <row r="199" spans="1:20">
      <c r="A199" s="102" t="s">
        <v>239</v>
      </c>
      <c r="B199" s="140">
        <v>649.38935374361301</v>
      </c>
      <c r="C199" s="140">
        <v>303475.65125643229</v>
      </c>
      <c r="D199" s="116">
        <v>13.35442826303683</v>
      </c>
      <c r="E199" s="154">
        <v>7.4881528456583843E-2</v>
      </c>
      <c r="F199" s="138">
        <v>11.02403836732999</v>
      </c>
      <c r="G199" s="116">
        <v>0.7720396020302619</v>
      </c>
      <c r="H199" s="138">
        <v>2.4670739885714732</v>
      </c>
      <c r="I199" s="116">
        <v>2.0837321129182569</v>
      </c>
      <c r="J199" s="138">
        <v>0.19725209098530427</v>
      </c>
      <c r="K199" s="116">
        <v>1.93543131402376</v>
      </c>
      <c r="L199" s="139">
        <v>0.92882923962485653</v>
      </c>
      <c r="M199" s="116">
        <v>1160.541542170401</v>
      </c>
      <c r="N199" s="116">
        <v>20.55575592359537</v>
      </c>
      <c r="O199" s="116">
        <v>1262.43692672014</v>
      </c>
      <c r="P199" s="116">
        <v>15.056453575765659</v>
      </c>
      <c r="Q199" s="116">
        <v>1440.5212698910386</v>
      </c>
      <c r="R199" s="116">
        <v>14.714765224380585</v>
      </c>
      <c r="S199" s="116">
        <v>80.563999048634997</v>
      </c>
      <c r="T199" s="116">
        <v>91.928675215920123</v>
      </c>
    </row>
    <row r="200" spans="1:20">
      <c r="A200" s="102" t="s">
        <v>240</v>
      </c>
      <c r="B200" s="140">
        <v>85.861918233903012</v>
      </c>
      <c r="C200" s="140">
        <v>669648.20845993864</v>
      </c>
      <c r="D200" s="116">
        <v>0.84262183110398703</v>
      </c>
      <c r="E200" s="154">
        <v>1.1867720050521586</v>
      </c>
      <c r="F200" s="138">
        <v>11.162086482935052</v>
      </c>
      <c r="G200" s="116">
        <v>1.075918615198838</v>
      </c>
      <c r="H200" s="138">
        <v>2.7733584568121481</v>
      </c>
      <c r="I200" s="116">
        <v>1.8500437424782621</v>
      </c>
      <c r="J200" s="138">
        <v>0.22451745679660934</v>
      </c>
      <c r="K200" s="116">
        <v>1.5050119542885994</v>
      </c>
      <c r="L200" s="139">
        <v>0.81350074040548415</v>
      </c>
      <c r="M200" s="116">
        <v>1305.7009094186055</v>
      </c>
      <c r="N200" s="116">
        <v>17.788707361187221</v>
      </c>
      <c r="O200" s="116">
        <v>1348.3936053719099</v>
      </c>
      <c r="P200" s="116">
        <v>13.80754978909988</v>
      </c>
      <c r="Q200" s="116">
        <v>1416.7643555769871</v>
      </c>
      <c r="R200" s="116">
        <v>20.572941887437651</v>
      </c>
      <c r="S200" s="116">
        <v>92.160767898967208</v>
      </c>
      <c r="T200" s="116">
        <v>96.833810559229931</v>
      </c>
    </row>
    <row r="201" spans="1:20">
      <c r="A201" s="102" t="s">
        <v>241</v>
      </c>
      <c r="B201" s="140">
        <v>342.78771547804854</v>
      </c>
      <c r="C201" s="140">
        <v>323332.76326706586</v>
      </c>
      <c r="D201" s="116">
        <v>1.8069472568092839</v>
      </c>
      <c r="E201" s="154">
        <v>0.55341958445749251</v>
      </c>
      <c r="F201" s="138">
        <v>11.334316364105717</v>
      </c>
      <c r="G201" s="116">
        <v>0.43073988940516272</v>
      </c>
      <c r="H201" s="138">
        <v>2.7365208351211732</v>
      </c>
      <c r="I201" s="116">
        <v>1.7595386723986768</v>
      </c>
      <c r="J201" s="138">
        <v>0.22495353120271364</v>
      </c>
      <c r="K201" s="116">
        <v>1.7060010220810906</v>
      </c>
      <c r="L201" s="139">
        <v>0.96957290501344817</v>
      </c>
      <c r="M201" s="116">
        <v>1307.9961938122049</v>
      </c>
      <c r="N201" s="116">
        <v>20.19631400508672</v>
      </c>
      <c r="O201" s="116">
        <v>1338.4321678214519</v>
      </c>
      <c r="P201" s="116">
        <v>13.085313114901169</v>
      </c>
      <c r="Q201" s="116">
        <v>1387.4280918577838</v>
      </c>
      <c r="R201" s="116">
        <v>8.2690600144768496</v>
      </c>
      <c r="S201" s="116">
        <v>94.274881811048047</v>
      </c>
      <c r="T201" s="116">
        <v>97.725998019101169</v>
      </c>
    </row>
    <row r="202" spans="1:20">
      <c r="A202" s="102" t="s">
        <v>242</v>
      </c>
      <c r="B202" s="140">
        <v>342.36592004251901</v>
      </c>
      <c r="C202" s="140">
        <v>282130.34561505099</v>
      </c>
      <c r="D202" s="116">
        <v>1.1692153598388151</v>
      </c>
      <c r="E202" s="154">
        <v>0.85527442962933475</v>
      </c>
      <c r="F202" s="138">
        <v>10.357935072564233</v>
      </c>
      <c r="G202" s="116">
        <v>0.33996853800087629</v>
      </c>
      <c r="H202" s="138">
        <v>3.4168739281660616</v>
      </c>
      <c r="I202" s="116">
        <v>1.0751905533516344</v>
      </c>
      <c r="J202" s="138">
        <v>0.2566852212001855</v>
      </c>
      <c r="K202" s="116">
        <v>1.0200275090340165</v>
      </c>
      <c r="L202" s="139">
        <v>0.94869463450393876</v>
      </c>
      <c r="M202" s="116">
        <v>1472.8604516589473</v>
      </c>
      <c r="N202" s="116">
        <v>13.430898750178699</v>
      </c>
      <c r="O202" s="116">
        <v>1508.2826722800596</v>
      </c>
      <c r="P202" s="116">
        <v>8.4457713174974742</v>
      </c>
      <c r="Q202" s="116">
        <v>1558.3710201443196</v>
      </c>
      <c r="R202" s="116">
        <v>6.378599523755156</v>
      </c>
      <c r="S202" s="116">
        <v>94.512823494532569</v>
      </c>
      <c r="T202" s="116">
        <v>97.651486603133563</v>
      </c>
    </row>
    <row r="203" spans="1:20">
      <c r="A203" s="102" t="s">
        <v>243</v>
      </c>
      <c r="B203" s="140">
        <v>325.25458542481971</v>
      </c>
      <c r="C203" s="140">
        <v>333161.38053639862</v>
      </c>
      <c r="D203" s="116">
        <v>1.0134476648654431</v>
      </c>
      <c r="E203" s="154">
        <v>0.98673077522239039</v>
      </c>
      <c r="F203" s="138">
        <v>10.198940487862728</v>
      </c>
      <c r="G203" s="116">
        <v>0.23754956034218588</v>
      </c>
      <c r="H203" s="138">
        <v>3.64903562720085</v>
      </c>
      <c r="I203" s="116">
        <v>0.94101117206007656</v>
      </c>
      <c r="J203" s="138">
        <v>0.26991802436838058</v>
      </c>
      <c r="K203" s="116">
        <v>0.91053403688336287</v>
      </c>
      <c r="L203" s="139">
        <v>0.96761235564292758</v>
      </c>
      <c r="M203" s="116">
        <v>1540.3858220517141</v>
      </c>
      <c r="N203" s="116">
        <v>12.475878361202149</v>
      </c>
      <c r="O203" s="116">
        <v>1560.2983257254944</v>
      </c>
      <c r="P203" s="116">
        <v>7.4997677952219419</v>
      </c>
      <c r="Q203" s="116">
        <v>1587.3363019873595</v>
      </c>
      <c r="R203" s="116">
        <v>4.4401403070478409</v>
      </c>
      <c r="S203" s="116">
        <v>97.04218445222584</v>
      </c>
      <c r="T203" s="116">
        <v>98.723801509911794</v>
      </c>
    </row>
    <row r="204" spans="1:20">
      <c r="A204" s="102" t="s">
        <v>244</v>
      </c>
      <c r="B204" s="140">
        <v>58.645780073904611</v>
      </c>
      <c r="C204" s="140">
        <v>57686.41346019967</v>
      </c>
      <c r="D204" s="116">
        <v>0.54956914581829019</v>
      </c>
      <c r="E204" s="154">
        <v>1.8196072461655999</v>
      </c>
      <c r="F204" s="138">
        <v>10.180592742904008</v>
      </c>
      <c r="G204" s="116">
        <v>0.62588079904809468</v>
      </c>
      <c r="H204" s="138">
        <v>3.8213012837697558</v>
      </c>
      <c r="I204" s="116">
        <v>1.0362992205596473</v>
      </c>
      <c r="J204" s="138">
        <v>0.28215195908033175</v>
      </c>
      <c r="K204" s="116">
        <v>0.82594751644123909</v>
      </c>
      <c r="L204" s="139">
        <v>0.79701644086462897</v>
      </c>
      <c r="M204" s="116">
        <v>1602.1910349588397</v>
      </c>
      <c r="N204" s="116">
        <v>11.716953467108738</v>
      </c>
      <c r="O204" s="116">
        <v>1597.2420851006943</v>
      </c>
      <c r="P204" s="116">
        <v>8.3401115142318076</v>
      </c>
      <c r="Q204" s="116">
        <v>1590.7011471988853</v>
      </c>
      <c r="R204" s="116">
        <v>11.69356957601758</v>
      </c>
      <c r="S204" s="116">
        <v>100.72231592843114</v>
      </c>
      <c r="T204" s="116">
        <v>100.30984344228781</v>
      </c>
    </row>
    <row r="205" spans="1:20">
      <c r="A205" s="102" t="s">
        <v>245</v>
      </c>
      <c r="B205" s="140">
        <v>712.90882011687518</v>
      </c>
      <c r="C205" s="140">
        <v>420708.3741822553</v>
      </c>
      <c r="D205" s="116">
        <v>21.210184484069206</v>
      </c>
      <c r="E205" s="154">
        <v>4.7147161815169113E-2</v>
      </c>
      <c r="F205" s="138">
        <v>10.125690114807302</v>
      </c>
      <c r="G205" s="116">
        <v>0.53947254128910982</v>
      </c>
      <c r="H205" s="138">
        <v>3.3167335698868241</v>
      </c>
      <c r="I205" s="116">
        <v>1.7297847715127483</v>
      </c>
      <c r="J205" s="138">
        <v>0.24357569134067703</v>
      </c>
      <c r="K205" s="116">
        <v>1.6435098822192948</v>
      </c>
      <c r="L205" s="139">
        <v>0.95012391673560437</v>
      </c>
      <c r="M205" s="116">
        <v>1405.259319924425</v>
      </c>
      <c r="N205" s="116">
        <v>20.751703097695554</v>
      </c>
      <c r="O205" s="116">
        <v>1484.9966981497814</v>
      </c>
      <c r="P205" s="116">
        <v>13.495932437862166</v>
      </c>
      <c r="Q205" s="116">
        <v>1600.7973788299516</v>
      </c>
      <c r="R205" s="116">
        <v>10.06590212844992</v>
      </c>
      <c r="S205" s="116">
        <v>87.784958827928079</v>
      </c>
      <c r="T205" s="116">
        <v>94.630467641799839</v>
      </c>
    </row>
    <row r="206" spans="1:20">
      <c r="A206" s="102" t="s">
        <v>246</v>
      </c>
      <c r="B206" s="140">
        <v>213.59250741584941</v>
      </c>
      <c r="C206" s="140">
        <v>268300.43652103597</v>
      </c>
      <c r="D206" s="116">
        <v>1.502297154258021</v>
      </c>
      <c r="E206" s="154">
        <v>0.66564727035903648</v>
      </c>
      <c r="F206" s="138">
        <v>9.6301956426275552</v>
      </c>
      <c r="G206" s="116">
        <v>0.53305365895440637</v>
      </c>
      <c r="H206" s="138">
        <v>4.2197806463243843</v>
      </c>
      <c r="I206" s="116">
        <v>1.4709560046337904</v>
      </c>
      <c r="J206" s="138">
        <v>0.29472957059092814</v>
      </c>
      <c r="K206" s="116">
        <v>1.3709724155662371</v>
      </c>
      <c r="L206" s="139">
        <v>0.93202815804647732</v>
      </c>
      <c r="M206" s="116">
        <v>1665.1206932850728</v>
      </c>
      <c r="N206" s="116">
        <v>20.118378589799136</v>
      </c>
      <c r="O206" s="116">
        <v>1677.8751883379905</v>
      </c>
      <c r="P206" s="116">
        <v>12.075015295398316</v>
      </c>
      <c r="Q206" s="116">
        <v>1693.8458133867819</v>
      </c>
      <c r="R206" s="116">
        <v>9.8264440992937807</v>
      </c>
      <c r="S206" s="116">
        <v>98.304147882015656</v>
      </c>
      <c r="T206" s="116">
        <v>99.2398424423004</v>
      </c>
    </row>
    <row r="207" spans="1:20">
      <c r="A207" s="102" t="s">
        <v>247</v>
      </c>
      <c r="B207" s="140">
        <v>246.84863109134824</v>
      </c>
      <c r="C207" s="140">
        <v>145467.24576748325</v>
      </c>
      <c r="D207" s="116">
        <v>1.3123018490387965</v>
      </c>
      <c r="E207" s="154">
        <v>0.76201980568148708</v>
      </c>
      <c r="F207" s="138">
        <v>9.6108545470653901</v>
      </c>
      <c r="G207" s="116">
        <v>0.54076375706374891</v>
      </c>
      <c r="H207" s="138">
        <v>3.6813638378481559</v>
      </c>
      <c r="I207" s="116">
        <v>2.4847524725247512</v>
      </c>
      <c r="J207" s="138">
        <v>0.25660757456037891</v>
      </c>
      <c r="K207" s="116">
        <v>2.4251947156391718</v>
      </c>
      <c r="L207" s="139">
        <v>0.97603070827209493</v>
      </c>
      <c r="M207" s="116">
        <v>1472.462135632222</v>
      </c>
      <c r="N207" s="116">
        <v>31.925533830624317</v>
      </c>
      <c r="O207" s="116">
        <v>1567.334605086156</v>
      </c>
      <c r="P207" s="116">
        <v>19.84287830200401</v>
      </c>
      <c r="Q207" s="116">
        <v>1697.551590342382</v>
      </c>
      <c r="R207" s="116">
        <v>9.9639463790176706</v>
      </c>
      <c r="S207" s="116">
        <v>86.740346744645251</v>
      </c>
      <c r="T207" s="116">
        <v>93.946891165034998</v>
      </c>
    </row>
    <row r="208" spans="1:20">
      <c r="A208" s="102" t="s">
        <v>248</v>
      </c>
      <c r="B208" s="140">
        <v>117.57582688485211</v>
      </c>
      <c r="C208" s="140">
        <v>67062.215297216404</v>
      </c>
      <c r="D208" s="116">
        <v>2.2337221719647014</v>
      </c>
      <c r="E208" s="154">
        <v>0.44768324930957554</v>
      </c>
      <c r="F208" s="138">
        <v>9.0771223768887719</v>
      </c>
      <c r="G208" s="116">
        <v>0.92951671986863249</v>
      </c>
      <c r="H208" s="138">
        <v>3.9934301104681897</v>
      </c>
      <c r="I208" s="116">
        <v>2.3495418562105521</v>
      </c>
      <c r="J208" s="138">
        <v>0.26290146370954603</v>
      </c>
      <c r="K208" s="116">
        <v>2.1578567147913192</v>
      </c>
      <c r="L208" s="139">
        <v>0.91841594951264605</v>
      </c>
      <c r="M208" s="116">
        <v>1504.6692839710142</v>
      </c>
      <c r="N208" s="116">
        <v>28.957913571876929</v>
      </c>
      <c r="O208" s="116">
        <v>1632.8609133388964</v>
      </c>
      <c r="P208" s="116">
        <v>19.081448052158407</v>
      </c>
      <c r="Q208" s="116">
        <v>1802.1478084486635</v>
      </c>
      <c r="R208" s="116">
        <v>16.906637339076042</v>
      </c>
      <c r="S208" s="116">
        <v>83.493111770131307</v>
      </c>
      <c r="T208" s="116">
        <v>92.149262174097004</v>
      </c>
    </row>
    <row r="209" spans="1:20">
      <c r="A209" s="102" t="s">
        <v>2906</v>
      </c>
      <c r="B209" s="140">
        <v>52.267884611366107</v>
      </c>
      <c r="C209" s="140">
        <v>9539.4322325727262</v>
      </c>
      <c r="D209" s="116">
        <v>3.2980358449907845</v>
      </c>
      <c r="E209" s="154">
        <v>0.30321077362420062</v>
      </c>
      <c r="F209" s="138">
        <v>8.8760760809516022</v>
      </c>
      <c r="G209" s="116">
        <v>1.5162272157834762</v>
      </c>
      <c r="H209" s="138">
        <v>5.0732411715571946</v>
      </c>
      <c r="I209" s="116">
        <v>6.6341339690187562</v>
      </c>
      <c r="J209" s="138">
        <v>0.3265917799228148</v>
      </c>
      <c r="K209" s="116">
        <v>6.458543841223503</v>
      </c>
      <c r="L209" s="139">
        <v>0.97353232108135668</v>
      </c>
      <c r="M209" s="116">
        <v>1821.8409781831913</v>
      </c>
      <c r="N209" s="116">
        <v>102.50790745071595</v>
      </c>
      <c r="O209" s="116">
        <v>1831.6418015155964</v>
      </c>
      <c r="P209" s="116">
        <v>56.327997692470035</v>
      </c>
      <c r="Q209" s="116">
        <v>1842.7848199039349</v>
      </c>
      <c r="R209" s="116">
        <v>27.442029459602281</v>
      </c>
      <c r="S209" s="116">
        <v>98.86346786154688</v>
      </c>
      <c r="T209" s="116">
        <v>99.464915939115642</v>
      </c>
    </row>
    <row r="210" spans="1:20">
      <c r="A210" s="102" t="s">
        <v>249</v>
      </c>
      <c r="B210" s="140">
        <v>117.23050500245355</v>
      </c>
      <c r="C210" s="140">
        <v>116743.97404266398</v>
      </c>
      <c r="D210" s="116">
        <v>1.1401664967129999</v>
      </c>
      <c r="E210" s="154">
        <v>0.87706488735014787</v>
      </c>
      <c r="F210" s="138">
        <v>8.797670879959119</v>
      </c>
      <c r="G210" s="116">
        <v>0.53237355641174933</v>
      </c>
      <c r="H210" s="138">
        <v>5.0848933607526376</v>
      </c>
      <c r="I210" s="116">
        <v>1.0376867735899018</v>
      </c>
      <c r="J210" s="138">
        <v>0.32445037893524037</v>
      </c>
      <c r="K210" s="116">
        <v>0.89071445285059014</v>
      </c>
      <c r="L210" s="139">
        <v>0.8583654292606453</v>
      </c>
      <c r="M210" s="116">
        <v>1811.4266883522371</v>
      </c>
      <c r="N210" s="116">
        <v>14.06597974902536</v>
      </c>
      <c r="O210" s="116">
        <v>1833.5880604640172</v>
      </c>
      <c r="P210" s="116">
        <v>8.8051337213614715</v>
      </c>
      <c r="Q210" s="116">
        <v>1858.8249558721848</v>
      </c>
      <c r="R210" s="116">
        <v>9.6156067484649839</v>
      </c>
      <c r="S210" s="116">
        <v>97.450095159836721</v>
      </c>
      <c r="T210" s="116">
        <v>98.791365814949089</v>
      </c>
    </row>
    <row r="211" spans="1:20">
      <c r="A211" s="102" t="s">
        <v>250</v>
      </c>
      <c r="B211" s="140">
        <v>328.23241177476541</v>
      </c>
      <c r="C211" s="140">
        <v>386249.06019420555</v>
      </c>
      <c r="D211" s="116">
        <v>2.8582586934679064</v>
      </c>
      <c r="E211" s="154">
        <v>0.3498633634126051</v>
      </c>
      <c r="F211" s="138">
        <v>8.6414298129892746</v>
      </c>
      <c r="G211" s="116">
        <v>0.75578757051916168</v>
      </c>
      <c r="H211" s="138">
        <v>4.3957691791877558</v>
      </c>
      <c r="I211" s="116">
        <v>2.2858073838010022</v>
      </c>
      <c r="J211" s="138">
        <v>0.27549848300009039</v>
      </c>
      <c r="K211" s="116">
        <v>2.157243737756104</v>
      </c>
      <c r="L211" s="139">
        <v>0.94375569570909601</v>
      </c>
      <c r="M211" s="116">
        <v>1568.6515343212116</v>
      </c>
      <c r="N211" s="116">
        <v>30.037226597240419</v>
      </c>
      <c r="O211" s="116">
        <v>1711.545068944087</v>
      </c>
      <c r="P211" s="116">
        <v>18.910423992408482</v>
      </c>
      <c r="Q211" s="116">
        <v>1891.1289924846849</v>
      </c>
      <c r="R211" s="116">
        <v>13.598768543083224</v>
      </c>
      <c r="S211" s="116">
        <v>82.947886715026129</v>
      </c>
      <c r="T211" s="116">
        <v>91.651196499836743</v>
      </c>
    </row>
    <row r="212" spans="1:20">
      <c r="A212" s="102" t="s">
        <v>251</v>
      </c>
      <c r="B212" s="140">
        <v>608.91086257089376</v>
      </c>
      <c r="C212" s="140">
        <v>166304.69288989287</v>
      </c>
      <c r="D212" s="116">
        <v>1.1994402996792395</v>
      </c>
      <c r="E212" s="154">
        <v>0.8337221954835311</v>
      </c>
      <c r="F212" s="138">
        <v>8.4356404858997145</v>
      </c>
      <c r="G212" s="116">
        <v>0.4547677561260241</v>
      </c>
      <c r="H212" s="138">
        <v>4.4937300164217353</v>
      </c>
      <c r="I212" s="116">
        <v>1.1601862423889242</v>
      </c>
      <c r="J212" s="138">
        <v>0.2749310332117057</v>
      </c>
      <c r="K212" s="116">
        <v>1.0673417470597844</v>
      </c>
      <c r="L212" s="139">
        <v>0.91997449035599221</v>
      </c>
      <c r="M212" s="116">
        <v>1565.7829850038611</v>
      </c>
      <c r="N212" s="116">
        <v>14.83745929446377</v>
      </c>
      <c r="O212" s="116">
        <v>1729.8141289874927</v>
      </c>
      <c r="P212" s="116">
        <v>9.636300261132078</v>
      </c>
      <c r="Q212" s="116">
        <v>1934.3860596794837</v>
      </c>
      <c r="R212" s="116">
        <v>8.139740011963795</v>
      </c>
      <c r="S212" s="116">
        <v>80.944699594418182</v>
      </c>
      <c r="T212" s="116">
        <v>90.517412175396927</v>
      </c>
    </row>
    <row r="213" spans="1:20">
      <c r="A213" s="102" t="s">
        <v>252</v>
      </c>
      <c r="B213" s="140">
        <v>95.554792992836539</v>
      </c>
      <c r="C213" s="140">
        <v>252567.92634957065</v>
      </c>
      <c r="D213" s="116">
        <v>0.47489341636075766</v>
      </c>
      <c r="E213" s="154">
        <v>2.1057356567780667</v>
      </c>
      <c r="F213" s="138">
        <v>7.7725858033253497</v>
      </c>
      <c r="G213" s="116">
        <v>0.43483692503238125</v>
      </c>
      <c r="H213" s="138">
        <v>6.7016108875251454</v>
      </c>
      <c r="I213" s="116">
        <v>1.3345828035291809</v>
      </c>
      <c r="J213" s="138">
        <v>0.37778391096452379</v>
      </c>
      <c r="K213" s="116">
        <v>1.261755962182938</v>
      </c>
      <c r="L213" s="139">
        <v>0.94543100573927741</v>
      </c>
      <c r="M213" s="116">
        <v>2065.9232668581667</v>
      </c>
      <c r="N213" s="116">
        <v>22.302710811775228</v>
      </c>
      <c r="O213" s="116">
        <v>2072.8329320720673</v>
      </c>
      <c r="P213" s="116">
        <v>11.792139136026208</v>
      </c>
      <c r="Q213" s="116">
        <v>2079.6899814765966</v>
      </c>
      <c r="R213" s="116">
        <v>7.652988446025347</v>
      </c>
      <c r="S213" s="116">
        <v>99.338040056881198</v>
      </c>
      <c r="T213" s="116">
        <v>99.666655951524589</v>
      </c>
    </row>
    <row r="214" spans="1:20">
      <c r="A214" s="102" t="s">
        <v>253</v>
      </c>
      <c r="B214" s="140">
        <v>503.7525515618745</v>
      </c>
      <c r="C214" s="140">
        <v>76587.379771407519</v>
      </c>
      <c r="D214" s="116">
        <v>5.4303736782595671</v>
      </c>
      <c r="E214" s="154">
        <v>0.18414938994041744</v>
      </c>
      <c r="F214" s="138">
        <v>7.3711874774819011</v>
      </c>
      <c r="G214" s="116">
        <v>1.5194964832341857</v>
      </c>
      <c r="H214" s="138">
        <v>6.9046735792249718</v>
      </c>
      <c r="I214" s="116">
        <v>2.6903934075168943</v>
      </c>
      <c r="J214" s="138">
        <v>0.36912999291618254</v>
      </c>
      <c r="K214" s="116">
        <v>2.2202133061148221</v>
      </c>
      <c r="L214" s="139">
        <v>0.82523741691887853</v>
      </c>
      <c r="M214" s="116">
        <v>2025.3053759783879</v>
      </c>
      <c r="N214" s="116">
        <v>38.58804209917605</v>
      </c>
      <c r="O214" s="116">
        <v>2099.2579345668787</v>
      </c>
      <c r="P214" s="116">
        <v>23.86628818426334</v>
      </c>
      <c r="Q214" s="116">
        <v>2172.5419594422583</v>
      </c>
      <c r="R214" s="116">
        <v>26.471141460269109</v>
      </c>
      <c r="S214" s="116">
        <v>93.222842816731173</v>
      </c>
      <c r="T214" s="116">
        <v>96.477204760274077</v>
      </c>
    </row>
    <row r="215" spans="1:20">
      <c r="A215" s="102" t="s">
        <v>254</v>
      </c>
      <c r="B215" s="140">
        <v>151.24127336866343</v>
      </c>
      <c r="C215" s="140">
        <v>316728.99262480211</v>
      </c>
      <c r="D215" s="116">
        <v>2.2696198358496629</v>
      </c>
      <c r="E215" s="154">
        <v>0.44060242345636552</v>
      </c>
      <c r="F215" s="138">
        <v>7.2748437383822138</v>
      </c>
      <c r="G215" s="116">
        <v>0.82690605627878444</v>
      </c>
      <c r="H215" s="138">
        <v>6.5448244216212572</v>
      </c>
      <c r="I215" s="116">
        <v>3.8978833623014975</v>
      </c>
      <c r="J215" s="138">
        <v>0.34531893648420653</v>
      </c>
      <c r="K215" s="116">
        <v>3.809162779430185</v>
      </c>
      <c r="L215" s="139">
        <v>0.97723877945415816</v>
      </c>
      <c r="M215" s="116">
        <v>1912.2070100955509</v>
      </c>
      <c r="N215" s="116">
        <v>63.031365653489729</v>
      </c>
      <c r="O215" s="116">
        <v>2051.9488461425567</v>
      </c>
      <c r="P215" s="116">
        <v>34.345765677261284</v>
      </c>
      <c r="Q215" s="116">
        <v>2195.4308870655532</v>
      </c>
      <c r="R215" s="116">
        <v>14.368951378357679</v>
      </c>
      <c r="S215" s="116">
        <v>87.09939453623322</v>
      </c>
      <c r="T215" s="116">
        <v>93.189799233557622</v>
      </c>
    </row>
    <row r="216" spans="1:20">
      <c r="A216" s="102" t="s">
        <v>255</v>
      </c>
      <c r="B216" s="140">
        <v>71.317259171366786</v>
      </c>
      <c r="C216" s="140">
        <v>129812.184434842</v>
      </c>
      <c r="D216" s="116">
        <v>1.4076633929830304</v>
      </c>
      <c r="E216" s="154">
        <v>0.71039710557569014</v>
      </c>
      <c r="F216" s="138">
        <v>7.1332280448671819</v>
      </c>
      <c r="G216" s="116">
        <v>0.6254456694904269</v>
      </c>
      <c r="H216" s="138">
        <v>7.8030088360818857</v>
      </c>
      <c r="I216" s="116">
        <v>1.8224838030045454</v>
      </c>
      <c r="J216" s="138">
        <v>0.40368901554892467</v>
      </c>
      <c r="K216" s="116">
        <v>1.7118016610371607</v>
      </c>
      <c r="L216" s="139">
        <v>0.93926851817014001</v>
      </c>
      <c r="M216" s="116">
        <v>2186.0034306033108</v>
      </c>
      <c r="N216" s="116">
        <v>31.735926996427452</v>
      </c>
      <c r="O216" s="116">
        <v>2208.553156558145</v>
      </c>
      <c r="P216" s="116">
        <v>16.404474863720907</v>
      </c>
      <c r="Q216" s="116">
        <v>2229.5274940066279</v>
      </c>
      <c r="R216" s="116">
        <v>10.82727268197209</v>
      </c>
      <c r="S216" s="116">
        <v>98.047834641182149</v>
      </c>
      <c r="T216" s="116">
        <v>98.978981968902374</v>
      </c>
    </row>
    <row r="217" spans="1:20">
      <c r="A217" s="102" t="s">
        <v>256</v>
      </c>
      <c r="B217" s="140">
        <v>127.95742238000827</v>
      </c>
      <c r="C217" s="140">
        <v>137113.53289983619</v>
      </c>
      <c r="D217" s="116">
        <v>2.9177186770195283</v>
      </c>
      <c r="E217" s="154">
        <v>0.34273352255519973</v>
      </c>
      <c r="F217" s="138">
        <v>7.0348357495012985</v>
      </c>
      <c r="G217" s="116">
        <v>0.57017155270699482</v>
      </c>
      <c r="H217" s="138">
        <v>6.579965770869773</v>
      </c>
      <c r="I217" s="116">
        <v>1.8577570693599184</v>
      </c>
      <c r="J217" s="138">
        <v>0.33571930980134573</v>
      </c>
      <c r="K217" s="116">
        <v>1.7680966402435265</v>
      </c>
      <c r="L217" s="139">
        <v>0.95173726931515135</v>
      </c>
      <c r="M217" s="116">
        <v>1866.0432269899088</v>
      </c>
      <c r="N217" s="116">
        <v>28.647595805562105</v>
      </c>
      <c r="O217" s="116">
        <v>2056.6671918847496</v>
      </c>
      <c r="P217" s="116">
        <v>16.376190305507748</v>
      </c>
      <c r="Q217" s="116">
        <v>2253.5459734887199</v>
      </c>
      <c r="R217" s="116">
        <v>9.8469261592949806</v>
      </c>
      <c r="S217" s="116">
        <v>82.804755214338172</v>
      </c>
      <c r="T217" s="116">
        <v>90.731414122469118</v>
      </c>
    </row>
    <row r="218" spans="1:20">
      <c r="A218" s="102" t="s">
        <v>257</v>
      </c>
      <c r="B218" s="140">
        <v>331.90765716230595</v>
      </c>
      <c r="C218" s="140">
        <v>454568.25748247473</v>
      </c>
      <c r="D218" s="116">
        <v>0.54157355298465315</v>
      </c>
      <c r="E218" s="154">
        <v>1.8464712585925287</v>
      </c>
      <c r="F218" s="138">
        <v>6.6692797370772414</v>
      </c>
      <c r="G218" s="116">
        <v>1.748879464941075</v>
      </c>
      <c r="H218" s="138">
        <v>9.0035673714207558</v>
      </c>
      <c r="I218" s="116">
        <v>2.1898615898497584</v>
      </c>
      <c r="J218" s="138">
        <v>0.4355041299073561</v>
      </c>
      <c r="K218" s="116">
        <v>1.3179204831122138</v>
      </c>
      <c r="L218" s="139">
        <v>0.60182821107092577</v>
      </c>
      <c r="M218" s="116">
        <v>2330.4824983505605</v>
      </c>
      <c r="N218" s="116">
        <v>25.774933837157505</v>
      </c>
      <c r="O218" s="116">
        <v>2338.3680423623455</v>
      </c>
      <c r="P218" s="116">
        <v>20.015320089390571</v>
      </c>
      <c r="Q218" s="116">
        <v>2345.2392445112619</v>
      </c>
      <c r="R218" s="116">
        <v>29.91119191675125</v>
      </c>
      <c r="S218" s="116">
        <v>99.370778644642002</v>
      </c>
      <c r="T218" s="116">
        <v>99.662775753477263</v>
      </c>
    </row>
    <row r="219" spans="1:20">
      <c r="A219" s="102" t="s">
        <v>258</v>
      </c>
      <c r="B219" s="140">
        <v>192.74660232387743</v>
      </c>
      <c r="C219" s="140">
        <v>177750.61006224182</v>
      </c>
      <c r="D219" s="116">
        <v>1.0134965366072306</v>
      </c>
      <c r="E219" s="154">
        <v>0.98668319415040973</v>
      </c>
      <c r="F219" s="138">
        <v>6.5933326708297146</v>
      </c>
      <c r="G219" s="116">
        <v>0.42823777336626923</v>
      </c>
      <c r="H219" s="138">
        <v>8.0706564479149971</v>
      </c>
      <c r="I219" s="116">
        <v>2.1776882714153354</v>
      </c>
      <c r="J219" s="138">
        <v>0.3859335859666409</v>
      </c>
      <c r="K219" s="116">
        <v>2.1351671168604605</v>
      </c>
      <c r="L219" s="139">
        <v>0.98047417754275767</v>
      </c>
      <c r="M219" s="116">
        <v>2103.9418652482318</v>
      </c>
      <c r="N219" s="116">
        <v>38.328811336697527</v>
      </c>
      <c r="O219" s="116">
        <v>2238.9649563313069</v>
      </c>
      <c r="P219" s="116">
        <v>19.67660300722423</v>
      </c>
      <c r="Q219" s="116">
        <v>2364.8075703123131</v>
      </c>
      <c r="R219" s="116">
        <v>7.3093257861198708</v>
      </c>
      <c r="S219" s="116">
        <v>88.968840072275754</v>
      </c>
      <c r="T219" s="116">
        <v>93.969396854503728</v>
      </c>
    </row>
    <row r="220" spans="1:20">
      <c r="A220" s="102" t="s">
        <v>259</v>
      </c>
      <c r="B220" s="140">
        <v>665.36739513935026</v>
      </c>
      <c r="C220" s="140">
        <v>54658.858751526808</v>
      </c>
      <c r="D220" s="116">
        <v>0.49300945174780286</v>
      </c>
      <c r="E220" s="154">
        <v>2.0283586784286363</v>
      </c>
      <c r="F220" s="138">
        <v>6.5428898440019285</v>
      </c>
      <c r="G220" s="116">
        <v>4.9295401566793311</v>
      </c>
      <c r="H220" s="138">
        <v>9.0334153888964188</v>
      </c>
      <c r="I220" s="116">
        <v>9.4428903957519967</v>
      </c>
      <c r="J220" s="138">
        <v>0.42866725996998195</v>
      </c>
      <c r="K220" s="116">
        <v>8.0540556783443709</v>
      </c>
      <c r="L220" s="139">
        <v>0.85292271124608088</v>
      </c>
      <c r="M220" s="116">
        <v>2299.7068407273127</v>
      </c>
      <c r="N220" s="116">
        <v>155.81405094783986</v>
      </c>
      <c r="O220" s="116">
        <v>2341.3931678413996</v>
      </c>
      <c r="P220" s="116">
        <v>86.534182585196277</v>
      </c>
      <c r="Q220" s="116">
        <v>2377.9070247290497</v>
      </c>
      <c r="R220" s="116">
        <v>84.069679085978123</v>
      </c>
      <c r="S220" s="116">
        <v>96.711385971423866</v>
      </c>
      <c r="T220" s="116">
        <v>98.219593031762415</v>
      </c>
    </row>
    <row r="221" spans="1:20">
      <c r="A221" s="102" t="s">
        <v>260</v>
      </c>
      <c r="B221" s="140">
        <v>319.14166929798216</v>
      </c>
      <c r="C221" s="140">
        <v>447883.4473774074</v>
      </c>
      <c r="D221" s="116">
        <v>1.319679199181661</v>
      </c>
      <c r="E221" s="154">
        <v>0.7577599166677057</v>
      </c>
      <c r="F221" s="138">
        <v>6.4716985278785488</v>
      </c>
      <c r="G221" s="116">
        <v>0.81506722326700221</v>
      </c>
      <c r="H221" s="138">
        <v>8.6064069658484836</v>
      </c>
      <c r="I221" s="116">
        <v>1.7520843042472212</v>
      </c>
      <c r="J221" s="138">
        <v>0.4039604822396673</v>
      </c>
      <c r="K221" s="116">
        <v>1.5509561021335478</v>
      </c>
      <c r="L221" s="139">
        <v>0.8852063216215571</v>
      </c>
      <c r="M221" s="116">
        <v>2187.2500155007529</v>
      </c>
      <c r="N221" s="116">
        <v>28.767663660918743</v>
      </c>
      <c r="O221" s="116">
        <v>2297.2333534472132</v>
      </c>
      <c r="P221" s="116">
        <v>15.939749069942081</v>
      </c>
      <c r="Q221" s="116">
        <v>2396.5318521802737</v>
      </c>
      <c r="R221" s="116">
        <v>13.863969614082635</v>
      </c>
      <c r="S221" s="116">
        <v>91.267304188378546</v>
      </c>
      <c r="T221" s="116">
        <v>95.212356734181128</v>
      </c>
    </row>
    <row r="222" spans="1:20">
      <c r="A222" s="102" t="s">
        <v>261</v>
      </c>
      <c r="B222" s="140">
        <v>87.99684437956536</v>
      </c>
      <c r="C222" s="140">
        <v>138909.40588275981</v>
      </c>
      <c r="D222" s="116">
        <v>1.2628662966346016</v>
      </c>
      <c r="E222" s="154">
        <v>0.79184946392574485</v>
      </c>
      <c r="F222" s="138">
        <v>6.4173376158143958</v>
      </c>
      <c r="G222" s="116">
        <v>1.3155428167651024</v>
      </c>
      <c r="H222" s="138">
        <v>8.1679203147982271</v>
      </c>
      <c r="I222" s="116">
        <v>5.6966472748047723</v>
      </c>
      <c r="J222" s="138">
        <v>0.38015885029829727</v>
      </c>
      <c r="K222" s="116">
        <v>5.5426651775836486</v>
      </c>
      <c r="L222" s="139">
        <v>0.97296969782521758</v>
      </c>
      <c r="M222" s="116">
        <v>2077.0256338849354</v>
      </c>
      <c r="N222" s="116">
        <v>98.425272605902364</v>
      </c>
      <c r="O222" s="116">
        <v>2249.7948604028543</v>
      </c>
      <c r="P222" s="116">
        <v>51.57784723879513</v>
      </c>
      <c r="Q222" s="116">
        <v>2410.8717613914937</v>
      </c>
      <c r="R222" s="116">
        <v>22.346048594892181</v>
      </c>
      <c r="S222" s="116">
        <v>86.152472609581238</v>
      </c>
      <c r="T222" s="116">
        <v>92.32066756135346</v>
      </c>
    </row>
    <row r="223" spans="1:20">
      <c r="A223" s="102" t="s">
        <v>262</v>
      </c>
      <c r="B223" s="140">
        <v>118.69355666238864</v>
      </c>
      <c r="C223" s="140">
        <v>267774.75823021366</v>
      </c>
      <c r="D223" s="116">
        <v>0.95330647454997719</v>
      </c>
      <c r="E223" s="154">
        <v>1.0489806024574262</v>
      </c>
      <c r="F223" s="138">
        <v>6.355598351354705</v>
      </c>
      <c r="G223" s="116">
        <v>0.79797347772644078</v>
      </c>
      <c r="H223" s="138">
        <v>8.7054505732426417</v>
      </c>
      <c r="I223" s="116">
        <v>5.3375648915795928</v>
      </c>
      <c r="J223" s="138">
        <v>0.40127899123223676</v>
      </c>
      <c r="K223" s="116">
        <v>5.2775787346725807</v>
      </c>
      <c r="L223" s="139">
        <v>0.98876151238898402</v>
      </c>
      <c r="M223" s="116">
        <v>2174.92592902769</v>
      </c>
      <c r="N223" s="116">
        <v>97.433388754739099</v>
      </c>
      <c r="O223" s="116">
        <v>2307.6485175017851</v>
      </c>
      <c r="P223" s="116">
        <v>48.649768620915665</v>
      </c>
      <c r="Q223" s="116">
        <v>2427.2745665391635</v>
      </c>
      <c r="R223" s="116">
        <v>13.530352317372717</v>
      </c>
      <c r="S223" s="116">
        <v>89.603622062778214</v>
      </c>
      <c r="T223" s="116">
        <v>94.248578695260846</v>
      </c>
    </row>
    <row r="224" spans="1:20">
      <c r="A224" s="102" t="s">
        <v>263</v>
      </c>
      <c r="B224" s="140">
        <v>132.47253636855311</v>
      </c>
      <c r="C224" s="140">
        <v>110479.00046198844</v>
      </c>
      <c r="D224" s="116">
        <v>2.6562582719359149</v>
      </c>
      <c r="E224" s="154">
        <v>0.37646941585660915</v>
      </c>
      <c r="F224" s="138">
        <v>6.333769495174022</v>
      </c>
      <c r="G224" s="116">
        <v>0.42568975065147469</v>
      </c>
      <c r="H224" s="138">
        <v>8.6740032847767488</v>
      </c>
      <c r="I224" s="116">
        <v>1.7675420763380068</v>
      </c>
      <c r="J224" s="138">
        <v>0.39845617497938962</v>
      </c>
      <c r="K224" s="116">
        <v>1.7155154408560587</v>
      </c>
      <c r="L224" s="139">
        <v>0.9705655462586007</v>
      </c>
      <c r="M224" s="116">
        <v>2161.9268074596462</v>
      </c>
      <c r="N224" s="116">
        <v>31.509970477335401</v>
      </c>
      <c r="O224" s="116">
        <v>2304.3531643881174</v>
      </c>
      <c r="P224" s="116">
        <v>16.093458628186454</v>
      </c>
      <c r="Q224" s="116">
        <v>2433.1076913635361</v>
      </c>
      <c r="R224" s="116">
        <v>7.2151393591077522</v>
      </c>
      <c r="S224" s="116">
        <v>88.854546600363676</v>
      </c>
      <c r="T224" s="116">
        <v>93.819247885716763</v>
      </c>
    </row>
    <row r="225" spans="1:20">
      <c r="A225" s="102" t="s">
        <v>264</v>
      </c>
      <c r="B225" s="140">
        <v>311.4777618552306</v>
      </c>
      <c r="C225" s="140">
        <v>586480.3628186885</v>
      </c>
      <c r="D225" s="116">
        <v>2.4833332939051251</v>
      </c>
      <c r="E225" s="154">
        <v>0.40268457015186487</v>
      </c>
      <c r="F225" s="138">
        <v>6.3295076309414524</v>
      </c>
      <c r="G225" s="116">
        <v>0.13616307511749601</v>
      </c>
      <c r="H225" s="138">
        <v>8.8984403703945212</v>
      </c>
      <c r="I225" s="116">
        <v>0.6817186776151648</v>
      </c>
      <c r="J225" s="138">
        <v>0.40849105184138101</v>
      </c>
      <c r="K225" s="116">
        <v>0.66798201501531174</v>
      </c>
      <c r="L225" s="139">
        <v>0.97984995416597997</v>
      </c>
      <c r="M225" s="116">
        <v>2208.0190513704729</v>
      </c>
      <c r="N225" s="116">
        <v>12.488548755286729</v>
      </c>
      <c r="O225" s="116">
        <v>2327.6409670366943</v>
      </c>
      <c r="P225" s="116">
        <v>6.2228260943938949</v>
      </c>
      <c r="Q225" s="116">
        <v>2434.2484857568011</v>
      </c>
      <c r="R225" s="116">
        <v>2.3075862611619868</v>
      </c>
      <c r="S225" s="116">
        <v>90.706395188903898</v>
      </c>
      <c r="T225" s="116">
        <v>94.860808975255694</v>
      </c>
    </row>
    <row r="226" spans="1:20">
      <c r="A226" s="102" t="s">
        <v>265</v>
      </c>
      <c r="B226" s="140">
        <v>247.3393711787885</v>
      </c>
      <c r="C226" s="140">
        <v>215313.0294549916</v>
      </c>
      <c r="D226" s="116">
        <v>1.3927614963575434</v>
      </c>
      <c r="E226" s="154">
        <v>0.71799802235722099</v>
      </c>
      <c r="F226" s="138">
        <v>6.2981896052265425</v>
      </c>
      <c r="G226" s="116">
        <v>0.21878701859449368</v>
      </c>
      <c r="H226" s="138">
        <v>8.4503297234546189</v>
      </c>
      <c r="I226" s="116">
        <v>1.6868388223766915</v>
      </c>
      <c r="J226" s="138">
        <v>0.38600071674643721</v>
      </c>
      <c r="K226" s="116">
        <v>1.6725900433673866</v>
      </c>
      <c r="L226" s="139">
        <v>0.9915529694833386</v>
      </c>
      <c r="M226" s="116">
        <v>2104.2541041137752</v>
      </c>
      <c r="N226" s="116">
        <v>30.028629399939518</v>
      </c>
      <c r="O226" s="116">
        <v>2280.6007333785051</v>
      </c>
      <c r="P226" s="116">
        <v>15.316626806324166</v>
      </c>
      <c r="Q226" s="116">
        <v>2442.651051236257</v>
      </c>
      <c r="R226" s="116">
        <v>3.7046363549006855</v>
      </c>
      <c r="S226" s="116">
        <v>86.146324627448749</v>
      </c>
      <c r="T226" s="116">
        <v>92.267536062593109</v>
      </c>
    </row>
    <row r="227" spans="1:20">
      <c r="A227" s="102" t="s">
        <v>266</v>
      </c>
      <c r="B227" s="140">
        <v>154.75544262679028</v>
      </c>
      <c r="C227" s="140">
        <v>219690.48454790207</v>
      </c>
      <c r="D227" s="116">
        <v>0.97242124250542361</v>
      </c>
      <c r="E227" s="154">
        <v>1.0283609163283192</v>
      </c>
      <c r="F227" s="138">
        <v>6.2718318204188757</v>
      </c>
      <c r="G227" s="116">
        <v>0.29092308108513404</v>
      </c>
      <c r="H227" s="138">
        <v>8.373322202678871</v>
      </c>
      <c r="I227" s="116">
        <v>2.1961911896882018</v>
      </c>
      <c r="J227" s="138">
        <v>0.3808824240889267</v>
      </c>
      <c r="K227" s="116">
        <v>2.1768370408820252</v>
      </c>
      <c r="L227" s="139">
        <v>0.99118740258268456</v>
      </c>
      <c r="M227" s="116">
        <v>2080.4044000741769</v>
      </c>
      <c r="N227" s="116">
        <v>38.706470716549461</v>
      </c>
      <c r="O227" s="116">
        <v>2272.292827123656</v>
      </c>
      <c r="P227" s="116">
        <v>19.923243470576836</v>
      </c>
      <c r="Q227" s="116">
        <v>2449.7495907846373</v>
      </c>
      <c r="R227" s="116">
        <v>4.9225128312057223</v>
      </c>
      <c r="S227" s="116">
        <v>84.923145120634075</v>
      </c>
      <c r="T227" s="116">
        <v>91.555294953231098</v>
      </c>
    </row>
    <row r="228" spans="1:20">
      <c r="A228" s="102" t="s">
        <v>267</v>
      </c>
      <c r="B228" s="140">
        <v>143.51414519973409</v>
      </c>
      <c r="C228" s="140">
        <v>161312.41885751928</v>
      </c>
      <c r="D228" s="116">
        <v>0.96763935992303074</v>
      </c>
      <c r="E228" s="154">
        <v>1.0334428728483547</v>
      </c>
      <c r="F228" s="138">
        <v>6.2625575817850425</v>
      </c>
      <c r="G228" s="116">
        <v>0.82550971774437576</v>
      </c>
      <c r="H228" s="138">
        <v>8.6164730464683821</v>
      </c>
      <c r="I228" s="116">
        <v>2.8492544713139658</v>
      </c>
      <c r="J228" s="138">
        <v>0.39136320427478266</v>
      </c>
      <c r="K228" s="116">
        <v>2.7270468914582726</v>
      </c>
      <c r="L228" s="139">
        <v>0.95710892758577093</v>
      </c>
      <c r="M228" s="116">
        <v>2129.1473911253961</v>
      </c>
      <c r="N228" s="116">
        <v>49.449147230965309</v>
      </c>
      <c r="O228" s="116">
        <v>2298.296766276284</v>
      </c>
      <c r="P228" s="116">
        <v>25.928013457411907</v>
      </c>
      <c r="Q228" s="116">
        <v>2452.2531463126538</v>
      </c>
      <c r="R228" s="116">
        <v>13.964546258363043</v>
      </c>
      <c r="S228" s="116">
        <v>86.824127204277517</v>
      </c>
      <c r="T228" s="116">
        <v>92.640229163053448</v>
      </c>
    </row>
    <row r="229" spans="1:20">
      <c r="A229" s="102" t="s">
        <v>220</v>
      </c>
      <c r="B229" s="140">
        <v>49.422241140958235</v>
      </c>
      <c r="C229" s="140">
        <v>72080.47002900597</v>
      </c>
      <c r="D229" s="116">
        <v>0.93689965130212693</v>
      </c>
      <c r="E229" s="154">
        <v>1.0673501677689543</v>
      </c>
      <c r="F229" s="138">
        <v>6.2544325023340939</v>
      </c>
      <c r="G229" s="116">
        <v>0.71028921948801926</v>
      </c>
      <c r="H229" s="138">
        <v>9.2851664508414622</v>
      </c>
      <c r="I229" s="116">
        <v>1.8877101856548033</v>
      </c>
      <c r="J229" s="138">
        <v>0.42118832926983568</v>
      </c>
      <c r="K229" s="116">
        <v>1.7489822668351993</v>
      </c>
      <c r="L229" s="139">
        <v>0.92650994846887336</v>
      </c>
      <c r="M229" s="116">
        <v>2265.8718662148499</v>
      </c>
      <c r="N229" s="116">
        <v>33.414286918003654</v>
      </c>
      <c r="O229" s="116">
        <v>2366.5560306833927</v>
      </c>
      <c r="P229" s="116">
        <v>17.305559581433727</v>
      </c>
      <c r="Q229" s="116">
        <v>2454.4490108116743</v>
      </c>
      <c r="R229" s="116">
        <v>12.01269146322602</v>
      </c>
      <c r="S229" s="116">
        <v>92.316925559824</v>
      </c>
      <c r="T229" s="116">
        <v>95.745540643740085</v>
      </c>
    </row>
    <row r="230" spans="1:20">
      <c r="A230" s="102" t="s">
        <v>268</v>
      </c>
      <c r="B230" s="140">
        <v>252.7729377358956</v>
      </c>
      <c r="C230" s="140">
        <v>675252.04134079209</v>
      </c>
      <c r="D230" s="116">
        <v>1.2780708563954857</v>
      </c>
      <c r="E230" s="154">
        <v>0.7824292330867143</v>
      </c>
      <c r="F230" s="138">
        <v>6.2288034151755163</v>
      </c>
      <c r="G230" s="116">
        <v>0.19962260374737076</v>
      </c>
      <c r="H230" s="138">
        <v>9.6516180608428872</v>
      </c>
      <c r="I230" s="116">
        <v>0.54657008170287869</v>
      </c>
      <c r="J230" s="138">
        <v>0.43601705497061122</v>
      </c>
      <c r="K230" s="116">
        <v>0.50881201861376235</v>
      </c>
      <c r="L230" s="139">
        <v>0.93091816703271013</v>
      </c>
      <c r="M230" s="116">
        <v>2332.7854780079688</v>
      </c>
      <c r="N230" s="116">
        <v>9.959093082855361</v>
      </c>
      <c r="O230" s="116">
        <v>2402.1036819929191</v>
      </c>
      <c r="P230" s="116">
        <v>5.0287941575161312</v>
      </c>
      <c r="Q230" s="116">
        <v>2461.3909663011032</v>
      </c>
      <c r="R230" s="116">
        <v>3.373663748775698</v>
      </c>
      <c r="S230" s="116">
        <v>94.775088961734568</v>
      </c>
      <c r="T230" s="116">
        <v>97.114270940734741</v>
      </c>
    </row>
    <row r="231" spans="1:20">
      <c r="A231" s="102" t="s">
        <v>269</v>
      </c>
      <c r="B231" s="140">
        <v>309.18560102761137</v>
      </c>
      <c r="C231" s="140">
        <v>192363.02167110387</v>
      </c>
      <c r="D231" s="116">
        <v>1.3755633374967891</v>
      </c>
      <c r="E231" s="154">
        <v>0.72697488566376844</v>
      </c>
      <c r="F231" s="138">
        <v>6.2229185798690478</v>
      </c>
      <c r="G231" s="116">
        <v>0.69493523619648812</v>
      </c>
      <c r="H231" s="138">
        <v>8.6640863991215351</v>
      </c>
      <c r="I231" s="116">
        <v>2.8839633581579545</v>
      </c>
      <c r="J231" s="138">
        <v>0.39103498861824865</v>
      </c>
      <c r="K231" s="116">
        <v>2.7989836849632113</v>
      </c>
      <c r="L231" s="139">
        <v>0.97053371952373857</v>
      </c>
      <c r="M231" s="116">
        <v>2127.626534708591</v>
      </c>
      <c r="N231" s="116">
        <v>50.723019588622265</v>
      </c>
      <c r="O231" s="116">
        <v>2303.3117545402297</v>
      </c>
      <c r="P231" s="116">
        <v>26.259014513374723</v>
      </c>
      <c r="Q231" s="116">
        <v>2462.9882836429351</v>
      </c>
      <c r="R231" s="116">
        <v>11.740146738005933</v>
      </c>
      <c r="S231" s="116">
        <v>86.383948670745596</v>
      </c>
      <c r="T231" s="116">
        <v>92.372494974450049</v>
      </c>
    </row>
    <row r="232" spans="1:20">
      <c r="A232" s="102" t="s">
        <v>270</v>
      </c>
      <c r="B232" s="140">
        <v>75.394433346336456</v>
      </c>
      <c r="C232" s="140">
        <v>237050.79358175959</v>
      </c>
      <c r="D232" s="116">
        <v>0.98289472879084716</v>
      </c>
      <c r="E232" s="154">
        <v>1.0174029534477163</v>
      </c>
      <c r="F232" s="138">
        <v>6.1930104334028595</v>
      </c>
      <c r="G232" s="116">
        <v>0.33571035669193894</v>
      </c>
      <c r="H232" s="138">
        <v>9.5730721149326019</v>
      </c>
      <c r="I232" s="116">
        <v>2.3471144955923546</v>
      </c>
      <c r="J232" s="138">
        <v>0.4299835762075398</v>
      </c>
      <c r="K232" s="116">
        <v>2.3229819224069574</v>
      </c>
      <c r="L232" s="139">
        <v>0.98971819515804804</v>
      </c>
      <c r="M232" s="116">
        <v>2305.6435715475159</v>
      </c>
      <c r="N232" s="116">
        <v>45.028960032289888</v>
      </c>
      <c r="O232" s="116">
        <v>2394.5884169122805</v>
      </c>
      <c r="P232" s="116">
        <v>21.581404924909975</v>
      </c>
      <c r="Q232" s="116">
        <v>2471.120169940365</v>
      </c>
      <c r="R232" s="116">
        <v>5.6653856423752131</v>
      </c>
      <c r="S232" s="116">
        <v>93.303579469514716</v>
      </c>
      <c r="T232" s="116">
        <v>96.285589425866533</v>
      </c>
    </row>
    <row r="233" spans="1:20">
      <c r="A233" s="102" t="s">
        <v>271</v>
      </c>
      <c r="B233" s="140">
        <v>100.09547937878688</v>
      </c>
      <c r="C233" s="140">
        <v>137719.03997935719</v>
      </c>
      <c r="D233" s="116">
        <v>0.65212664853876534</v>
      </c>
      <c r="E233" s="154">
        <v>1.5334444654895214</v>
      </c>
      <c r="F233" s="138">
        <v>6.1784698084642846</v>
      </c>
      <c r="G233" s="116">
        <v>0.34933580763923472</v>
      </c>
      <c r="H233" s="138">
        <v>10.202692767302608</v>
      </c>
      <c r="I233" s="116">
        <v>1.0950873098685467</v>
      </c>
      <c r="J233" s="138">
        <v>0.4571876213215556</v>
      </c>
      <c r="K233" s="116">
        <v>1.0378731664978018</v>
      </c>
      <c r="L233" s="139">
        <v>0.94775380660961828</v>
      </c>
      <c r="M233" s="116">
        <v>2427.1283885759212</v>
      </c>
      <c r="N233" s="116">
        <v>20.991477799205768</v>
      </c>
      <c r="O233" s="116">
        <v>2453.3220034070691</v>
      </c>
      <c r="P233" s="116">
        <v>10.127107974398541</v>
      </c>
      <c r="Q233" s="116">
        <v>2475.0883115313295</v>
      </c>
      <c r="R233" s="116">
        <v>5.8959319723055614</v>
      </c>
      <c r="S233" s="116">
        <v>98.062294475232861</v>
      </c>
      <c r="T233" s="116">
        <v>98.932320551693934</v>
      </c>
    </row>
    <row r="234" spans="1:20">
      <c r="A234" s="102" t="s">
        <v>272</v>
      </c>
      <c r="B234" s="140">
        <v>127.19555508899175</v>
      </c>
      <c r="C234" s="140">
        <v>327846.30281320401</v>
      </c>
      <c r="D234" s="116">
        <v>1.0031736083318774</v>
      </c>
      <c r="E234" s="154">
        <v>0.99683643159517066</v>
      </c>
      <c r="F234" s="138">
        <v>6.1760359630661918</v>
      </c>
      <c r="G234" s="116">
        <v>0.32017654998610068</v>
      </c>
      <c r="H234" s="138">
        <v>10.071336537021503</v>
      </c>
      <c r="I234" s="116">
        <v>1.9499125528976378</v>
      </c>
      <c r="J234" s="138">
        <v>0.45112370647510391</v>
      </c>
      <c r="K234" s="116">
        <v>1.9234463706552312</v>
      </c>
      <c r="L234" s="139">
        <v>0.98642699017293001</v>
      </c>
      <c r="M234" s="116">
        <v>2400.2464224408027</v>
      </c>
      <c r="N234" s="116">
        <v>38.547363238554908</v>
      </c>
      <c r="O234" s="116">
        <v>2441.3458643288641</v>
      </c>
      <c r="P234" s="116">
        <v>18.012651887538368</v>
      </c>
      <c r="Q234" s="116">
        <v>2475.7532643437312</v>
      </c>
      <c r="R234" s="116">
        <v>5.4034269557248535</v>
      </c>
      <c r="S234" s="116">
        <v>96.950146729466439</v>
      </c>
      <c r="T234" s="116">
        <v>98.31652522124881</v>
      </c>
    </row>
    <row r="235" spans="1:20">
      <c r="A235" s="102" t="s">
        <v>273</v>
      </c>
      <c r="B235" s="140">
        <v>56.271764496146154</v>
      </c>
      <c r="C235" s="140">
        <v>62867.039933230168</v>
      </c>
      <c r="D235" s="116">
        <v>0.63254830254309502</v>
      </c>
      <c r="E235" s="154">
        <v>1.5809069378253067</v>
      </c>
      <c r="F235" s="138">
        <v>6.1572628793233113</v>
      </c>
      <c r="G235" s="116">
        <v>0.75050947846681915</v>
      </c>
      <c r="H235" s="138">
        <v>10.030913216747917</v>
      </c>
      <c r="I235" s="116">
        <v>1.7800601041840061</v>
      </c>
      <c r="J235" s="138">
        <v>0.44794727005508805</v>
      </c>
      <c r="K235" s="116">
        <v>1.6141095059626647</v>
      </c>
      <c r="L235" s="139">
        <v>0.90677247479943135</v>
      </c>
      <c r="M235" s="116">
        <v>2386.1200811774029</v>
      </c>
      <c r="N235" s="116">
        <v>32.190591601012784</v>
      </c>
      <c r="O235" s="116">
        <v>2437.6317446727808</v>
      </c>
      <c r="P235" s="116">
        <v>16.437339208566073</v>
      </c>
      <c r="Q235" s="116">
        <v>2480.8895824729375</v>
      </c>
      <c r="R235" s="116">
        <v>12.659452718419971</v>
      </c>
      <c r="S235" s="116">
        <v>96.180019378328439</v>
      </c>
      <c r="T235" s="116">
        <v>97.886815200534201</v>
      </c>
    </row>
    <row r="236" spans="1:20">
      <c r="A236" s="102" t="s">
        <v>274</v>
      </c>
      <c r="B236" s="140">
        <v>247.80661484173044</v>
      </c>
      <c r="C236" s="140">
        <v>173211.11123104629</v>
      </c>
      <c r="D236" s="116">
        <v>0.80629463560365022</v>
      </c>
      <c r="E236" s="154">
        <v>1.2402414152877601</v>
      </c>
      <c r="F236" s="138">
        <v>6.1377158618311505</v>
      </c>
      <c r="G236" s="116">
        <v>0.13833259134300857</v>
      </c>
      <c r="H236" s="138">
        <v>9.9979127975455402</v>
      </c>
      <c r="I236" s="116">
        <v>1.3115058639451358</v>
      </c>
      <c r="J236" s="138">
        <v>0.4450561935211772</v>
      </c>
      <c r="K236" s="116">
        <v>1.304190064881191</v>
      </c>
      <c r="L236" s="139">
        <v>0.99442183274580398</v>
      </c>
      <c r="M236" s="116">
        <v>2373.2358359917275</v>
      </c>
      <c r="N236" s="116">
        <v>25.893546774586412</v>
      </c>
      <c r="O236" s="116">
        <v>2434.5895406576674</v>
      </c>
      <c r="P236" s="116">
        <v>12.106533255422164</v>
      </c>
      <c r="Q236" s="116">
        <v>2486.2514616435824</v>
      </c>
      <c r="R236" s="116">
        <v>2.3320654007115991</v>
      </c>
      <c r="S236" s="116">
        <v>95.454376703427101</v>
      </c>
      <c r="T236" s="116">
        <v>97.479915869129798</v>
      </c>
    </row>
    <row r="237" spans="1:20">
      <c r="A237" s="102" t="s">
        <v>275</v>
      </c>
      <c r="B237" s="140">
        <v>79.544778586169613</v>
      </c>
      <c r="C237" s="140">
        <v>243187.32325357225</v>
      </c>
      <c r="D237" s="116">
        <v>5.8170854975953477</v>
      </c>
      <c r="E237" s="154">
        <v>0.17190739252730211</v>
      </c>
      <c r="F237" s="138">
        <v>6.1100822463852769</v>
      </c>
      <c r="G237" s="116">
        <v>0.55931938788799007</v>
      </c>
      <c r="H237" s="138">
        <v>10.4680436913671</v>
      </c>
      <c r="I237" s="116">
        <v>1.5556324815379086</v>
      </c>
      <c r="J237" s="138">
        <v>0.46388604520603072</v>
      </c>
      <c r="K237" s="116">
        <v>1.4516040231235223</v>
      </c>
      <c r="L237" s="139">
        <v>0.93312786943639603</v>
      </c>
      <c r="M237" s="116">
        <v>2456.693470011699</v>
      </c>
      <c r="N237" s="116">
        <v>29.653329893917316</v>
      </c>
      <c r="O237" s="116">
        <v>2477.0923063050236</v>
      </c>
      <c r="P237" s="116">
        <v>14.419237439949939</v>
      </c>
      <c r="Q237" s="116">
        <v>2493.8557640136032</v>
      </c>
      <c r="R237" s="116">
        <v>9.4220572132408051</v>
      </c>
      <c r="S237" s="116">
        <v>98.509845896536717</v>
      </c>
      <c r="T237" s="116">
        <v>99.176500760936406</v>
      </c>
    </row>
    <row r="238" spans="1:20">
      <c r="A238" s="102" t="s">
        <v>276</v>
      </c>
      <c r="B238" s="140">
        <v>246.15499237594503</v>
      </c>
      <c r="C238" s="140">
        <v>777762.02884450881</v>
      </c>
      <c r="D238" s="116">
        <v>0.73572613561752942</v>
      </c>
      <c r="E238" s="154">
        <v>1.3592014087696547</v>
      </c>
      <c r="F238" s="138">
        <v>6.1019065073673167</v>
      </c>
      <c r="G238" s="116">
        <v>0.13721985289477487</v>
      </c>
      <c r="H238" s="138">
        <v>9.4942592331571394</v>
      </c>
      <c r="I238" s="116">
        <v>0.98869176028404382</v>
      </c>
      <c r="J238" s="138">
        <v>0.42017030894570478</v>
      </c>
      <c r="K238" s="116">
        <v>0.97912313261667838</v>
      </c>
      <c r="L238" s="139">
        <v>0.99032193040162841</v>
      </c>
      <c r="M238" s="116">
        <v>2261.2525402010888</v>
      </c>
      <c r="N238" s="116">
        <v>18.674185254466238</v>
      </c>
      <c r="O238" s="116">
        <v>2386.9912859293372</v>
      </c>
      <c r="P238" s="116">
        <v>9.0826317425446632</v>
      </c>
      <c r="Q238" s="116">
        <v>2496.1110590764638</v>
      </c>
      <c r="R238" s="116">
        <v>2.3110026930028198</v>
      </c>
      <c r="S238" s="116">
        <v>90.591022862489524</v>
      </c>
      <c r="T238" s="116">
        <v>94.732333273713891</v>
      </c>
    </row>
    <row r="239" spans="1:20">
      <c r="A239" s="102" t="s">
        <v>277</v>
      </c>
      <c r="B239" s="140">
        <v>211.69447053003256</v>
      </c>
      <c r="C239" s="140">
        <v>246343.54627973129</v>
      </c>
      <c r="D239" s="116">
        <v>1.3186791423441291</v>
      </c>
      <c r="E239" s="154">
        <v>0.75833458488041738</v>
      </c>
      <c r="F239" s="138">
        <v>5.9315095031180087</v>
      </c>
      <c r="G239" s="116">
        <v>0.84367560143205655</v>
      </c>
      <c r="H239" s="138">
        <v>9.6182471114923107</v>
      </c>
      <c r="I239" s="116">
        <v>1.9843933082398419</v>
      </c>
      <c r="J239" s="138">
        <v>0.41377084526511443</v>
      </c>
      <c r="K239" s="116">
        <v>1.7961147739872645</v>
      </c>
      <c r="L239" s="139">
        <v>0.90512035418040149</v>
      </c>
      <c r="M239" s="116">
        <v>2232.1385527860384</v>
      </c>
      <c r="N239" s="116">
        <v>33.887314727284092</v>
      </c>
      <c r="O239" s="116">
        <v>2398.9175476220867</v>
      </c>
      <c r="P239" s="116">
        <v>18.25355874124034</v>
      </c>
      <c r="Q239" s="116">
        <v>2543.6928170061587</v>
      </c>
      <c r="R239" s="116">
        <v>14.139414738820278</v>
      </c>
      <c r="S239" s="116">
        <v>87.751891182096074</v>
      </c>
      <c r="T239" s="116">
        <v>93.047739593994507</v>
      </c>
    </row>
    <row r="240" spans="1:20">
      <c r="A240" s="102" t="s">
        <v>278</v>
      </c>
      <c r="B240" s="140">
        <v>177.55037435633568</v>
      </c>
      <c r="C240" s="140">
        <v>103669.54452554339</v>
      </c>
      <c r="D240" s="116">
        <v>1.1627589777161698</v>
      </c>
      <c r="E240" s="154">
        <v>0.86002346072110969</v>
      </c>
      <c r="F240" s="138">
        <v>5.9305417468619241</v>
      </c>
      <c r="G240" s="116">
        <v>0.24395818703199623</v>
      </c>
      <c r="H240" s="138">
        <v>10.218332919065423</v>
      </c>
      <c r="I240" s="116">
        <v>1.9080739944300127</v>
      </c>
      <c r="J240" s="138">
        <v>0.43951443254896261</v>
      </c>
      <c r="K240" s="116">
        <v>1.8924140062893651</v>
      </c>
      <c r="L240" s="139">
        <v>0.99179277733129778</v>
      </c>
      <c r="M240" s="116">
        <v>2348.4664438650016</v>
      </c>
      <c r="N240" s="116">
        <v>37.247429732285809</v>
      </c>
      <c r="O240" s="116">
        <v>2454.7385976207615</v>
      </c>
      <c r="P240" s="116">
        <v>17.649019408160711</v>
      </c>
      <c r="Q240" s="116">
        <v>2543.9663222973636</v>
      </c>
      <c r="R240" s="116">
        <v>4.089213218749137</v>
      </c>
      <c r="S240" s="116">
        <v>92.315154618249295</v>
      </c>
      <c r="T240" s="116">
        <v>95.67073439678002</v>
      </c>
    </row>
    <row r="241" spans="1:21">
      <c r="A241" s="102" t="s">
        <v>279</v>
      </c>
      <c r="B241" s="140">
        <v>80.860778785971235</v>
      </c>
      <c r="C241" s="140">
        <v>116392.62027289536</v>
      </c>
      <c r="D241" s="116">
        <v>1.7598235361120815</v>
      </c>
      <c r="E241" s="154">
        <v>0.56823879183322323</v>
      </c>
      <c r="F241" s="138">
        <v>5.9273670491390149</v>
      </c>
      <c r="G241" s="116">
        <v>0.34835001735526006</v>
      </c>
      <c r="H241" s="138">
        <v>10.468100700810737</v>
      </c>
      <c r="I241" s="116">
        <v>3.2429183955807783</v>
      </c>
      <c r="J241" s="138">
        <v>0.45001650102302432</v>
      </c>
      <c r="K241" s="116">
        <v>3.2241544605996779</v>
      </c>
      <c r="L241" s="139">
        <v>0.99421387383454651</v>
      </c>
      <c r="M241" s="116">
        <v>2395.3259396203707</v>
      </c>
      <c r="N241" s="116">
        <v>64.506582553571661</v>
      </c>
      <c r="O241" s="116">
        <v>2477.0973539208703</v>
      </c>
      <c r="P241" s="116">
        <v>30.065554811384118</v>
      </c>
      <c r="Q241" s="116">
        <v>2544.8638101012129</v>
      </c>
      <c r="R241" s="116">
        <v>5.8385124277872364</v>
      </c>
      <c r="S241" s="116">
        <v>94.123934259771062</v>
      </c>
      <c r="T241" s="116">
        <v>96.698901875169824</v>
      </c>
    </row>
    <row r="242" spans="1:21">
      <c r="A242" s="102" t="s">
        <v>280</v>
      </c>
      <c r="B242" s="140">
        <v>473.37644950221994</v>
      </c>
      <c r="C242" s="140">
        <v>883016.86465483054</v>
      </c>
      <c r="D242" s="116">
        <v>2.0200387232754529</v>
      </c>
      <c r="E242" s="154">
        <v>0.49504001506392897</v>
      </c>
      <c r="F242" s="138">
        <v>5.7973324763833665</v>
      </c>
      <c r="G242" s="116">
        <v>0.20742754679866804</v>
      </c>
      <c r="H242" s="138">
        <v>10.502466444714884</v>
      </c>
      <c r="I242" s="116">
        <v>0.98746967445611078</v>
      </c>
      <c r="J242" s="138">
        <v>0.44158898899094973</v>
      </c>
      <c r="K242" s="116">
        <v>0.96543781301518528</v>
      </c>
      <c r="L242" s="139">
        <v>0.977688569066123</v>
      </c>
      <c r="M242" s="116">
        <v>2357.7500067392293</v>
      </c>
      <c r="N242" s="116">
        <v>19.064286480463124</v>
      </c>
      <c r="O242" s="116">
        <v>2480.1355392461078</v>
      </c>
      <c r="P242" s="116">
        <v>9.155156533608988</v>
      </c>
      <c r="Q242" s="116">
        <v>2581.9694319493638</v>
      </c>
      <c r="R242" s="116">
        <v>3.4640299862253414</v>
      </c>
      <c r="S242" s="116">
        <v>91.315953533932785</v>
      </c>
      <c r="T242" s="116">
        <v>95.065369187682379</v>
      </c>
    </row>
    <row r="243" spans="1:21">
      <c r="A243" s="102" t="s">
        <v>281</v>
      </c>
      <c r="B243" s="140">
        <v>86.866129586936339</v>
      </c>
      <c r="C243" s="140">
        <v>74654.550384818431</v>
      </c>
      <c r="D243" s="116">
        <v>0.99999762441102447</v>
      </c>
      <c r="E243" s="154">
        <v>1.000002375594619</v>
      </c>
      <c r="F243" s="138">
        <v>5.7361974316955839</v>
      </c>
      <c r="G243" s="116">
        <v>0.26843348092124442</v>
      </c>
      <c r="H243" s="138">
        <v>10.169916293320231</v>
      </c>
      <c r="I243" s="116">
        <v>2.0165952007518548</v>
      </c>
      <c r="J243" s="138">
        <v>0.42309724196622128</v>
      </c>
      <c r="K243" s="116">
        <v>1.9986494615154298</v>
      </c>
      <c r="L243" s="139">
        <v>0.99110097096842542</v>
      </c>
      <c r="M243" s="116">
        <v>2274.5247552569645</v>
      </c>
      <c r="N243" s="116">
        <v>38.305890714802445</v>
      </c>
      <c r="O243" s="116">
        <v>2450.3468743153107</v>
      </c>
      <c r="P243" s="116">
        <v>18.645108231914946</v>
      </c>
      <c r="Q243" s="116">
        <v>2599.6522411239152</v>
      </c>
      <c r="R243" s="116">
        <v>4.4721707134876851</v>
      </c>
      <c r="S243" s="116">
        <v>87.493423900175685</v>
      </c>
      <c r="T243" s="116">
        <v>92.824602879644317</v>
      </c>
    </row>
    <row r="244" spans="1:21">
      <c r="A244" s="102" t="s">
        <v>282</v>
      </c>
      <c r="B244" s="140">
        <v>303.67849834052265</v>
      </c>
      <c r="C244" s="140">
        <v>252742.66700410334</v>
      </c>
      <c r="D244" s="116">
        <v>1.7925994800838698</v>
      </c>
      <c r="E244" s="154">
        <v>0.55784909630410762</v>
      </c>
      <c r="F244" s="138">
        <v>5.703587659573329</v>
      </c>
      <c r="G244" s="116">
        <v>0.29704075046116679</v>
      </c>
      <c r="H244" s="138">
        <v>10.586399342052777</v>
      </c>
      <c r="I244" s="116">
        <v>1.6073936564617692</v>
      </c>
      <c r="J244" s="138">
        <v>0.43792034121444323</v>
      </c>
      <c r="K244" s="116">
        <v>1.5797092008971154</v>
      </c>
      <c r="L244" s="139">
        <v>0.98277680426735436</v>
      </c>
      <c r="M244" s="116">
        <v>2341.3238499605818</v>
      </c>
      <c r="N244" s="116">
        <v>31.014086581629272</v>
      </c>
      <c r="O244" s="116">
        <v>2487.5178349173407</v>
      </c>
      <c r="P244" s="116">
        <v>14.913623280015599</v>
      </c>
      <c r="Q244" s="116">
        <v>2609.1527463351817</v>
      </c>
      <c r="R244" s="116">
        <v>4.9476720507714163</v>
      </c>
      <c r="S244" s="116">
        <v>89.735024262155889</v>
      </c>
      <c r="T244" s="116">
        <v>94.122897013857312</v>
      </c>
    </row>
    <row r="245" spans="1:21">
      <c r="A245" s="102" t="s">
        <v>283</v>
      </c>
      <c r="B245" s="140">
        <v>269.00288650559531</v>
      </c>
      <c r="C245" s="140">
        <v>953817.04195537604</v>
      </c>
      <c r="D245" s="116">
        <v>1.992391779569872</v>
      </c>
      <c r="E245" s="154">
        <v>0.50190931836502817</v>
      </c>
      <c r="F245" s="138">
        <v>5.4485012299909936</v>
      </c>
      <c r="G245" s="116">
        <v>0.7113733216899184</v>
      </c>
      <c r="H245" s="138">
        <v>12.594703370115164</v>
      </c>
      <c r="I245" s="116">
        <v>1.6508418245042376</v>
      </c>
      <c r="J245" s="138">
        <v>0.49769550916336081</v>
      </c>
      <c r="K245" s="116">
        <v>1.4897069264524252</v>
      </c>
      <c r="L245" s="139">
        <v>0.90239228516020753</v>
      </c>
      <c r="M245" s="116">
        <v>2603.8846061108256</v>
      </c>
      <c r="N245" s="116">
        <v>31.912643795234089</v>
      </c>
      <c r="O245" s="116">
        <v>2649.8251092082496</v>
      </c>
      <c r="P245" s="116">
        <v>15.530571839838558</v>
      </c>
      <c r="Q245" s="116">
        <v>2685.0806881043309</v>
      </c>
      <c r="R245" s="116">
        <v>11.760389770204256</v>
      </c>
      <c r="S245" s="116">
        <v>96.97602823061419</v>
      </c>
      <c r="T245" s="116">
        <v>98.266281690147068</v>
      </c>
    </row>
    <row r="246" spans="1:21">
      <c r="A246" s="102" t="s">
        <v>284</v>
      </c>
      <c r="B246" s="140">
        <v>193.30719637181704</v>
      </c>
      <c r="C246" s="140">
        <v>216513.23293592787</v>
      </c>
      <c r="D246" s="116">
        <v>4.6860549439481538</v>
      </c>
      <c r="E246" s="154">
        <v>0.21339911972040759</v>
      </c>
      <c r="F246" s="138">
        <v>5.430656599080093</v>
      </c>
      <c r="G246" s="116">
        <v>0.56346465051262584</v>
      </c>
      <c r="H246" s="138">
        <v>10.443599912241726</v>
      </c>
      <c r="I246" s="116">
        <v>5.917025757442989</v>
      </c>
      <c r="J246" s="138">
        <v>0.41134033058868452</v>
      </c>
      <c r="K246" s="116">
        <v>5.8901359408647318</v>
      </c>
      <c r="L246" s="139">
        <v>0.99545551807942811</v>
      </c>
      <c r="M246" s="116">
        <v>2221.0465233611317</v>
      </c>
      <c r="N246" s="116">
        <v>110.6765805732764</v>
      </c>
      <c r="O246" s="116">
        <v>2474.9257390410053</v>
      </c>
      <c r="P246" s="116">
        <v>54.883726823457664</v>
      </c>
      <c r="Q246" s="116">
        <v>2690.4974724769545</v>
      </c>
      <c r="R246" s="116">
        <v>9.309780476296055</v>
      </c>
      <c r="S246" s="116">
        <v>82.551518671986258</v>
      </c>
      <c r="T246" s="116">
        <v>89.741946124886638</v>
      </c>
    </row>
    <row r="247" spans="1:21">
      <c r="A247" s="102" t="s">
        <v>285</v>
      </c>
      <c r="B247" s="140">
        <v>336.87688288819186</v>
      </c>
      <c r="C247" s="140">
        <v>672973.54310468503</v>
      </c>
      <c r="D247" s="116">
        <v>0.92402601225877068</v>
      </c>
      <c r="E247" s="154">
        <v>1.0822206157979382</v>
      </c>
      <c r="F247" s="138">
        <v>5.3183037395001547</v>
      </c>
      <c r="G247" s="116">
        <v>0.23106315526294929</v>
      </c>
      <c r="H247" s="138">
        <v>12.693508837259786</v>
      </c>
      <c r="I247" s="116">
        <v>1.4719603947466151</v>
      </c>
      <c r="J247" s="138">
        <v>0.48961368956032048</v>
      </c>
      <c r="K247" s="116">
        <v>1.4537115332769914</v>
      </c>
      <c r="L247" s="139">
        <v>0.98760234206385356</v>
      </c>
      <c r="M247" s="116">
        <v>2569.0044647216878</v>
      </c>
      <c r="N247" s="116">
        <v>30.802051589339271</v>
      </c>
      <c r="O247" s="116">
        <v>2657.1781622100343</v>
      </c>
      <c r="P247" s="116">
        <v>13.855427587775011</v>
      </c>
      <c r="Q247" s="116">
        <v>2724.9948615302237</v>
      </c>
      <c r="R247" s="116">
        <v>3.8066747642610608</v>
      </c>
      <c r="S247" s="116">
        <v>94.27557097407005</v>
      </c>
      <c r="T247" s="116">
        <v>96.681679130803545</v>
      </c>
    </row>
    <row r="248" spans="1:21">
      <c r="A248" s="102" t="s">
        <v>286</v>
      </c>
      <c r="B248" s="140">
        <v>137.21685492312537</v>
      </c>
      <c r="C248" s="140">
        <v>285056.79624394176</v>
      </c>
      <c r="D248" s="116">
        <v>2.3158493112739227</v>
      </c>
      <c r="E248" s="154">
        <v>0.4318070243740994</v>
      </c>
      <c r="F248" s="138">
        <v>5.151589777293891</v>
      </c>
      <c r="G248" s="116">
        <v>0.3563616368073827</v>
      </c>
      <c r="H248" s="138">
        <v>12.80213594037795</v>
      </c>
      <c r="I248" s="116">
        <v>1.2218842097401847</v>
      </c>
      <c r="J248" s="138">
        <v>0.47832428661138499</v>
      </c>
      <c r="K248" s="116">
        <v>1.1687631949305894</v>
      </c>
      <c r="L248" s="139">
        <v>0.95652532835260173</v>
      </c>
      <c r="M248" s="116">
        <v>2519.9626593609555</v>
      </c>
      <c r="N248" s="116">
        <v>24.378081430490965</v>
      </c>
      <c r="O248" s="116">
        <v>2665.2011559877064</v>
      </c>
      <c r="P248" s="116">
        <v>11.508393238213102</v>
      </c>
      <c r="Q248" s="116">
        <v>2777.3323183596522</v>
      </c>
      <c r="R248" s="116">
        <v>5.8426795874445361</v>
      </c>
      <c r="S248" s="116">
        <v>90.733206203040751</v>
      </c>
      <c r="T248" s="116">
        <v>94.550561547654496</v>
      </c>
    </row>
    <row r="249" spans="1:21">
      <c r="A249" s="102" t="s">
        <v>287</v>
      </c>
      <c r="B249" s="140">
        <v>112.2867950834456</v>
      </c>
      <c r="C249" s="140">
        <v>191372.15712453972</v>
      </c>
      <c r="D249" s="116">
        <v>6.2940849024989456</v>
      </c>
      <c r="E249" s="154">
        <v>0.15887933122779599</v>
      </c>
      <c r="F249" s="138">
        <v>4.3936265977023705</v>
      </c>
      <c r="G249" s="116">
        <v>4.3056780161061017</v>
      </c>
      <c r="H249" s="138">
        <v>17.637664077216861</v>
      </c>
      <c r="I249" s="116">
        <v>5.5464774444392493</v>
      </c>
      <c r="J249" s="138">
        <v>0.56203445032636812</v>
      </c>
      <c r="K249" s="116">
        <v>3.4963622328491608</v>
      </c>
      <c r="L249" s="139">
        <v>0.63037527293192563</v>
      </c>
      <c r="M249" s="116">
        <v>2875.0305008273413</v>
      </c>
      <c r="N249" s="116">
        <v>81.101683093669863</v>
      </c>
      <c r="O249" s="116">
        <v>2970.18275235685</v>
      </c>
      <c r="P249" s="116">
        <v>53.345288006224791</v>
      </c>
      <c r="Q249" s="116">
        <v>3035.2563958946921</v>
      </c>
      <c r="R249" s="116">
        <v>69.04117596557694</v>
      </c>
      <c r="S249" s="116">
        <v>94.721174287481517</v>
      </c>
      <c r="T249" s="116">
        <v>96.79641761255246</v>
      </c>
    </row>
    <row r="250" spans="1:21">
      <c r="A250" s="102" t="s">
        <v>288</v>
      </c>
      <c r="B250" s="140">
        <v>254.02580336953449</v>
      </c>
      <c r="C250" s="140">
        <v>182769.16164169722</v>
      </c>
      <c r="D250" s="116">
        <v>1.959228727223427</v>
      </c>
      <c r="E250" s="154">
        <v>0.51040492929948844</v>
      </c>
      <c r="F250" s="138">
        <v>4.1825744586594764</v>
      </c>
      <c r="G250" s="116">
        <v>0.13410929818029693</v>
      </c>
      <c r="H250" s="138">
        <v>16.764456714361092</v>
      </c>
      <c r="I250" s="116">
        <v>1.5934467722128862</v>
      </c>
      <c r="J250" s="138">
        <v>0.5085479291179944</v>
      </c>
      <c r="K250" s="116">
        <v>1.5877932207996273</v>
      </c>
      <c r="L250" s="139">
        <v>0.99645199857827227</v>
      </c>
      <c r="M250" s="116">
        <v>2650.4274089428955</v>
      </c>
      <c r="N250" s="116">
        <v>34.505559488402923</v>
      </c>
      <c r="O250" s="116">
        <v>2921.4597626110594</v>
      </c>
      <c r="P250" s="116">
        <v>15.269955222315275</v>
      </c>
      <c r="Q250" s="116">
        <v>3113.891174035261</v>
      </c>
      <c r="R250" s="116">
        <v>2.1357911896034238</v>
      </c>
      <c r="S250" s="116">
        <v>85.116250402169086</v>
      </c>
      <c r="T250" s="116">
        <v>90.722707971650166</v>
      </c>
    </row>
    <row r="251" spans="1:21">
      <c r="A251" s="102" t="s">
        <v>289</v>
      </c>
      <c r="B251" s="140">
        <v>45.006873916014719</v>
      </c>
      <c r="C251" s="140">
        <v>97341.492302940402</v>
      </c>
      <c r="D251" s="116">
        <v>0.64300732555168894</v>
      </c>
      <c r="E251" s="154">
        <v>1.5551922353948575</v>
      </c>
      <c r="F251" s="138">
        <v>4.0492078184392843</v>
      </c>
      <c r="G251" s="116">
        <v>0.35976263673717118</v>
      </c>
      <c r="H251" s="138">
        <v>20.318665236246396</v>
      </c>
      <c r="I251" s="116">
        <v>0.82762646573268739</v>
      </c>
      <c r="J251" s="138">
        <v>0.59671089450869885</v>
      </c>
      <c r="K251" s="116">
        <v>0.74534315049452049</v>
      </c>
      <c r="L251" s="139">
        <v>0.90057916385585546</v>
      </c>
      <c r="M251" s="116">
        <v>3016.5725865006002</v>
      </c>
      <c r="N251" s="116">
        <v>17.956151955826272</v>
      </c>
      <c r="O251" s="116">
        <v>3106.6487192546911</v>
      </c>
      <c r="P251" s="116">
        <v>8.0095562106384932</v>
      </c>
      <c r="Q251" s="116">
        <v>3165.3805593781517</v>
      </c>
      <c r="R251" s="116">
        <v>5.7057249171564308</v>
      </c>
      <c r="S251" s="116">
        <v>95.298891552338816</v>
      </c>
      <c r="T251" s="116">
        <v>97.100536916330199</v>
      </c>
    </row>
    <row r="252" spans="1:21">
      <c r="A252" s="102" t="s">
        <v>290</v>
      </c>
      <c r="B252" s="140">
        <v>178.78101220517618</v>
      </c>
      <c r="C252" s="140">
        <v>329866.98996214767</v>
      </c>
      <c r="D252" s="116">
        <v>1.0483670483339274</v>
      </c>
      <c r="E252" s="154">
        <v>0.95386439471672391</v>
      </c>
      <c r="F252" s="138">
        <v>3.5261294673645467</v>
      </c>
      <c r="G252" s="116">
        <v>0.17839315094144498</v>
      </c>
      <c r="H252" s="138">
        <v>26.191745431987247</v>
      </c>
      <c r="I252" s="116">
        <v>1.9866015544735749</v>
      </c>
      <c r="J252" s="138">
        <v>0.66982510421700747</v>
      </c>
      <c r="K252" s="116">
        <v>1.9785756543367268</v>
      </c>
      <c r="L252" s="139">
        <v>0.99595998497092952</v>
      </c>
      <c r="M252" s="116">
        <v>3305.1983428237509</v>
      </c>
      <c r="N252" s="116">
        <v>51.164698593651565</v>
      </c>
      <c r="O252" s="116">
        <v>3353.7223439898303</v>
      </c>
      <c r="P252" s="116">
        <v>19.432158900982813</v>
      </c>
      <c r="Q252" s="116">
        <v>3382.8406563000312</v>
      </c>
      <c r="R252" s="116">
        <v>2.7815744867041303</v>
      </c>
      <c r="S252" s="116">
        <v>97.704819074712148</v>
      </c>
      <c r="T252" s="116">
        <v>98.55313003913281</v>
      </c>
    </row>
    <row r="254" spans="1:21">
      <c r="A254" s="282" t="s">
        <v>4125</v>
      </c>
    </row>
    <row r="255" spans="1:21">
      <c r="A255" s="102" t="s">
        <v>2907</v>
      </c>
      <c r="B255" s="140">
        <v>802.0566486170062</v>
      </c>
      <c r="C255" s="140">
        <v>4290.7061874356832</v>
      </c>
      <c r="D255" s="116">
        <v>2.0915019098769454</v>
      </c>
      <c r="E255" s="154">
        <v>0.47812531046592999</v>
      </c>
      <c r="F255" s="138">
        <v>16.925321914839497</v>
      </c>
      <c r="G255" s="116">
        <v>1.973946535904846</v>
      </c>
      <c r="H255" s="138">
        <v>0.6175481482294336</v>
      </c>
      <c r="I255" s="116">
        <v>2.6892513023868081</v>
      </c>
      <c r="J255" s="138">
        <v>7.5806507156195121E-2</v>
      </c>
      <c r="K255" s="116">
        <v>1.8263645968914315</v>
      </c>
      <c r="L255" s="139">
        <v>0.67913496788881977</v>
      </c>
      <c r="M255" s="116">
        <v>471.0434778786904</v>
      </c>
      <c r="N255" s="116">
        <v>8.2961815053194812</v>
      </c>
      <c r="O255" s="116">
        <v>488.30940144793487</v>
      </c>
      <c r="P255" s="116">
        <v>10.425338524447909</v>
      </c>
      <c r="Q255" s="116">
        <v>570.17909560435101</v>
      </c>
      <c r="R255" s="116">
        <v>42.935338010025191</v>
      </c>
      <c r="S255" s="116">
        <v>82.613249329917366</v>
      </c>
      <c r="T255" s="116">
        <v>96.464142709919656</v>
      </c>
    </row>
    <row r="256" spans="1:21">
      <c r="A256" s="102" t="s">
        <v>2908</v>
      </c>
      <c r="B256" s="140">
        <v>1124.099748154279</v>
      </c>
      <c r="C256" s="140">
        <v>35165.83666432304</v>
      </c>
      <c r="D256" s="116">
        <v>22.414219503622707</v>
      </c>
      <c r="E256" s="154">
        <v>4.4614535868107055E-2</v>
      </c>
      <c r="F256" s="138">
        <v>16.860899053397929</v>
      </c>
      <c r="G256" s="116">
        <v>0.45655050244580769</v>
      </c>
      <c r="H256" s="138">
        <v>0.70535204063693224</v>
      </c>
      <c r="I256" s="116">
        <v>2.4123773477437647</v>
      </c>
      <c r="J256" s="138">
        <v>8.6255218699503547E-2</v>
      </c>
      <c r="K256" s="116">
        <v>2.368781565831624</v>
      </c>
      <c r="L256" s="139">
        <v>0.98192829079873645</v>
      </c>
      <c r="M256" s="118">
        <v>533.35182538133404</v>
      </c>
      <c r="N256" s="118">
        <v>12.125432464181642</v>
      </c>
      <c r="O256" s="116">
        <v>541.98260127861079</v>
      </c>
      <c r="P256" s="116">
        <v>10.131679602701013</v>
      </c>
      <c r="Q256" s="116">
        <v>578.45091893208803</v>
      </c>
      <c r="R256" s="116">
        <v>9.9016057806592812</v>
      </c>
      <c r="S256" s="116">
        <v>92.203471016345858</v>
      </c>
      <c r="T256" s="116">
        <v>98.407554803988987</v>
      </c>
      <c r="U256" s="116" t="s">
        <v>1457</v>
      </c>
    </row>
    <row r="257" spans="1:21">
      <c r="A257" s="102" t="s">
        <v>2909</v>
      </c>
      <c r="B257" s="140">
        <v>1644.20073632055</v>
      </c>
      <c r="C257" s="140">
        <v>46754.777561652663</v>
      </c>
      <c r="D257" s="116">
        <v>6.1858911508145598</v>
      </c>
      <c r="E257" s="154">
        <v>0.16165819533832562</v>
      </c>
      <c r="F257" s="138">
        <v>16.786553638031013</v>
      </c>
      <c r="G257" s="116">
        <v>0.39903878734096448</v>
      </c>
      <c r="H257" s="138">
        <v>0.71203069681027908</v>
      </c>
      <c r="I257" s="116">
        <v>1.2241942552119844</v>
      </c>
      <c r="J257" s="138">
        <v>8.6688000318612901E-2</v>
      </c>
      <c r="K257" s="116">
        <v>1.1573329774492205</v>
      </c>
      <c r="L257" s="139">
        <v>0.94538344100366156</v>
      </c>
      <c r="M257" s="118">
        <v>535.91966938172447</v>
      </c>
      <c r="N257" s="118">
        <v>5.9515593751761457</v>
      </c>
      <c r="O257" s="116">
        <v>545.95137121250855</v>
      </c>
      <c r="P257" s="116">
        <v>5.1697693860907634</v>
      </c>
      <c r="Q257" s="116">
        <v>588.05414481662922</v>
      </c>
      <c r="R257" s="116">
        <v>8.6573035297834622</v>
      </c>
      <c r="S257" s="116">
        <v>91.134408983519421</v>
      </c>
      <c r="T257" s="116">
        <v>98.162528320332896</v>
      </c>
    </row>
    <row r="258" spans="1:21">
      <c r="A258" s="102" t="s">
        <v>2910</v>
      </c>
      <c r="B258" s="140">
        <v>274.41925736640815</v>
      </c>
      <c r="C258" s="140">
        <v>10127.246602879299</v>
      </c>
      <c r="D258" s="116">
        <v>1.6062716875844596</v>
      </c>
      <c r="E258" s="154">
        <v>0.62255968758549063</v>
      </c>
      <c r="F258" s="138">
        <v>16.798393240999289</v>
      </c>
      <c r="G258" s="116">
        <v>1.8120712968570127</v>
      </c>
      <c r="H258" s="138">
        <v>0.77620719233255842</v>
      </c>
      <c r="I258" s="116">
        <v>3.717591595768702</v>
      </c>
      <c r="J258" s="138">
        <v>9.4567984140515565E-2</v>
      </c>
      <c r="K258" s="116">
        <v>3.246056821443061</v>
      </c>
      <c r="L258" s="139">
        <v>0.87316122221108583</v>
      </c>
      <c r="M258" s="118">
        <v>582.49637639032471</v>
      </c>
      <c r="N258" s="118">
        <v>18.079101891797677</v>
      </c>
      <c r="O258" s="116">
        <v>583.3175611665423</v>
      </c>
      <c r="P258" s="116">
        <v>16.497336735990814</v>
      </c>
      <c r="Q258" s="116">
        <v>586.53587840571015</v>
      </c>
      <c r="R258" s="116">
        <v>39.324590819124523</v>
      </c>
      <c r="S258" s="116">
        <v>99.311294983971763</v>
      </c>
      <c r="T258" s="116">
        <v>99.859221660569361</v>
      </c>
      <c r="U258" s="116" t="s">
        <v>79</v>
      </c>
    </row>
    <row r="259" spans="1:21">
      <c r="A259" s="102" t="s">
        <v>2911</v>
      </c>
      <c r="B259" s="140">
        <v>1856.6903255023117</v>
      </c>
      <c r="C259" s="140">
        <v>165233.58539884439</v>
      </c>
      <c r="D259" s="116">
        <v>17.50018910710952</v>
      </c>
      <c r="E259" s="154">
        <v>5.7142239656927253E-2</v>
      </c>
      <c r="F259" s="138">
        <v>16.146108663063693</v>
      </c>
      <c r="G259" s="116">
        <v>0.18071803953896373</v>
      </c>
      <c r="H259" s="138">
        <v>0.82097224502915578</v>
      </c>
      <c r="I259" s="116">
        <v>2.2994751048581739</v>
      </c>
      <c r="J259" s="138">
        <v>9.6137997371628231E-2</v>
      </c>
      <c r="K259" s="116">
        <v>2.2923626999337827</v>
      </c>
      <c r="L259" s="139">
        <v>0.99690694415026981</v>
      </c>
      <c r="M259" s="118">
        <v>591.73628113091695</v>
      </c>
      <c r="N259" s="118">
        <v>12.960804577303918</v>
      </c>
      <c r="O259" s="116">
        <v>608.59070824983178</v>
      </c>
      <c r="P259" s="116">
        <v>10.526871721682824</v>
      </c>
      <c r="Q259" s="116">
        <v>671.86492000813348</v>
      </c>
      <c r="R259" s="116">
        <v>3.8731540426906008</v>
      </c>
      <c r="S259" s="116">
        <v>88.073698076654082</v>
      </c>
      <c r="T259" s="116">
        <v>97.230580932235341</v>
      </c>
    </row>
    <row r="260" spans="1:21">
      <c r="A260" s="102" t="s">
        <v>2912</v>
      </c>
      <c r="B260" s="140">
        <v>380.259119225029</v>
      </c>
      <c r="C260" s="140">
        <v>14206.75127512468</v>
      </c>
      <c r="D260" s="116">
        <v>148.61138944960376</v>
      </c>
      <c r="E260" s="154">
        <v>6.7289593597340954E-3</v>
      </c>
      <c r="F260" s="138">
        <v>16.307468502892466</v>
      </c>
      <c r="G260" s="116">
        <v>1.2810851234035134</v>
      </c>
      <c r="H260" s="138">
        <v>0.81407312060281301</v>
      </c>
      <c r="I260" s="116">
        <v>4.3214729598247175</v>
      </c>
      <c r="J260" s="138">
        <v>9.6282794990439166E-2</v>
      </c>
      <c r="K260" s="116">
        <v>4.1272205476676929</v>
      </c>
      <c r="L260" s="139">
        <v>0.95504949030968733</v>
      </c>
      <c r="M260" s="118">
        <v>592.58778320392014</v>
      </c>
      <c r="N260" s="118">
        <v>23.367049317939859</v>
      </c>
      <c r="O260" s="116">
        <v>604.73641663492083</v>
      </c>
      <c r="P260" s="116">
        <v>19.693585353659273</v>
      </c>
      <c r="Q260" s="116">
        <v>650.53152382340932</v>
      </c>
      <c r="R260" s="116">
        <v>27.504757613413346</v>
      </c>
      <c r="S260" s="116">
        <v>91.092861990925073</v>
      </c>
      <c r="T260" s="116">
        <v>97.991086182869182</v>
      </c>
    </row>
    <row r="261" spans="1:21">
      <c r="A261" s="102" t="s">
        <v>2913</v>
      </c>
      <c r="B261" s="140">
        <v>875.47611218524378</v>
      </c>
      <c r="C261" s="140">
        <v>76165.244231722216</v>
      </c>
      <c r="D261" s="116">
        <v>2.0337733806616916</v>
      </c>
      <c r="E261" s="154">
        <v>0.49169686726583489</v>
      </c>
      <c r="F261" s="138">
        <v>16.35220948120347</v>
      </c>
      <c r="G261" s="116">
        <v>0.5724103290021475</v>
      </c>
      <c r="H261" s="138">
        <v>0.81765599984170434</v>
      </c>
      <c r="I261" s="116">
        <v>1.243673522404664</v>
      </c>
      <c r="J261" s="138">
        <v>9.6971875492996962E-2</v>
      </c>
      <c r="K261" s="116">
        <v>1.1041151414513242</v>
      </c>
      <c r="L261" s="139">
        <v>0.88778535649492529</v>
      </c>
      <c r="M261" s="116">
        <v>596.63847419776175</v>
      </c>
      <c r="N261" s="116">
        <v>6.2919173790980381</v>
      </c>
      <c r="O261" s="116">
        <v>606.73986783992314</v>
      </c>
      <c r="P261" s="116">
        <v>5.6806726506023892</v>
      </c>
      <c r="Q261" s="116">
        <v>644.6699248178503</v>
      </c>
      <c r="R261" s="116">
        <v>12.287774505741254</v>
      </c>
      <c r="S261" s="116">
        <v>92.549450692358619</v>
      </c>
      <c r="T261" s="116">
        <v>98.335135998541887</v>
      </c>
    </row>
    <row r="262" spans="1:21">
      <c r="A262" s="102" t="s">
        <v>2914</v>
      </c>
      <c r="B262" s="140">
        <v>138.66798712337771</v>
      </c>
      <c r="C262" s="140">
        <v>6042.3291805109484</v>
      </c>
      <c r="D262" s="116">
        <v>1.1797327279320464</v>
      </c>
      <c r="E262" s="154">
        <v>0.84764962124336418</v>
      </c>
      <c r="F262" s="138">
        <v>16.897178073110062</v>
      </c>
      <c r="G262" s="116">
        <v>4.1495510847605708</v>
      </c>
      <c r="H262" s="138">
        <v>0.79689308398182368</v>
      </c>
      <c r="I262" s="116">
        <v>6.4258381173701773</v>
      </c>
      <c r="J262" s="138">
        <v>9.7659155390707325E-2</v>
      </c>
      <c r="K262" s="116">
        <v>4.9063857681199377</v>
      </c>
      <c r="L262" s="139">
        <v>0.76354020728550709</v>
      </c>
      <c r="M262" s="116">
        <v>600.67604676660676</v>
      </c>
      <c r="N262" s="116">
        <v>28.140260650871085</v>
      </c>
      <c r="O262" s="116">
        <v>595.07448756861459</v>
      </c>
      <c r="P262" s="116">
        <v>28.943771316610082</v>
      </c>
      <c r="Q262" s="116">
        <v>573.76195961077531</v>
      </c>
      <c r="R262" s="116">
        <v>90.272722000135929</v>
      </c>
      <c r="S262" s="116">
        <v>104.69081065849838</v>
      </c>
      <c r="T262" s="116">
        <v>100.94132067749692</v>
      </c>
    </row>
    <row r="263" spans="1:21">
      <c r="A263" s="102" t="s">
        <v>2915</v>
      </c>
      <c r="B263" s="140">
        <v>392.71682992089171</v>
      </c>
      <c r="C263" s="140">
        <v>12565.426422665454</v>
      </c>
      <c r="D263" s="116">
        <v>1.0135727269072468</v>
      </c>
      <c r="E263" s="154">
        <v>0.98660902513758264</v>
      </c>
      <c r="F263" s="138">
        <v>16.341654312264769</v>
      </c>
      <c r="G263" s="116">
        <v>1.5774758214290108</v>
      </c>
      <c r="H263" s="138">
        <v>0.83315291722494755</v>
      </c>
      <c r="I263" s="116">
        <v>1.7571989634366298</v>
      </c>
      <c r="J263" s="138">
        <v>9.8745988994379447E-2</v>
      </c>
      <c r="K263" s="116">
        <v>0.77415646345531064</v>
      </c>
      <c r="L263" s="139">
        <v>0.44056278177017577</v>
      </c>
      <c r="M263" s="116">
        <v>607.05572598566107</v>
      </c>
      <c r="N263" s="116">
        <v>4.4850695375155283</v>
      </c>
      <c r="O263" s="116">
        <v>615.36009538656754</v>
      </c>
      <c r="P263" s="116">
        <v>8.1093511716599096</v>
      </c>
      <c r="Q263" s="116">
        <v>646.05602942674329</v>
      </c>
      <c r="R263" s="116">
        <v>33.89386171503304</v>
      </c>
      <c r="S263" s="116">
        <v>93.963324902998295</v>
      </c>
      <c r="T263" s="116">
        <v>98.650486200979657</v>
      </c>
    </row>
    <row r="264" spans="1:21">
      <c r="A264" s="102" t="s">
        <v>2916</v>
      </c>
      <c r="B264" s="140">
        <v>491.80528922725091</v>
      </c>
      <c r="C264" s="140">
        <v>30766.682593504334</v>
      </c>
      <c r="D264" s="116">
        <v>1.7414326546237051</v>
      </c>
      <c r="E264" s="154">
        <v>0.57423983485372476</v>
      </c>
      <c r="F264" s="138">
        <v>16.341485931117401</v>
      </c>
      <c r="G264" s="116">
        <v>0.90344041434851996</v>
      </c>
      <c r="H264" s="138">
        <v>0.83351757966025519</v>
      </c>
      <c r="I264" s="116">
        <v>1.2572054603098246</v>
      </c>
      <c r="J264" s="138">
        <v>9.8788191190579397E-2</v>
      </c>
      <c r="K264" s="116">
        <v>0.87427740858071623</v>
      </c>
      <c r="L264" s="139">
        <v>0.69541330847008898</v>
      </c>
      <c r="M264" s="116">
        <v>607.30332426066138</v>
      </c>
      <c r="N264" s="116">
        <v>5.0670898054198688</v>
      </c>
      <c r="O264" s="116">
        <v>615.56206175278771</v>
      </c>
      <c r="P264" s="116">
        <v>5.8032406941604222</v>
      </c>
      <c r="Q264" s="116">
        <v>646.07798866980977</v>
      </c>
      <c r="R264" s="116">
        <v>19.421872669847858</v>
      </c>
      <c r="S264" s="116">
        <v>93.998454507174841</v>
      </c>
      <c r="T264" s="116">
        <v>98.658342025073821</v>
      </c>
    </row>
    <row r="265" spans="1:21">
      <c r="A265" s="102" t="s">
        <v>2917</v>
      </c>
      <c r="B265" s="140">
        <v>930.70654807447829</v>
      </c>
      <c r="C265" s="140">
        <v>30786.16074758122</v>
      </c>
      <c r="D265" s="116">
        <v>2.0794541122137811</v>
      </c>
      <c r="E265" s="154">
        <v>0.48089543987840289</v>
      </c>
      <c r="F265" s="138">
        <v>16.464895842822887</v>
      </c>
      <c r="G265" s="116">
        <v>0.48642008509092127</v>
      </c>
      <c r="H265" s="138">
        <v>0.83141544219296282</v>
      </c>
      <c r="I265" s="116">
        <v>1.6742279062567418</v>
      </c>
      <c r="J265" s="138">
        <v>9.9283207556002798E-2</v>
      </c>
      <c r="K265" s="116">
        <v>1.6020095451990835</v>
      </c>
      <c r="L265" s="139">
        <v>0.95686467727137281</v>
      </c>
      <c r="M265" s="116">
        <v>610.20685193879751</v>
      </c>
      <c r="N265" s="116">
        <v>9.3271683083361836</v>
      </c>
      <c r="O265" s="116">
        <v>614.39725192884009</v>
      </c>
      <c r="P265" s="116">
        <v>7.7176319802796343</v>
      </c>
      <c r="Q265" s="116">
        <v>629.85097533801752</v>
      </c>
      <c r="R265" s="116">
        <v>10.500069067845459</v>
      </c>
      <c r="S265" s="116">
        <v>96.881147419248222</v>
      </c>
      <c r="T265" s="116">
        <v>99.317965701036712</v>
      </c>
    </row>
    <row r="266" spans="1:21">
      <c r="A266" s="102" t="s">
        <v>2918</v>
      </c>
      <c r="B266" s="140">
        <v>238.65159949465988</v>
      </c>
      <c r="C266" s="140">
        <v>8905.2418167210635</v>
      </c>
      <c r="D266" s="116">
        <v>1.206539038378569</v>
      </c>
      <c r="E266" s="154">
        <v>0.82881694515568227</v>
      </c>
      <c r="F266" s="138">
        <v>16.617901752963878</v>
      </c>
      <c r="G266" s="116">
        <v>2.0385713504505159</v>
      </c>
      <c r="H266" s="138">
        <v>0.82720160141077737</v>
      </c>
      <c r="I266" s="116">
        <v>2.7691179787531999</v>
      </c>
      <c r="J266" s="138">
        <v>9.9697961576288699E-2</v>
      </c>
      <c r="K266" s="116">
        <v>1.8740974439384324</v>
      </c>
      <c r="L266" s="139">
        <v>0.67678497569188023</v>
      </c>
      <c r="M266" s="116">
        <v>612.63859284471755</v>
      </c>
      <c r="N266" s="116">
        <v>10.95276199551472</v>
      </c>
      <c r="O266" s="116">
        <v>612.05830015536412</v>
      </c>
      <c r="P266" s="116">
        <v>12.729725000364738</v>
      </c>
      <c r="Q266" s="116">
        <v>609.89030217791151</v>
      </c>
      <c r="R266" s="116">
        <v>44.056706841224468</v>
      </c>
      <c r="S266" s="116">
        <v>100.45062048978184</v>
      </c>
      <c r="T266" s="116">
        <v>100.09481003512347</v>
      </c>
    </row>
    <row r="267" spans="1:21">
      <c r="A267" s="102" t="s">
        <v>2919</v>
      </c>
      <c r="B267" s="140">
        <v>652.85531183168746</v>
      </c>
      <c r="C267" s="140">
        <v>19292.166830013401</v>
      </c>
      <c r="D267" s="116">
        <v>13.428155956393757</v>
      </c>
      <c r="E267" s="154">
        <v>7.4470389176844079E-2</v>
      </c>
      <c r="F267" s="138">
        <v>16.357968297835811</v>
      </c>
      <c r="G267" s="116">
        <v>0.83636755817428232</v>
      </c>
      <c r="H267" s="138">
        <v>0.84237863598915719</v>
      </c>
      <c r="I267" s="116">
        <v>2.1811427442899083</v>
      </c>
      <c r="J267" s="138">
        <v>9.9939099378334825E-2</v>
      </c>
      <c r="K267" s="116">
        <v>2.0144162873155342</v>
      </c>
      <c r="L267" s="139">
        <v>0.92356004327967389</v>
      </c>
      <c r="M267" s="116">
        <v>614.05198433622661</v>
      </c>
      <c r="N267" s="116">
        <v>11.798714867471404</v>
      </c>
      <c r="O267" s="116">
        <v>620.45740336755966</v>
      </c>
      <c r="P267" s="116">
        <v>10.126441372648856</v>
      </c>
      <c r="Q267" s="116">
        <v>643.91297443741541</v>
      </c>
      <c r="R267" s="116">
        <v>17.976169960673587</v>
      </c>
      <c r="S267" s="116">
        <v>95.362573626152155</v>
      </c>
      <c r="T267" s="116">
        <v>98.967629526770509</v>
      </c>
    </row>
    <row r="268" spans="1:21">
      <c r="A268" s="102" t="s">
        <v>2920</v>
      </c>
      <c r="B268" s="140">
        <v>473.27542122553484</v>
      </c>
      <c r="C268" s="140">
        <v>13325.143422914214</v>
      </c>
      <c r="D268" s="116">
        <v>2.3277521675144941</v>
      </c>
      <c r="E268" s="154">
        <v>0.42959899853418282</v>
      </c>
      <c r="F268" s="138">
        <v>16.573010814344268</v>
      </c>
      <c r="G268" s="116">
        <v>1.1395221487171596</v>
      </c>
      <c r="H268" s="138">
        <v>0.84509939790650501</v>
      </c>
      <c r="I268" s="116">
        <v>1.779473749147144</v>
      </c>
      <c r="J268" s="138">
        <v>0.1015799351660889</v>
      </c>
      <c r="K268" s="116">
        <v>1.3667538536572048</v>
      </c>
      <c r="L268" s="139">
        <v>0.76806631978260698</v>
      </c>
      <c r="M268" s="116">
        <v>623.66126673199744</v>
      </c>
      <c r="N268" s="116">
        <v>8.1245750915567214</v>
      </c>
      <c r="O268" s="116">
        <v>621.95578031720095</v>
      </c>
      <c r="P268" s="116">
        <v>8.2759743974980324</v>
      </c>
      <c r="Q268" s="116">
        <v>615.73489039231481</v>
      </c>
      <c r="R268" s="116">
        <v>24.627683225604642</v>
      </c>
      <c r="S268" s="116">
        <v>101.28730342609501</v>
      </c>
      <c r="T268" s="116">
        <v>100.27421345194777</v>
      </c>
    </row>
    <row r="269" spans="1:21">
      <c r="A269" s="102" t="s">
        <v>2921</v>
      </c>
      <c r="B269" s="140">
        <v>217.96380153173121</v>
      </c>
      <c r="C269" s="140">
        <v>9540.081379702875</v>
      </c>
      <c r="D269" s="116">
        <v>1.8689567675496042</v>
      </c>
      <c r="E269" s="154">
        <v>0.53505785546398887</v>
      </c>
      <c r="F269" s="138">
        <v>16.394363702745949</v>
      </c>
      <c r="G269" s="116">
        <v>1.8245815869884372</v>
      </c>
      <c r="H269" s="138">
        <v>0.85625588641647943</v>
      </c>
      <c r="I269" s="116">
        <v>2.0340448980361621</v>
      </c>
      <c r="J269" s="138">
        <v>0.10181150583499339</v>
      </c>
      <c r="K269" s="116">
        <v>0.89902206849982036</v>
      </c>
      <c r="L269" s="139">
        <v>0.4419873275008887</v>
      </c>
      <c r="M269" s="116">
        <v>625.0162692267013</v>
      </c>
      <c r="N269" s="116">
        <v>5.3552310813287818</v>
      </c>
      <c r="O269" s="116">
        <v>628.07685911286137</v>
      </c>
      <c r="P269" s="116">
        <v>9.5272797314432864</v>
      </c>
      <c r="Q269" s="116">
        <v>639.1336476775698</v>
      </c>
      <c r="R269" s="116">
        <v>39.24918984254532</v>
      </c>
      <c r="S269" s="116">
        <v>97.791169577416696</v>
      </c>
      <c r="T269" s="116">
        <v>99.512704561272471</v>
      </c>
    </row>
    <row r="270" spans="1:21">
      <c r="A270" s="102" t="s">
        <v>2922</v>
      </c>
      <c r="B270" s="140">
        <v>247.61157768574353</v>
      </c>
      <c r="C270" s="140">
        <v>11004.041095930288</v>
      </c>
      <c r="D270" s="116">
        <v>3.8454512364398221</v>
      </c>
      <c r="E270" s="154">
        <v>0.26004750509482871</v>
      </c>
      <c r="F270" s="138">
        <v>15.658897538518067</v>
      </c>
      <c r="G270" s="116">
        <v>1.842604296592627</v>
      </c>
      <c r="H270" s="138">
        <v>0.90464197196269536</v>
      </c>
      <c r="I270" s="116">
        <v>3.4793686747742782</v>
      </c>
      <c r="J270" s="138">
        <v>0.10273930916744112</v>
      </c>
      <c r="K270" s="116">
        <v>2.9514091178924868</v>
      </c>
      <c r="L270" s="139">
        <v>0.84825995568979395</v>
      </c>
      <c r="M270" s="116">
        <v>630.44232234638571</v>
      </c>
      <c r="N270" s="116">
        <v>17.72607162382792</v>
      </c>
      <c r="O270" s="116">
        <v>654.20525936799243</v>
      </c>
      <c r="P270" s="116">
        <v>16.781596838653513</v>
      </c>
      <c r="Q270" s="116">
        <v>737.06498173772241</v>
      </c>
      <c r="R270" s="116">
        <v>38.983992870532859</v>
      </c>
      <c r="S270" s="116">
        <v>85.534157498574885</v>
      </c>
      <c r="T270" s="116">
        <v>96.367663408184256</v>
      </c>
    </row>
    <row r="271" spans="1:21">
      <c r="A271" s="102" t="s">
        <v>2923</v>
      </c>
      <c r="B271" s="140">
        <v>404.65287813956712</v>
      </c>
      <c r="C271" s="140">
        <v>15334.926175713248</v>
      </c>
      <c r="D271" s="116">
        <v>55.261667504850749</v>
      </c>
      <c r="E271" s="154">
        <v>1.8095726118149115E-2</v>
      </c>
      <c r="F271" s="138">
        <v>16.357182684631898</v>
      </c>
      <c r="G271" s="116">
        <v>0.79014905532172353</v>
      </c>
      <c r="H271" s="138">
        <v>0.86713529579501292</v>
      </c>
      <c r="I271" s="116">
        <v>2.8482175435278236</v>
      </c>
      <c r="J271" s="138">
        <v>0.1028712680998792</v>
      </c>
      <c r="K271" s="116">
        <v>2.7364224172510094</v>
      </c>
      <c r="L271" s="139">
        <v>0.96074909146920562</v>
      </c>
      <c r="M271" s="116">
        <v>631.21368420265094</v>
      </c>
      <c r="N271" s="116">
        <v>16.454002500570709</v>
      </c>
      <c r="O271" s="116">
        <v>634.01058931171417</v>
      </c>
      <c r="P271" s="116">
        <v>13.431962630230998</v>
      </c>
      <c r="Q271" s="116">
        <v>644.01572054015855</v>
      </c>
      <c r="R271" s="116">
        <v>17.003670286380213</v>
      </c>
      <c r="S271" s="116">
        <v>98.012154683620125</v>
      </c>
      <c r="T271" s="116">
        <v>99.558855142766689</v>
      </c>
    </row>
    <row r="272" spans="1:21">
      <c r="A272" s="102" t="s">
        <v>2924</v>
      </c>
      <c r="B272" s="140">
        <v>338.0967402572569</v>
      </c>
      <c r="C272" s="140">
        <v>17098.581647650666</v>
      </c>
      <c r="D272" s="116">
        <v>13.031812889146957</v>
      </c>
      <c r="E272" s="154">
        <v>7.6735294506323937E-2</v>
      </c>
      <c r="F272" s="138">
        <v>16.368363876891483</v>
      </c>
      <c r="G272" s="116">
        <v>1.2954948548234393</v>
      </c>
      <c r="H272" s="138">
        <v>0.88122839066088676</v>
      </c>
      <c r="I272" s="116">
        <v>1.8017500939517699</v>
      </c>
      <c r="J272" s="138">
        <v>0.10461464285599706</v>
      </c>
      <c r="K272" s="116">
        <v>1.2521966627416028</v>
      </c>
      <c r="L272" s="139">
        <v>0.69498909251902197</v>
      </c>
      <c r="M272" s="116">
        <v>641.39587203301267</v>
      </c>
      <c r="N272" s="116">
        <v>7.6449144861430796</v>
      </c>
      <c r="O272" s="116">
        <v>641.64589811361009</v>
      </c>
      <c r="P272" s="116">
        <v>8.5700179716207572</v>
      </c>
      <c r="Q272" s="116">
        <v>642.54689657991503</v>
      </c>
      <c r="R272" s="116">
        <v>27.87075109082042</v>
      </c>
      <c r="S272" s="116">
        <v>99.820865285782418</v>
      </c>
      <c r="T272" s="116">
        <v>99.961033635322451</v>
      </c>
    </row>
    <row r="273" spans="1:20">
      <c r="A273" s="102" t="s">
        <v>2925</v>
      </c>
      <c r="B273" s="140">
        <v>692.96000216364803</v>
      </c>
      <c r="C273" s="140">
        <v>37835.331740599606</v>
      </c>
      <c r="D273" s="116">
        <v>1.1563766333603054</v>
      </c>
      <c r="E273" s="154">
        <v>0.86477015459410334</v>
      </c>
      <c r="F273" s="138">
        <v>16.101808032949631</v>
      </c>
      <c r="G273" s="116">
        <v>0.79230754108508084</v>
      </c>
      <c r="H273" s="138">
        <v>0.90328421746421206</v>
      </c>
      <c r="I273" s="116">
        <v>3.0606968370745351</v>
      </c>
      <c r="J273" s="138">
        <v>0.10548672083552271</v>
      </c>
      <c r="K273" s="116">
        <v>2.9563683614897815</v>
      </c>
      <c r="L273" s="139">
        <v>0.9659134892678648</v>
      </c>
      <c r="M273" s="116">
        <v>646.48321892057811</v>
      </c>
      <c r="N273" s="116">
        <v>18.185370990287424</v>
      </c>
      <c r="O273" s="116">
        <v>653.48116919497602</v>
      </c>
      <c r="P273" s="116">
        <v>14.750323642521664</v>
      </c>
      <c r="Q273" s="116">
        <v>677.7085167298834</v>
      </c>
      <c r="R273" s="116">
        <v>16.948931150055671</v>
      </c>
      <c r="S273" s="116">
        <v>95.392518016451177</v>
      </c>
      <c r="T273" s="116">
        <v>98.929127478452259</v>
      </c>
    </row>
    <row r="274" spans="1:20">
      <c r="A274" s="102" t="s">
        <v>2926</v>
      </c>
      <c r="B274" s="140">
        <v>424.88378242773791</v>
      </c>
      <c r="C274" s="140">
        <v>30097.855156185815</v>
      </c>
      <c r="D274" s="116">
        <v>2.1582696627997722</v>
      </c>
      <c r="E274" s="154">
        <v>0.46333413161299314</v>
      </c>
      <c r="F274" s="138">
        <v>16.236718182003177</v>
      </c>
      <c r="G274" s="116">
        <v>1.4306701304662783</v>
      </c>
      <c r="H274" s="138">
        <v>0.90089584620952545</v>
      </c>
      <c r="I274" s="116">
        <v>8.3949738355792025</v>
      </c>
      <c r="J274" s="138">
        <v>0.10608929479432362</v>
      </c>
      <c r="K274" s="116">
        <v>8.2721683177901415</v>
      </c>
      <c r="L274" s="139">
        <v>0.98537154252124148</v>
      </c>
      <c r="M274" s="116">
        <v>649.99604541395206</v>
      </c>
      <c r="N274" s="116">
        <v>51.147929150970697</v>
      </c>
      <c r="O274" s="116">
        <v>652.20619694080426</v>
      </c>
      <c r="P274" s="116">
        <v>40.419862840057931</v>
      </c>
      <c r="Q274" s="116">
        <v>659.88220230952106</v>
      </c>
      <c r="R274" s="116">
        <v>30.67948145064571</v>
      </c>
      <c r="S274" s="116">
        <v>98.501830044670328</v>
      </c>
      <c r="T274" s="116">
        <v>99.661126874105307</v>
      </c>
    </row>
    <row r="275" spans="1:20">
      <c r="A275" s="102" t="s">
        <v>2927</v>
      </c>
      <c r="B275" s="140">
        <v>2190.2277915349873</v>
      </c>
      <c r="C275" s="140">
        <v>79970.440785457977</v>
      </c>
      <c r="D275" s="116">
        <v>10.995363731824154</v>
      </c>
      <c r="E275" s="154">
        <v>9.09474233313151E-2</v>
      </c>
      <c r="F275" s="138">
        <v>16.047085581649302</v>
      </c>
      <c r="G275" s="116">
        <v>0.60728839350536912</v>
      </c>
      <c r="H275" s="138">
        <v>0.91801381259434467</v>
      </c>
      <c r="I275" s="116">
        <v>9.2559864439438275</v>
      </c>
      <c r="J275" s="138">
        <v>0.10684251679603723</v>
      </c>
      <c r="K275" s="116">
        <v>9.2360427596230608</v>
      </c>
      <c r="L275" s="139">
        <v>0.99784532049160291</v>
      </c>
      <c r="M275" s="116">
        <v>654.38441486682427</v>
      </c>
      <c r="N275" s="116">
        <v>57.474330901352403</v>
      </c>
      <c r="O275" s="116">
        <v>661.30900949027375</v>
      </c>
      <c r="P275" s="116">
        <v>45.012638321359248</v>
      </c>
      <c r="Q275" s="116">
        <v>685.01254519924294</v>
      </c>
      <c r="R275" s="116">
        <v>12.963086711229721</v>
      </c>
      <c r="S275" s="116">
        <v>95.528821983324391</v>
      </c>
      <c r="T275" s="116">
        <v>98.952895768229922</v>
      </c>
    </row>
    <row r="276" spans="1:20">
      <c r="A276" s="102" t="s">
        <v>2928</v>
      </c>
      <c r="B276" s="140">
        <v>1068.8491668636068</v>
      </c>
      <c r="C276" s="140">
        <v>40421.796060581459</v>
      </c>
      <c r="D276" s="116">
        <v>9.3622204292170199</v>
      </c>
      <c r="E276" s="154">
        <v>0.10681226826055749</v>
      </c>
      <c r="F276" s="138">
        <v>16.035529720431732</v>
      </c>
      <c r="G276" s="116">
        <v>0.50498608944493317</v>
      </c>
      <c r="H276" s="138">
        <v>0.92602061321924445</v>
      </c>
      <c r="I276" s="116">
        <v>0.74506219351495817</v>
      </c>
      <c r="J276" s="138">
        <v>0.10769677302733981</v>
      </c>
      <c r="K276" s="116">
        <v>0.5478199719546879</v>
      </c>
      <c r="L276" s="139">
        <v>0.73526744038675951</v>
      </c>
      <c r="M276" s="116">
        <v>659.35781026610903</v>
      </c>
      <c r="N276" s="116">
        <v>3.4335067688224399</v>
      </c>
      <c r="O276" s="116">
        <v>665.53893072519406</v>
      </c>
      <c r="P276" s="116">
        <v>3.6373410038127645</v>
      </c>
      <c r="Q276" s="116">
        <v>686.55057564915569</v>
      </c>
      <c r="R276" s="116">
        <v>10.780237376296782</v>
      </c>
      <c r="S276" s="116">
        <v>96.039218908623738</v>
      </c>
      <c r="T276" s="116">
        <v>99.07126087239557</v>
      </c>
    </row>
    <row r="277" spans="1:20">
      <c r="A277" s="102" t="s">
        <v>2929</v>
      </c>
      <c r="B277" s="140">
        <v>387.96697459998404</v>
      </c>
      <c r="C277" s="140">
        <v>7296.1246495117985</v>
      </c>
      <c r="D277" s="116">
        <v>41.10743480916603</v>
      </c>
      <c r="E277" s="154">
        <v>2.4326499686548736E-2</v>
      </c>
      <c r="F277" s="138">
        <v>15.70143821012722</v>
      </c>
      <c r="G277" s="116">
        <v>2.2245042402672071</v>
      </c>
      <c r="H277" s="138">
        <v>0.94584421019838472</v>
      </c>
      <c r="I277" s="116">
        <v>2.8827190170953765</v>
      </c>
      <c r="J277" s="138">
        <v>0.10771043242556223</v>
      </c>
      <c r="K277" s="116">
        <v>1.833480247113819</v>
      </c>
      <c r="L277" s="139">
        <v>0.63602461295767598</v>
      </c>
      <c r="M277" s="116">
        <v>659.43730277493989</v>
      </c>
      <c r="N277" s="116">
        <v>11.49281523081271</v>
      </c>
      <c r="O277" s="116">
        <v>675.93635998869274</v>
      </c>
      <c r="P277" s="116">
        <v>14.228928397258017</v>
      </c>
      <c r="Q277" s="116">
        <v>731.31930044796695</v>
      </c>
      <c r="R277" s="116">
        <v>47.113802916501186</v>
      </c>
      <c r="S277" s="116">
        <v>90.170914725073445</v>
      </c>
      <c r="T277" s="116">
        <v>97.559081270013522</v>
      </c>
    </row>
    <row r="278" spans="1:20">
      <c r="A278" s="102" t="s">
        <v>2930</v>
      </c>
      <c r="B278" s="140">
        <v>453.68396479246468</v>
      </c>
      <c r="C278" s="140">
        <v>16820.162110174799</v>
      </c>
      <c r="D278" s="116">
        <v>5.5192561063105501</v>
      </c>
      <c r="E278" s="154">
        <v>0.18118383723064244</v>
      </c>
      <c r="F278" s="138">
        <v>16.004756765147409</v>
      </c>
      <c r="G278" s="116">
        <v>0.66478753034597138</v>
      </c>
      <c r="H278" s="138">
        <v>0.95884847828749264</v>
      </c>
      <c r="I278" s="116">
        <v>1.246345778342514</v>
      </c>
      <c r="J278" s="138">
        <v>0.11130067210344537</v>
      </c>
      <c r="K278" s="116">
        <v>1.0542463368154102</v>
      </c>
      <c r="L278" s="139">
        <v>0.84586986624003158</v>
      </c>
      <c r="M278" s="116">
        <v>680.29721836949102</v>
      </c>
      <c r="N278" s="116">
        <v>6.806544330880854</v>
      </c>
      <c r="O278" s="116">
        <v>682.69968981302327</v>
      </c>
      <c r="P278" s="116">
        <v>6.1947386087394989</v>
      </c>
      <c r="Q278" s="116">
        <v>690.64043294170642</v>
      </c>
      <c r="R278" s="116">
        <v>14.181942621841017</v>
      </c>
      <c r="S278" s="116">
        <v>98.502373437917669</v>
      </c>
      <c r="T278" s="116">
        <v>99.648092495224333</v>
      </c>
    </row>
    <row r="279" spans="1:20">
      <c r="A279" s="102" t="s">
        <v>2931</v>
      </c>
      <c r="B279" s="140">
        <v>164.66205897865893</v>
      </c>
      <c r="C279" s="140">
        <v>8153.0232113206566</v>
      </c>
      <c r="D279" s="116">
        <v>2.7985665322964701</v>
      </c>
      <c r="E279" s="154">
        <v>0.35732579106468909</v>
      </c>
      <c r="F279" s="138">
        <v>16.260937977887046</v>
      </c>
      <c r="G279" s="116">
        <v>2.0915335904665571</v>
      </c>
      <c r="H279" s="138">
        <v>0.94816501264708675</v>
      </c>
      <c r="I279" s="116">
        <v>2.3984200034174781</v>
      </c>
      <c r="J279" s="138">
        <v>0.11182225459426143</v>
      </c>
      <c r="K279" s="116">
        <v>1.1738423031835103</v>
      </c>
      <c r="L279" s="139">
        <v>0.48942316254489088</v>
      </c>
      <c r="M279" s="116">
        <v>683.32209548020057</v>
      </c>
      <c r="N279" s="116">
        <v>7.6106376553237851</v>
      </c>
      <c r="O279" s="116">
        <v>677.14668262560895</v>
      </c>
      <c r="P279" s="116">
        <v>11.853130377230741</v>
      </c>
      <c r="Q279" s="116">
        <v>656.67806981298315</v>
      </c>
      <c r="R279" s="116">
        <v>44.883742937135139</v>
      </c>
      <c r="S279" s="116">
        <v>104.05739538017546</v>
      </c>
      <c r="T279" s="116">
        <v>100.91197564915281</v>
      </c>
    </row>
    <row r="280" spans="1:20">
      <c r="A280" s="102" t="s">
        <v>2932</v>
      </c>
      <c r="B280" s="140">
        <v>887.09400299614606</v>
      </c>
      <c r="C280" s="140">
        <v>22885.185223317607</v>
      </c>
      <c r="D280" s="116">
        <v>4.7604937169276598</v>
      </c>
      <c r="E280" s="154">
        <v>0.21006224552805053</v>
      </c>
      <c r="F280" s="138">
        <v>15.685744078751924</v>
      </c>
      <c r="G280" s="116">
        <v>0.49655765044734745</v>
      </c>
      <c r="H280" s="138">
        <v>0.98367463704465607</v>
      </c>
      <c r="I280" s="116">
        <v>1.220168423267761</v>
      </c>
      <c r="J280" s="138">
        <v>0.11190650285350785</v>
      </c>
      <c r="K280" s="116">
        <v>1.114558872793153</v>
      </c>
      <c r="L280" s="139">
        <v>0.91344674353088695</v>
      </c>
      <c r="M280" s="116">
        <v>683.8105535906293</v>
      </c>
      <c r="N280" s="116">
        <v>7.2311680586109333</v>
      </c>
      <c r="O280" s="116">
        <v>695.4876397311433</v>
      </c>
      <c r="P280" s="116">
        <v>6.1437852308228571</v>
      </c>
      <c r="Q280" s="116">
        <v>733.43943169259694</v>
      </c>
      <c r="R280" s="116">
        <v>10.516386219316701</v>
      </c>
      <c r="S280" s="116">
        <v>93.233404701539371</v>
      </c>
      <c r="T280" s="116">
        <v>98.321021758916075</v>
      </c>
    </row>
    <row r="281" spans="1:20">
      <c r="A281" s="102" t="s">
        <v>2933</v>
      </c>
      <c r="B281" s="140">
        <v>601.3030814670683</v>
      </c>
      <c r="C281" s="140">
        <v>43624.134189420656</v>
      </c>
      <c r="D281" s="116">
        <v>4.8003691154533357</v>
      </c>
      <c r="E281" s="154">
        <v>0.20831731392921488</v>
      </c>
      <c r="F281" s="138">
        <v>15.765314078282916</v>
      </c>
      <c r="G281" s="116">
        <v>0.49274626772833563</v>
      </c>
      <c r="H281" s="138">
        <v>1.0001511780242016</v>
      </c>
      <c r="I281" s="116">
        <v>1.6163055652325884</v>
      </c>
      <c r="J281" s="138">
        <v>0.1143581189970713</v>
      </c>
      <c r="K281" s="116">
        <v>1.5393650625636639</v>
      </c>
      <c r="L281" s="139">
        <v>0.95239730387375565</v>
      </c>
      <c r="M281" s="116">
        <v>698.0084519989108</v>
      </c>
      <c r="N281" s="116">
        <v>10.18362536357256</v>
      </c>
      <c r="O281" s="116">
        <v>703.88664945457742</v>
      </c>
      <c r="P281" s="116">
        <v>8.2066453158271315</v>
      </c>
      <c r="Q281" s="116">
        <v>722.67304402853028</v>
      </c>
      <c r="R281" s="116">
        <v>10.454273707692323</v>
      </c>
      <c r="S281" s="116">
        <v>96.587033066554255</v>
      </c>
      <c r="T281" s="116">
        <v>99.16489431072155</v>
      </c>
    </row>
    <row r="282" spans="1:20">
      <c r="A282" s="102" t="s">
        <v>2934</v>
      </c>
      <c r="B282" s="140">
        <v>468.54776724307226</v>
      </c>
      <c r="C282" s="140">
        <v>12986.628570244584</v>
      </c>
      <c r="D282" s="116">
        <v>4.8426619625464857</v>
      </c>
      <c r="E282" s="154">
        <v>0.20649799794701257</v>
      </c>
      <c r="F282" s="138">
        <v>15.596662357121694</v>
      </c>
      <c r="G282" s="116">
        <v>1.0131975122104546</v>
      </c>
      <c r="H282" s="138">
        <v>1.066479325806424</v>
      </c>
      <c r="I282" s="116">
        <v>1.4061351991920659</v>
      </c>
      <c r="J282" s="138">
        <v>0.12063764110424699</v>
      </c>
      <c r="K282" s="116">
        <v>0.97501128181034724</v>
      </c>
      <c r="L282" s="139">
        <v>0.69339796228027517</v>
      </c>
      <c r="M282" s="116">
        <v>734.2326879548001</v>
      </c>
      <c r="N282" s="116">
        <v>6.7662125541277192</v>
      </c>
      <c r="O282" s="116">
        <v>737.01208353631694</v>
      </c>
      <c r="P282" s="116">
        <v>7.3686171163824383</v>
      </c>
      <c r="Q282" s="116">
        <v>745.44773848098248</v>
      </c>
      <c r="R282" s="116">
        <v>21.417869060520502</v>
      </c>
      <c r="S282" s="116">
        <v>98.495528264793506</v>
      </c>
      <c r="T282" s="116">
        <v>99.622883309025156</v>
      </c>
    </row>
    <row r="283" spans="1:20">
      <c r="A283" s="102" t="s">
        <v>2935</v>
      </c>
      <c r="B283" s="140">
        <v>1024.5929427808182</v>
      </c>
      <c r="C283" s="140">
        <v>41503.625583008303</v>
      </c>
      <c r="D283" s="116">
        <v>2.192263932779924</v>
      </c>
      <c r="E283" s="154">
        <v>0.45614945584218008</v>
      </c>
      <c r="F283" s="138">
        <v>14.660488943416976</v>
      </c>
      <c r="G283" s="116">
        <v>0.30519455089906866</v>
      </c>
      <c r="H283" s="138">
        <v>1.2226659882623221</v>
      </c>
      <c r="I283" s="116">
        <v>1.0577058824023862</v>
      </c>
      <c r="J283" s="138">
        <v>0.13000349000878855</v>
      </c>
      <c r="K283" s="116">
        <v>1.012718134413582</v>
      </c>
      <c r="L283" s="139">
        <v>0.95746667505845517</v>
      </c>
      <c r="M283" s="116">
        <v>787.88539063872668</v>
      </c>
      <c r="N283" s="116">
        <v>7.5107311300704396</v>
      </c>
      <c r="O283" s="116">
        <v>810.99392902419686</v>
      </c>
      <c r="P283" s="116">
        <v>5.90790303398893</v>
      </c>
      <c r="Q283" s="116">
        <v>874.97310570995273</v>
      </c>
      <c r="R283" s="116">
        <v>6.2996774758035485</v>
      </c>
      <c r="S283" s="116">
        <v>90.046812353099341</v>
      </c>
      <c r="T283" s="116">
        <v>97.150590459625903</v>
      </c>
    </row>
    <row r="284" spans="1:20">
      <c r="A284" s="102" t="s">
        <v>2936</v>
      </c>
      <c r="B284" s="140">
        <v>161.99658988698656</v>
      </c>
      <c r="C284" s="140">
        <v>5257.2152820967685</v>
      </c>
      <c r="D284" s="116">
        <v>2.2721258981526393</v>
      </c>
      <c r="E284" s="154">
        <v>0.4401164569327139</v>
      </c>
      <c r="F284" s="138">
        <v>15.386646622642113</v>
      </c>
      <c r="G284" s="116">
        <v>2.005359146764901</v>
      </c>
      <c r="H284" s="138">
        <v>1.1787466597472178</v>
      </c>
      <c r="I284" s="116">
        <v>3.2072225615276992</v>
      </c>
      <c r="J284" s="138">
        <v>0.13154161815455614</v>
      </c>
      <c r="K284" s="116">
        <v>2.5029604974227309</v>
      </c>
      <c r="L284" s="139">
        <v>0.78041372228015693</v>
      </c>
      <c r="M284" s="116">
        <v>796.65409711805967</v>
      </c>
      <c r="N284" s="116">
        <v>18.757116450002229</v>
      </c>
      <c r="O284" s="116">
        <v>790.72933415829573</v>
      </c>
      <c r="P284" s="116">
        <v>17.620423476879807</v>
      </c>
      <c r="Q284" s="116">
        <v>774.03816670272806</v>
      </c>
      <c r="R284" s="116">
        <v>42.197042025921689</v>
      </c>
      <c r="S284" s="116">
        <v>102.92181075665451</v>
      </c>
      <c r="T284" s="116">
        <v>100.74927825538062</v>
      </c>
    </row>
    <row r="285" spans="1:20">
      <c r="A285" s="102" t="s">
        <v>2937</v>
      </c>
      <c r="B285" s="140">
        <v>557.15860117961336</v>
      </c>
      <c r="C285" s="140">
        <v>16428.474902318147</v>
      </c>
      <c r="D285" s="116">
        <v>2.3599003724168401</v>
      </c>
      <c r="E285" s="154">
        <v>0.42374670205923648</v>
      </c>
      <c r="F285" s="138">
        <v>15.05326816368399</v>
      </c>
      <c r="G285" s="116">
        <v>0.76353489750747339</v>
      </c>
      <c r="H285" s="138">
        <v>1.2088017835138363</v>
      </c>
      <c r="I285" s="116">
        <v>2.7263455417615914</v>
      </c>
      <c r="J285" s="138">
        <v>0.1319728561355763</v>
      </c>
      <c r="K285" s="116">
        <v>2.617245589044245</v>
      </c>
      <c r="L285" s="139">
        <v>0.95998307953039119</v>
      </c>
      <c r="M285" s="116">
        <v>799.11040009462465</v>
      </c>
      <c r="N285" s="116">
        <v>19.670374694255202</v>
      </c>
      <c r="O285" s="116">
        <v>804.64049255394821</v>
      </c>
      <c r="P285" s="116">
        <v>15.151003098489412</v>
      </c>
      <c r="Q285" s="116">
        <v>819.99723063160081</v>
      </c>
      <c r="R285" s="116">
        <v>15.96407412617242</v>
      </c>
      <c r="S285" s="116">
        <v>97.452816941724535</v>
      </c>
      <c r="T285" s="116">
        <v>99.312725060384309</v>
      </c>
    </row>
    <row r="286" spans="1:20">
      <c r="A286" s="102" t="s">
        <v>2938</v>
      </c>
      <c r="B286" s="140">
        <v>203.16161446548259</v>
      </c>
      <c r="C286" s="140">
        <v>11740.303907049971</v>
      </c>
      <c r="D286" s="116">
        <v>1.8269387477461774</v>
      </c>
      <c r="E286" s="154">
        <v>0.5473637259233024</v>
      </c>
      <c r="F286" s="138">
        <v>15.020556374114353</v>
      </c>
      <c r="G286" s="116">
        <v>1.5944796834371497</v>
      </c>
      <c r="H286" s="138">
        <v>1.2653930605083594</v>
      </c>
      <c r="I286" s="116">
        <v>2.9082737693489511</v>
      </c>
      <c r="J286" s="138">
        <v>0.13785108645763641</v>
      </c>
      <c r="K286" s="116">
        <v>2.4322193274023056</v>
      </c>
      <c r="L286" s="139">
        <v>0.83631030649043192</v>
      </c>
      <c r="M286" s="116">
        <v>832.4994143847357</v>
      </c>
      <c r="N286" s="116">
        <v>18.995335232571563</v>
      </c>
      <c r="O286" s="116">
        <v>830.32774587758274</v>
      </c>
      <c r="P286" s="116">
        <v>16.496252176439782</v>
      </c>
      <c r="Q286" s="116">
        <v>824.53035863946729</v>
      </c>
      <c r="R286" s="116">
        <v>33.281000691353995</v>
      </c>
      <c r="S286" s="116">
        <v>100.96649634082824</v>
      </c>
      <c r="T286" s="116">
        <v>100.26154353120619</v>
      </c>
    </row>
    <row r="287" spans="1:20">
      <c r="A287" s="102" t="s">
        <v>2939</v>
      </c>
      <c r="B287" s="140">
        <v>201.1330702503561</v>
      </c>
      <c r="C287" s="140">
        <v>10140.110880704284</v>
      </c>
      <c r="D287" s="116">
        <v>2.1916024140516375</v>
      </c>
      <c r="E287" s="154">
        <v>0.45628714112943958</v>
      </c>
      <c r="F287" s="138">
        <v>14.284228214864028</v>
      </c>
      <c r="G287" s="116">
        <v>1.3561441464809554</v>
      </c>
      <c r="H287" s="138">
        <v>1.4055346691586597</v>
      </c>
      <c r="I287" s="116">
        <v>1.8074270250424667</v>
      </c>
      <c r="J287" s="138">
        <v>0.14561196676940602</v>
      </c>
      <c r="K287" s="116">
        <v>1.1948495741386453</v>
      </c>
      <c r="L287" s="139">
        <v>0.66107763001417541</v>
      </c>
      <c r="M287" s="116">
        <v>876.3188591321142</v>
      </c>
      <c r="N287" s="116">
        <v>9.7901940254060378</v>
      </c>
      <c r="O287" s="116">
        <v>891.27501092323371</v>
      </c>
      <c r="P287" s="116">
        <v>10.723505292078585</v>
      </c>
      <c r="Q287" s="116">
        <v>928.58302503738275</v>
      </c>
      <c r="R287" s="116">
        <v>27.846316237103281</v>
      </c>
      <c r="S287" s="116">
        <v>94.371621654061087</v>
      </c>
      <c r="T287" s="116">
        <v>98.32193749316194</v>
      </c>
    </row>
    <row r="288" spans="1:20">
      <c r="A288" s="102" t="s">
        <v>2940</v>
      </c>
      <c r="B288" s="140">
        <v>255.96155826808041</v>
      </c>
      <c r="C288" s="140">
        <v>12779.426621043896</v>
      </c>
      <c r="D288" s="116">
        <v>6.0894665696801749</v>
      </c>
      <c r="E288" s="154">
        <v>0.16421799652847441</v>
      </c>
      <c r="F288" s="138">
        <v>14.492308473598547</v>
      </c>
      <c r="G288" s="116">
        <v>1.3250739215684144</v>
      </c>
      <c r="H288" s="138">
        <v>1.3927369169126602</v>
      </c>
      <c r="I288" s="116">
        <v>1.376351001657337</v>
      </c>
      <c r="J288" s="138">
        <v>0.14638796796103032</v>
      </c>
      <c r="K288" s="116">
        <v>0.3721843389269065</v>
      </c>
      <c r="L288" s="139">
        <v>0.27041382501901046</v>
      </c>
      <c r="M288" s="116">
        <v>880.68397730019262</v>
      </c>
      <c r="N288" s="116">
        <v>3.0637272251368586</v>
      </c>
      <c r="O288" s="116">
        <v>885.8586224046453</v>
      </c>
      <c r="P288" s="116">
        <v>8.1347187579935394</v>
      </c>
      <c r="Q288" s="116">
        <v>898.78306161572482</v>
      </c>
      <c r="R288" s="116">
        <v>27.334741687275994</v>
      </c>
      <c r="S288" s="116">
        <v>97.986267755981544</v>
      </c>
      <c r="T288" s="116">
        <v>99.415861067039543</v>
      </c>
    </row>
    <row r="289" spans="1:20">
      <c r="A289" s="102" t="s">
        <v>2941</v>
      </c>
      <c r="B289" s="140">
        <v>149.83870828791132</v>
      </c>
      <c r="C289" s="140">
        <v>5586.7549883663096</v>
      </c>
      <c r="D289" s="116">
        <v>1.9803528946797775</v>
      </c>
      <c r="E289" s="154">
        <v>0.50496050612317744</v>
      </c>
      <c r="F289" s="138">
        <v>14.361433138380363</v>
      </c>
      <c r="G289" s="116">
        <v>2.4505438767533989</v>
      </c>
      <c r="H289" s="138">
        <v>1.4265948449291139</v>
      </c>
      <c r="I289" s="116">
        <v>3.3066854677937569</v>
      </c>
      <c r="J289" s="138">
        <v>0.14859259124606594</v>
      </c>
      <c r="K289" s="116">
        <v>2.2201359172412936</v>
      </c>
      <c r="L289" s="139">
        <v>0.67140825423670647</v>
      </c>
      <c r="M289" s="116">
        <v>893.0691969705465</v>
      </c>
      <c r="N289" s="116">
        <v>18.51527250088327</v>
      </c>
      <c r="O289" s="116">
        <v>900.12588336560714</v>
      </c>
      <c r="P289" s="116">
        <v>19.741533936956102</v>
      </c>
      <c r="Q289" s="116">
        <v>917.50780751366767</v>
      </c>
      <c r="R289" s="116">
        <v>50.406030819921</v>
      </c>
      <c r="S289" s="116">
        <v>97.336413887381866</v>
      </c>
      <c r="T289" s="116">
        <v>99.216033387610693</v>
      </c>
    </row>
    <row r="290" spans="1:20">
      <c r="A290" s="102" t="s">
        <v>2942</v>
      </c>
      <c r="B290" s="140">
        <v>296.1157567422656</v>
      </c>
      <c r="C290" s="140">
        <v>17526.567438008813</v>
      </c>
      <c r="D290" s="116">
        <v>2.1106442957012193</v>
      </c>
      <c r="E290" s="154">
        <v>0.47378897620821991</v>
      </c>
      <c r="F290" s="138">
        <v>14.318393085908111</v>
      </c>
      <c r="G290" s="116">
        <v>1.2779945893748794</v>
      </c>
      <c r="H290" s="138">
        <v>1.4911357629285307</v>
      </c>
      <c r="I290" s="116">
        <v>2.63938936702912</v>
      </c>
      <c r="J290" s="138">
        <v>0.15484963735180005</v>
      </c>
      <c r="K290" s="116">
        <v>2.3093518701823923</v>
      </c>
      <c r="L290" s="139">
        <v>0.87495687412796708</v>
      </c>
      <c r="M290" s="116">
        <v>928.09122570877889</v>
      </c>
      <c r="N290" s="116">
        <v>19.961558883807243</v>
      </c>
      <c r="O290" s="116">
        <v>926.77944475936897</v>
      </c>
      <c r="P290" s="116">
        <v>16.043137314481328</v>
      </c>
      <c r="Q290" s="116">
        <v>923.6781991021013</v>
      </c>
      <c r="R290" s="116">
        <v>26.270574676021624</v>
      </c>
      <c r="S290" s="116">
        <v>100.47776667360641</v>
      </c>
      <c r="T290" s="116">
        <v>100.14154186919312</v>
      </c>
    </row>
    <row r="291" spans="1:20">
      <c r="A291" s="102" t="s">
        <v>2943</v>
      </c>
      <c r="B291" s="140">
        <v>813.70218486269778</v>
      </c>
      <c r="C291" s="140">
        <v>34859.713833358248</v>
      </c>
      <c r="D291" s="116">
        <v>2.1896638716639014</v>
      </c>
      <c r="E291" s="154">
        <v>0.45669109900420973</v>
      </c>
      <c r="F291" s="138">
        <v>14.165321698389668</v>
      </c>
      <c r="G291" s="116">
        <v>2.4115089467876532</v>
      </c>
      <c r="H291" s="138">
        <v>1.610681345636233</v>
      </c>
      <c r="I291" s="116">
        <v>3.2840941016768523</v>
      </c>
      <c r="J291" s="138">
        <v>0.1654759168445924</v>
      </c>
      <c r="K291" s="116">
        <v>2.2293269540899101</v>
      </c>
      <c r="L291" s="139">
        <v>0.67882554064197476</v>
      </c>
      <c r="M291" s="116">
        <v>987.13628307610929</v>
      </c>
      <c r="N291" s="116">
        <v>20.404451042577875</v>
      </c>
      <c r="O291" s="116">
        <v>974.37299003337694</v>
      </c>
      <c r="P291" s="116">
        <v>20.575988429312702</v>
      </c>
      <c r="Q291" s="116">
        <v>945.69761865625992</v>
      </c>
      <c r="R291" s="116">
        <v>49.389131625823779</v>
      </c>
      <c r="S291" s="116">
        <v>104.38180911132349</v>
      </c>
      <c r="T291" s="116">
        <v>101.30989807530432</v>
      </c>
    </row>
    <row r="292" spans="1:20">
      <c r="A292" s="102" t="s">
        <v>2944</v>
      </c>
      <c r="B292" s="140">
        <v>285.87112441250906</v>
      </c>
      <c r="C292" s="140">
        <v>5581.0025499501671</v>
      </c>
      <c r="D292" s="116">
        <v>1.1358078839094399</v>
      </c>
      <c r="E292" s="154">
        <v>0.88043058528349849</v>
      </c>
      <c r="F292" s="138">
        <v>13.913406323036368</v>
      </c>
      <c r="G292" s="116">
        <v>1.2324905542924773</v>
      </c>
      <c r="H292" s="138">
        <v>1.6495604981272838</v>
      </c>
      <c r="I292" s="116">
        <v>1.7797261220060347</v>
      </c>
      <c r="J292" s="138">
        <v>0.16645637848038272</v>
      </c>
      <c r="K292" s="116">
        <v>1.2838972322310154</v>
      </c>
      <c r="L292" s="139">
        <v>0.72140157766738766</v>
      </c>
      <c r="M292" s="116">
        <v>992.55707696372417</v>
      </c>
      <c r="N292" s="116">
        <v>11.810842915395938</v>
      </c>
      <c r="O292" s="116">
        <v>989.38292783697909</v>
      </c>
      <c r="P292" s="116">
        <v>11.251107317770391</v>
      </c>
      <c r="Q292" s="116">
        <v>982.36918519251742</v>
      </c>
      <c r="R292" s="116">
        <v>25.099136189273736</v>
      </c>
      <c r="S292" s="116">
        <v>101.0370736302371</v>
      </c>
      <c r="T292" s="116">
        <v>100.32082109337428</v>
      </c>
    </row>
    <row r="293" spans="1:20">
      <c r="A293" s="102" t="s">
        <v>2945</v>
      </c>
      <c r="B293" s="140">
        <v>56.015918404625424</v>
      </c>
      <c r="C293" s="140">
        <v>3134.4312395865418</v>
      </c>
      <c r="D293" s="116">
        <v>1.1145794137547302</v>
      </c>
      <c r="E293" s="154">
        <v>0.89719941680176762</v>
      </c>
      <c r="F293" s="138">
        <v>13.949797556164501</v>
      </c>
      <c r="G293" s="116">
        <v>4.2923734449924291</v>
      </c>
      <c r="H293" s="138">
        <v>1.6794114112536964</v>
      </c>
      <c r="I293" s="116">
        <v>4.3941721449105717</v>
      </c>
      <c r="J293" s="138">
        <v>0.16991187409705244</v>
      </c>
      <c r="K293" s="116">
        <v>0.94036112628702395</v>
      </c>
      <c r="L293" s="139">
        <v>0.21400188596984557</v>
      </c>
      <c r="M293" s="116">
        <v>1011.625622487051</v>
      </c>
      <c r="N293" s="116">
        <v>8.8040748100223709</v>
      </c>
      <c r="O293" s="116">
        <v>1000.7586411490528</v>
      </c>
      <c r="P293" s="116">
        <v>27.972708746206479</v>
      </c>
      <c r="Q293" s="116">
        <v>977.00895416805474</v>
      </c>
      <c r="R293" s="116">
        <v>87.515121758463351</v>
      </c>
      <c r="S293" s="116">
        <v>103.54312702778381</v>
      </c>
      <c r="T293" s="116">
        <v>101.08587434483913</v>
      </c>
    </row>
    <row r="294" spans="1:20">
      <c r="A294" s="102" t="s">
        <v>2946</v>
      </c>
      <c r="B294" s="140">
        <v>322.1352440457938</v>
      </c>
      <c r="C294" s="140">
        <v>20485.223714073185</v>
      </c>
      <c r="D294" s="116">
        <v>4.7122138887445573</v>
      </c>
      <c r="E294" s="154">
        <v>0.21221447574537478</v>
      </c>
      <c r="F294" s="138">
        <v>13.484102369111982</v>
      </c>
      <c r="G294" s="116">
        <v>0.92575111059627357</v>
      </c>
      <c r="H294" s="138">
        <v>1.7398765002206253</v>
      </c>
      <c r="I294" s="116">
        <v>1.2621648796004552</v>
      </c>
      <c r="J294" s="138">
        <v>0.17015283462856975</v>
      </c>
      <c r="K294" s="116">
        <v>0.85793068748390022</v>
      </c>
      <c r="L294" s="139">
        <v>0.67972948808041844</v>
      </c>
      <c r="M294" s="116">
        <v>1012.9532194440068</v>
      </c>
      <c r="N294" s="116">
        <v>8.0420585895500949</v>
      </c>
      <c r="O294" s="116">
        <v>1023.417623467517</v>
      </c>
      <c r="P294" s="116">
        <v>8.1384694416263414</v>
      </c>
      <c r="Q294" s="116">
        <v>1045.882971162792</v>
      </c>
      <c r="R294" s="116">
        <v>18.688572788643341</v>
      </c>
      <c r="S294" s="116">
        <v>96.85148791722132</v>
      </c>
      <c r="T294" s="116">
        <v>98.977504023425453</v>
      </c>
    </row>
    <row r="295" spans="1:20">
      <c r="A295" s="102" t="s">
        <v>2947</v>
      </c>
      <c r="B295" s="140">
        <v>339.12256287775</v>
      </c>
      <c r="C295" s="140">
        <v>38717.561419473699</v>
      </c>
      <c r="D295" s="116">
        <v>3.6727943541274719</v>
      </c>
      <c r="E295" s="154">
        <v>0.27227225474146244</v>
      </c>
      <c r="F295" s="138">
        <v>13.379046089892924</v>
      </c>
      <c r="G295" s="116">
        <v>0.76462066252324135</v>
      </c>
      <c r="H295" s="138">
        <v>1.7639317189815933</v>
      </c>
      <c r="I295" s="116">
        <v>1.6345758020704608</v>
      </c>
      <c r="J295" s="138">
        <v>0.1711613270066637</v>
      </c>
      <c r="K295" s="116">
        <v>1.444712184193381</v>
      </c>
      <c r="L295" s="139">
        <v>0.88384532694257067</v>
      </c>
      <c r="M295" s="116">
        <v>1018.5066475804682</v>
      </c>
      <c r="N295" s="116">
        <v>13.610970983982554</v>
      </c>
      <c r="O295" s="116">
        <v>1032.2934476349888</v>
      </c>
      <c r="P295" s="116">
        <v>10.592663849617963</v>
      </c>
      <c r="Q295" s="116">
        <v>1061.6385782072523</v>
      </c>
      <c r="R295" s="116">
        <v>15.383415676238428</v>
      </c>
      <c r="S295" s="116">
        <v>95.937230286071625</v>
      </c>
      <c r="T295" s="116">
        <v>98.664449523911401</v>
      </c>
    </row>
    <row r="296" spans="1:20">
      <c r="A296" s="102" t="s">
        <v>2948</v>
      </c>
      <c r="B296" s="140">
        <v>146.61004548962987</v>
      </c>
      <c r="C296" s="140">
        <v>7544.0765542539257</v>
      </c>
      <c r="D296" s="116">
        <v>1.4941011035541685</v>
      </c>
      <c r="E296" s="154">
        <v>0.66929874934246381</v>
      </c>
      <c r="F296" s="138">
        <v>13.857214600523685</v>
      </c>
      <c r="G296" s="116">
        <v>1.7320060925243936</v>
      </c>
      <c r="H296" s="138">
        <v>1.7039483602708188</v>
      </c>
      <c r="I296" s="116">
        <v>1.915882156543729</v>
      </c>
      <c r="J296" s="138">
        <v>0.17125020377489977</v>
      </c>
      <c r="K296" s="116">
        <v>0.81899898242978975</v>
      </c>
      <c r="L296" s="139">
        <v>0.42747878810420803</v>
      </c>
      <c r="M296" s="116">
        <v>1018.9958327231841</v>
      </c>
      <c r="N296" s="116">
        <v>7.7193937285419452</v>
      </c>
      <c r="O296" s="116">
        <v>1010.0147844497907</v>
      </c>
      <c r="P296" s="116">
        <v>12.259643518744156</v>
      </c>
      <c r="Q296" s="116">
        <v>990.60437231714718</v>
      </c>
      <c r="R296" s="116">
        <v>35.227248341773532</v>
      </c>
      <c r="S296" s="116">
        <v>102.86607461055576</v>
      </c>
      <c r="T296" s="116">
        <v>100.88919968416957</v>
      </c>
    </row>
    <row r="297" spans="1:20">
      <c r="A297" s="102" t="s">
        <v>2949</v>
      </c>
      <c r="B297" s="140">
        <v>440.5585131323719</v>
      </c>
      <c r="C297" s="140">
        <v>35972.980616913432</v>
      </c>
      <c r="D297" s="116">
        <v>12.914579347228452</v>
      </c>
      <c r="E297" s="154">
        <v>7.7431867745239885E-2</v>
      </c>
      <c r="F297" s="138">
        <v>13.41090892153076</v>
      </c>
      <c r="G297" s="116">
        <v>0.70553841091208802</v>
      </c>
      <c r="H297" s="138">
        <v>1.7668352099839295</v>
      </c>
      <c r="I297" s="116">
        <v>1.491205685162436</v>
      </c>
      <c r="J297" s="138">
        <v>0.17185136408796167</v>
      </c>
      <c r="K297" s="116">
        <v>1.3137389185787318</v>
      </c>
      <c r="L297" s="139">
        <v>0.88099108771545986</v>
      </c>
      <c r="M297" s="116">
        <v>1022.303694837256</v>
      </c>
      <c r="N297" s="116">
        <v>12.419618695769429</v>
      </c>
      <c r="O297" s="116">
        <v>1033.3595405901799</v>
      </c>
      <c r="P297" s="116">
        <v>9.6692622784897821</v>
      </c>
      <c r="Q297" s="116">
        <v>1056.8491036908015</v>
      </c>
      <c r="R297" s="116">
        <v>14.22477626098555</v>
      </c>
      <c r="S297" s="116">
        <v>96.731282759960379</v>
      </c>
      <c r="T297" s="116">
        <v>98.930106577754188</v>
      </c>
    </row>
    <row r="298" spans="1:20">
      <c r="A298" s="102" t="s">
        <v>2950</v>
      </c>
      <c r="B298" s="140">
        <v>129.32751050228228</v>
      </c>
      <c r="C298" s="140">
        <v>8448.8465147316874</v>
      </c>
      <c r="D298" s="116">
        <v>1.9435383964396409</v>
      </c>
      <c r="E298" s="154">
        <v>0.51452546645432651</v>
      </c>
      <c r="F298" s="138">
        <v>13.807595348349519</v>
      </c>
      <c r="G298" s="116">
        <v>1.8410289339064065</v>
      </c>
      <c r="H298" s="138">
        <v>1.7506331397208317</v>
      </c>
      <c r="I298" s="116">
        <v>5.5586621895828703</v>
      </c>
      <c r="J298" s="138">
        <v>0.17531211195732427</v>
      </c>
      <c r="K298" s="116">
        <v>5.2449344898118291</v>
      </c>
      <c r="L298" s="139">
        <v>0.94356057463628962</v>
      </c>
      <c r="M298" s="116">
        <v>1041.3133893388367</v>
      </c>
      <c r="N298" s="116">
        <v>50.434282222959268</v>
      </c>
      <c r="O298" s="116">
        <v>1027.3961697768932</v>
      </c>
      <c r="P298" s="116">
        <v>35.937176537513494</v>
      </c>
      <c r="Q298" s="116">
        <v>997.85868742778246</v>
      </c>
      <c r="R298" s="116">
        <v>37.384267735100877</v>
      </c>
      <c r="S298" s="116">
        <v>104.3547951687497</v>
      </c>
      <c r="T298" s="116">
        <v>101.35461080850298</v>
      </c>
    </row>
    <row r="299" spans="1:20">
      <c r="A299" s="102" t="s">
        <v>2951</v>
      </c>
      <c r="B299" s="140">
        <v>270.7587622140573</v>
      </c>
      <c r="C299" s="140">
        <v>13379.649250065326</v>
      </c>
      <c r="D299" s="116">
        <v>2.0628562193762616</v>
      </c>
      <c r="E299" s="154">
        <v>0.48476475995130985</v>
      </c>
      <c r="F299" s="138">
        <v>13.292809571046618</v>
      </c>
      <c r="G299" s="116">
        <v>0.989070322926481</v>
      </c>
      <c r="H299" s="138">
        <v>1.8217489640821984</v>
      </c>
      <c r="I299" s="116">
        <v>1.3656451398725555</v>
      </c>
      <c r="J299" s="138">
        <v>0.17563215887580585</v>
      </c>
      <c r="K299" s="116">
        <v>0.94166158696404212</v>
      </c>
      <c r="L299" s="139">
        <v>0.68953607307672893</v>
      </c>
      <c r="M299" s="116">
        <v>1043.0685606821842</v>
      </c>
      <c r="N299" s="116">
        <v>9.0687186594046807</v>
      </c>
      <c r="O299" s="116">
        <v>1053.314609061903</v>
      </c>
      <c r="P299" s="116">
        <v>8.9526000841426594</v>
      </c>
      <c r="Q299" s="116">
        <v>1074.6362822657063</v>
      </c>
      <c r="R299" s="116">
        <v>19.861654911059759</v>
      </c>
      <c r="S299" s="116">
        <v>97.062473870976476</v>
      </c>
      <c r="T299" s="116">
        <v>99.027256596313222</v>
      </c>
    </row>
    <row r="300" spans="1:20">
      <c r="A300" s="102" t="s">
        <v>2952</v>
      </c>
      <c r="B300" s="140">
        <v>460.43932125750973</v>
      </c>
      <c r="C300" s="140">
        <v>28941.414844372423</v>
      </c>
      <c r="D300" s="116">
        <v>6.1301505788601283</v>
      </c>
      <c r="E300" s="154">
        <v>0.16312812991062695</v>
      </c>
      <c r="F300" s="138">
        <v>13.344216058544493</v>
      </c>
      <c r="G300" s="116">
        <v>0.39540048694552921</v>
      </c>
      <c r="H300" s="138">
        <v>1.8293098038674855</v>
      </c>
      <c r="I300" s="116">
        <v>1.068931141168036</v>
      </c>
      <c r="J300" s="138">
        <v>0.17704311909502016</v>
      </c>
      <c r="K300" s="116">
        <v>0.99311240022569358</v>
      </c>
      <c r="L300" s="139">
        <v>0.92907050976221528</v>
      </c>
      <c r="M300" s="116">
        <v>1050.8007242690451</v>
      </c>
      <c r="N300" s="116">
        <v>9.6294972302290489</v>
      </c>
      <c r="O300" s="116">
        <v>1056.0316762461639</v>
      </c>
      <c r="P300" s="116">
        <v>7.0176759888095148</v>
      </c>
      <c r="Q300" s="116">
        <v>1066.8803680812405</v>
      </c>
      <c r="R300" s="116">
        <v>7.9491734667795981</v>
      </c>
      <c r="S300" s="116">
        <v>98.492835345624144</v>
      </c>
      <c r="T300" s="116">
        <v>99.504659557588923</v>
      </c>
    </row>
    <row r="301" spans="1:20">
      <c r="A301" s="102" t="s">
        <v>2953</v>
      </c>
      <c r="B301" s="140">
        <v>213.67513446352845</v>
      </c>
      <c r="C301" s="140">
        <v>14471.702363397926</v>
      </c>
      <c r="D301" s="116">
        <v>2.601162612412959</v>
      </c>
      <c r="E301" s="154">
        <v>0.38444347740042045</v>
      </c>
      <c r="F301" s="138">
        <v>13.419564922286964</v>
      </c>
      <c r="G301" s="116">
        <v>1.2746737231405729</v>
      </c>
      <c r="H301" s="138">
        <v>1.8404499172072619</v>
      </c>
      <c r="I301" s="116">
        <v>1.8051559540777973</v>
      </c>
      <c r="J301" s="138">
        <v>0.17912704634595678</v>
      </c>
      <c r="K301" s="116">
        <v>1.2781998740719203</v>
      </c>
      <c r="L301" s="139">
        <v>0.70808279538646068</v>
      </c>
      <c r="M301" s="116">
        <v>1062.2038579517443</v>
      </c>
      <c r="N301" s="116">
        <v>12.517513988777182</v>
      </c>
      <c r="O301" s="116">
        <v>1060.0217913160366</v>
      </c>
      <c r="P301" s="116">
        <v>11.876851115005252</v>
      </c>
      <c r="Q301" s="116">
        <v>1055.551085891213</v>
      </c>
      <c r="R301" s="116">
        <v>25.670595324310284</v>
      </c>
      <c r="S301" s="116">
        <v>100.63026528506806</v>
      </c>
      <c r="T301" s="116">
        <v>100.205851111136</v>
      </c>
    </row>
    <row r="302" spans="1:20">
      <c r="A302" s="102" t="s">
        <v>2954</v>
      </c>
      <c r="B302" s="140">
        <v>117.43684386892814</v>
      </c>
      <c r="C302" s="140">
        <v>4485.7420792226239</v>
      </c>
      <c r="D302" s="116">
        <v>2.1597240392631196</v>
      </c>
      <c r="E302" s="154">
        <v>0.46302211848380032</v>
      </c>
      <c r="F302" s="138">
        <v>13.642298703848398</v>
      </c>
      <c r="G302" s="116">
        <v>3.0710543612185246</v>
      </c>
      <c r="H302" s="138">
        <v>1.8200270461578079</v>
      </c>
      <c r="I302" s="116">
        <v>3.4248426352375207</v>
      </c>
      <c r="J302" s="138">
        <v>0.1800794358338243</v>
      </c>
      <c r="K302" s="116">
        <v>1.5159723567998749</v>
      </c>
      <c r="L302" s="139">
        <v>0.4426400037193936</v>
      </c>
      <c r="M302" s="116">
        <v>1067.4085718937986</v>
      </c>
      <c r="N302" s="116">
        <v>14.912935566227247</v>
      </c>
      <c r="O302" s="116">
        <v>1052.6948019902854</v>
      </c>
      <c r="P302" s="116">
        <v>22.447389564380615</v>
      </c>
      <c r="Q302" s="116">
        <v>1022.2784061784351</v>
      </c>
      <c r="R302" s="116">
        <v>62.170487712592262</v>
      </c>
      <c r="S302" s="116">
        <v>104.41466487432447</v>
      </c>
      <c r="T302" s="116">
        <v>101.39772419087608</v>
      </c>
    </row>
    <row r="303" spans="1:20">
      <c r="A303" s="102" t="s">
        <v>2955</v>
      </c>
      <c r="B303" s="140">
        <v>352.4405424666034</v>
      </c>
      <c r="C303" s="140">
        <v>40932.083654096408</v>
      </c>
      <c r="D303" s="116">
        <v>2.3319120458513822</v>
      </c>
      <c r="E303" s="154">
        <v>0.428832640484474</v>
      </c>
      <c r="F303" s="138">
        <v>8.957428331879715</v>
      </c>
      <c r="G303" s="116">
        <v>0.97436185415949939</v>
      </c>
      <c r="H303" s="138">
        <v>4.1979379912711554</v>
      </c>
      <c r="I303" s="116">
        <v>5.2057333737041658</v>
      </c>
      <c r="J303" s="138">
        <v>0.27272068971922298</v>
      </c>
      <c r="K303" s="116">
        <v>5.1137343434378968</v>
      </c>
      <c r="L303" s="139">
        <v>0.98232736414604216</v>
      </c>
      <c r="M303" s="116">
        <v>1554.5971599680495</v>
      </c>
      <c r="N303" s="116">
        <v>70.6413083141274</v>
      </c>
      <c r="O303" s="116">
        <v>1673.617309036287</v>
      </c>
      <c r="P303" s="116">
        <v>42.714254689236668</v>
      </c>
      <c r="Q303" s="116">
        <v>1826.254275582545</v>
      </c>
      <c r="R303" s="116">
        <v>17.67027209149137</v>
      </c>
      <c r="S303" s="116">
        <v>85.124901868999515</v>
      </c>
      <c r="T303" s="116">
        <v>92.888448964669678</v>
      </c>
    </row>
    <row r="304" spans="1:20">
      <c r="A304" s="102" t="s">
        <v>2956</v>
      </c>
      <c r="B304" s="140">
        <v>470.44496349408507</v>
      </c>
      <c r="C304" s="140">
        <v>35882.274555435084</v>
      </c>
      <c r="D304" s="116">
        <v>12.355519285368302</v>
      </c>
      <c r="E304" s="154">
        <v>8.0935489387663664E-2</v>
      </c>
      <c r="F304" s="138">
        <v>8.9415483042682293</v>
      </c>
      <c r="G304" s="116">
        <v>1.0404577105174253</v>
      </c>
      <c r="H304" s="138">
        <v>4.179677678721565</v>
      </c>
      <c r="I304" s="116">
        <v>4.4273343135742582</v>
      </c>
      <c r="J304" s="138">
        <v>0.27105301610502308</v>
      </c>
      <c r="K304" s="116">
        <v>4.3033401999815082</v>
      </c>
      <c r="L304" s="139">
        <v>0.97199350561520004</v>
      </c>
      <c r="M304" s="116">
        <v>1546.1447442887124</v>
      </c>
      <c r="N304" s="116">
        <v>59.159794480621485</v>
      </c>
      <c r="O304" s="116">
        <v>1670.0439967003715</v>
      </c>
      <c r="P304" s="116">
        <v>36.290851261338503</v>
      </c>
      <c r="Q304" s="116">
        <v>1829.4718445630604</v>
      </c>
      <c r="R304" s="116">
        <v>18.861723181457251</v>
      </c>
      <c r="S304" s="116">
        <v>84.513175148534955</v>
      </c>
      <c r="T304" s="116">
        <v>92.581078543052996</v>
      </c>
    </row>
    <row r="305" spans="1:20">
      <c r="A305" s="102" t="s">
        <v>2957</v>
      </c>
      <c r="B305" s="140">
        <v>27.966071274902692</v>
      </c>
      <c r="C305" s="140">
        <v>3655.1130368469526</v>
      </c>
      <c r="D305" s="116">
        <v>0.73896757793047063</v>
      </c>
      <c r="E305" s="154">
        <v>1.353239343464254</v>
      </c>
      <c r="F305" s="138">
        <v>8.8551784889472422</v>
      </c>
      <c r="G305" s="116">
        <v>2.4513549809584259</v>
      </c>
      <c r="H305" s="138">
        <v>5.1454465814434069</v>
      </c>
      <c r="I305" s="116">
        <v>3.1187880434799391</v>
      </c>
      <c r="J305" s="138">
        <v>0.33046016742112549</v>
      </c>
      <c r="K305" s="116">
        <v>1.9281331949540579</v>
      </c>
      <c r="L305" s="139">
        <v>0.61823155920613626</v>
      </c>
      <c r="M305" s="116">
        <v>1840.6115902332754</v>
      </c>
      <c r="N305" s="116">
        <v>30.872784335433607</v>
      </c>
      <c r="O305" s="116">
        <v>1843.6425997164401</v>
      </c>
      <c r="P305" s="116">
        <v>26.520648488419624</v>
      </c>
      <c r="Q305" s="116">
        <v>1847.0501954100637</v>
      </c>
      <c r="R305" s="116">
        <v>44.348392915378781</v>
      </c>
      <c r="S305" s="116">
        <v>99.651411467171371</v>
      </c>
      <c r="T305" s="116">
        <v>99.835596688662392</v>
      </c>
    </row>
    <row r="306" spans="1:20">
      <c r="A306" s="102" t="s">
        <v>2958</v>
      </c>
      <c r="B306" s="140">
        <v>297.96258887943867</v>
      </c>
      <c r="C306" s="140">
        <v>35688.638487313794</v>
      </c>
      <c r="D306" s="116">
        <v>2.3376630675701091</v>
      </c>
      <c r="E306" s="154">
        <v>0.42777764420920289</v>
      </c>
      <c r="F306" s="138">
        <v>8.6055266614262926</v>
      </c>
      <c r="G306" s="116">
        <v>0.24186579061731259</v>
      </c>
      <c r="H306" s="138">
        <v>5.2716297141155835</v>
      </c>
      <c r="I306" s="116">
        <v>3.1993300593526892</v>
      </c>
      <c r="J306" s="138">
        <v>0.32901907494914939</v>
      </c>
      <c r="K306" s="116">
        <v>3.1901745670114581</v>
      </c>
      <c r="L306" s="139">
        <v>0.99713830953000127</v>
      </c>
      <c r="M306" s="116">
        <v>1833.6253504384179</v>
      </c>
      <c r="N306" s="116">
        <v>50.913335088847816</v>
      </c>
      <c r="O306" s="116">
        <v>1864.2800866906632</v>
      </c>
      <c r="P306" s="116">
        <v>27.312293415133468</v>
      </c>
      <c r="Q306" s="116">
        <v>1898.6178537322587</v>
      </c>
      <c r="R306" s="116">
        <v>4.3485534783200137</v>
      </c>
      <c r="S306" s="116">
        <v>96.576851778461887</v>
      </c>
      <c r="T306" s="116">
        <v>98.355679681873255</v>
      </c>
    </row>
    <row r="307" spans="1:20">
      <c r="A307" s="102" t="s">
        <v>2959</v>
      </c>
      <c r="B307" s="140">
        <v>343.77321806375573</v>
      </c>
      <c r="C307" s="140">
        <v>55201.512236250099</v>
      </c>
      <c r="D307" s="116">
        <v>1.0306878813882978</v>
      </c>
      <c r="E307" s="154">
        <v>0.97022582496365206</v>
      </c>
      <c r="F307" s="138">
        <v>8.5298399266432323</v>
      </c>
      <c r="G307" s="116">
        <v>0.35695353034687782</v>
      </c>
      <c r="H307" s="138">
        <v>4.5346610807517376</v>
      </c>
      <c r="I307" s="116">
        <v>5.3617539923799509</v>
      </c>
      <c r="J307" s="138">
        <v>0.28053331259349668</v>
      </c>
      <c r="K307" s="116">
        <v>5.3498588815010102</v>
      </c>
      <c r="L307" s="139">
        <v>0.99778148887549767</v>
      </c>
      <c r="M307" s="116">
        <v>1594.0476494471741</v>
      </c>
      <c r="N307" s="116">
        <v>75.556873276657825</v>
      </c>
      <c r="O307" s="116">
        <v>1737.3512029879375</v>
      </c>
      <c r="P307" s="116">
        <v>44.634451619890456</v>
      </c>
      <c r="Q307" s="116">
        <v>1914.4856223135487</v>
      </c>
      <c r="R307" s="116">
        <v>6.4055665287129386</v>
      </c>
      <c r="S307" s="116">
        <v>83.262450804976879</v>
      </c>
      <c r="T307" s="116">
        <v>91.751607084721456</v>
      </c>
    </row>
    <row r="308" spans="1:20">
      <c r="A308" s="102" t="s">
        <v>2960</v>
      </c>
      <c r="B308" s="140">
        <v>495.93651554710266</v>
      </c>
      <c r="C308" s="140">
        <v>48016.311357391038</v>
      </c>
      <c r="D308" s="116">
        <v>2.1692356132606072</v>
      </c>
      <c r="E308" s="154">
        <v>0.46099187837732691</v>
      </c>
      <c r="F308" s="138">
        <v>8.3023612110601483</v>
      </c>
      <c r="G308" s="116">
        <v>0.18311781017743242</v>
      </c>
      <c r="H308" s="138">
        <v>5.6847356275036942</v>
      </c>
      <c r="I308" s="116">
        <v>0.4877854319189272</v>
      </c>
      <c r="J308" s="138">
        <v>0.34230293421031582</v>
      </c>
      <c r="K308" s="116">
        <v>0.45210894172550514</v>
      </c>
      <c r="L308" s="139">
        <v>0.92686027942025184</v>
      </c>
      <c r="M308" s="116">
        <v>1897.7388974455382</v>
      </c>
      <c r="N308" s="116">
        <v>7.4322716850169854</v>
      </c>
      <c r="O308" s="116">
        <v>1929.0517973823753</v>
      </c>
      <c r="P308" s="116">
        <v>4.2119893419818482</v>
      </c>
      <c r="Q308" s="116">
        <v>1962.8497239304709</v>
      </c>
      <c r="R308" s="116">
        <v>3.2653292807287926</v>
      </c>
      <c r="S308" s="116">
        <v>96.682842008172045</v>
      </c>
      <c r="T308" s="116">
        <v>98.37677246513924</v>
      </c>
    </row>
    <row r="309" spans="1:20">
      <c r="A309" s="102" t="s">
        <v>2961</v>
      </c>
      <c r="B309" s="140">
        <v>642.780542786144</v>
      </c>
      <c r="C309" s="140">
        <v>171696.33425556653</v>
      </c>
      <c r="D309" s="116">
        <v>3.2826637681049928</v>
      </c>
      <c r="E309" s="154">
        <v>0.30463065078921481</v>
      </c>
      <c r="F309" s="138">
        <v>8.1152683004354174</v>
      </c>
      <c r="G309" s="116">
        <v>0.19758868146682002</v>
      </c>
      <c r="H309" s="138">
        <v>4.9350580830236215</v>
      </c>
      <c r="I309" s="116">
        <v>0.82102836849195238</v>
      </c>
      <c r="J309" s="138">
        <v>0.2904650451259731</v>
      </c>
      <c r="K309" s="116">
        <v>0.79689791995258763</v>
      </c>
      <c r="L309" s="139">
        <v>0.97060948261302216</v>
      </c>
      <c r="M309" s="116">
        <v>1643.8527220414946</v>
      </c>
      <c r="N309" s="116">
        <v>11.562959263402149</v>
      </c>
      <c r="O309" s="116">
        <v>1808.2721374202813</v>
      </c>
      <c r="P309" s="116">
        <v>6.9320568573805303</v>
      </c>
      <c r="Q309" s="116">
        <v>2003.4143104383154</v>
      </c>
      <c r="R309" s="116">
        <v>3.5069115568544476</v>
      </c>
      <c r="S309" s="116">
        <v>82.052559646628737</v>
      </c>
      <c r="T309" s="116">
        <v>90.907374394799291</v>
      </c>
    </row>
    <row r="310" spans="1:20">
      <c r="A310" s="102" t="s">
        <v>2962</v>
      </c>
      <c r="B310" s="140">
        <v>243.60295047460261</v>
      </c>
      <c r="C310" s="140">
        <v>72168.837590806375</v>
      </c>
      <c r="D310" s="116">
        <v>2.9527987315915074</v>
      </c>
      <c r="E310" s="154">
        <v>0.33866175479593807</v>
      </c>
      <c r="F310" s="138">
        <v>8.0897083493069051</v>
      </c>
      <c r="G310" s="116">
        <v>0.30042154916645591</v>
      </c>
      <c r="H310" s="138">
        <v>6.0880667609338985</v>
      </c>
      <c r="I310" s="116">
        <v>1.9905924637942665</v>
      </c>
      <c r="J310" s="138">
        <v>0.35719962653803894</v>
      </c>
      <c r="K310" s="116">
        <v>1.9677919731798266</v>
      </c>
      <c r="L310" s="139">
        <v>0.98854587715509568</v>
      </c>
      <c r="M310" s="116">
        <v>1968.8862450087904</v>
      </c>
      <c r="N310" s="116">
        <v>33.386318935276336</v>
      </c>
      <c r="O310" s="116">
        <v>1988.5389979449378</v>
      </c>
      <c r="P310" s="116">
        <v>17.362257661552349</v>
      </c>
      <c r="Q310" s="116">
        <v>2009.0147371542366</v>
      </c>
      <c r="R310" s="116">
        <v>5.3317486000694316</v>
      </c>
      <c r="S310" s="116">
        <v>98.002578507597804</v>
      </c>
      <c r="T310" s="116">
        <v>99.011698892681622</v>
      </c>
    </row>
    <row r="311" spans="1:20">
      <c r="A311" s="102" t="s">
        <v>2963</v>
      </c>
      <c r="B311" s="140">
        <v>307.10586042510931</v>
      </c>
      <c r="C311" s="140">
        <v>65218.920529274212</v>
      </c>
      <c r="D311" s="116">
        <v>10.473957468340616</v>
      </c>
      <c r="E311" s="154">
        <v>9.5474896000167689E-2</v>
      </c>
      <c r="F311" s="138">
        <v>8.0629544386256189</v>
      </c>
      <c r="G311" s="116">
        <v>0.27785365347818725</v>
      </c>
      <c r="H311" s="138">
        <v>6.1708801897712195</v>
      </c>
      <c r="I311" s="116">
        <v>0.70175645866793146</v>
      </c>
      <c r="J311" s="138">
        <v>0.36086108076836926</v>
      </c>
      <c r="K311" s="116">
        <v>0.64440629616025602</v>
      </c>
      <c r="L311" s="139">
        <v>0.91827625980594885</v>
      </c>
      <c r="M311" s="116">
        <v>1986.2539694979478</v>
      </c>
      <c r="N311" s="116">
        <v>11.01551116087478</v>
      </c>
      <c r="O311" s="116">
        <v>2000.333459061578</v>
      </c>
      <c r="P311" s="116">
        <v>6.131916844265902</v>
      </c>
      <c r="Q311" s="116">
        <v>2014.891831352435</v>
      </c>
      <c r="R311" s="116">
        <v>4.9278534240094132</v>
      </c>
      <c r="S311" s="116">
        <v>98.578689862707677</v>
      </c>
      <c r="T311" s="116">
        <v>99.296142875586582</v>
      </c>
    </row>
    <row r="312" spans="1:20">
      <c r="A312" s="102" t="s">
        <v>2964</v>
      </c>
      <c r="B312" s="140">
        <v>161.53446137475976</v>
      </c>
      <c r="C312" s="140">
        <v>29214.483076277618</v>
      </c>
      <c r="D312" s="116">
        <v>5.8900866242542582</v>
      </c>
      <c r="E312" s="154">
        <v>0.16977679001904486</v>
      </c>
      <c r="F312" s="138">
        <v>7.9701427792422166</v>
      </c>
      <c r="G312" s="116">
        <v>0.32343235825542516</v>
      </c>
      <c r="H312" s="138">
        <v>6.526054654423417</v>
      </c>
      <c r="I312" s="116">
        <v>1.1526900069769346</v>
      </c>
      <c r="J312" s="138">
        <v>0.37723808660351654</v>
      </c>
      <c r="K312" s="116">
        <v>1.1063840932595785</v>
      </c>
      <c r="L312" s="139">
        <v>0.95982795596641057</v>
      </c>
      <c r="M312" s="116">
        <v>2063.3689424637469</v>
      </c>
      <c r="N312" s="116">
        <v>19.535834491844639</v>
      </c>
      <c r="O312" s="116">
        <v>2049.4196621070387</v>
      </c>
      <c r="P312" s="116">
        <v>10.14939701422793</v>
      </c>
      <c r="Q312" s="116">
        <v>2035.4008294763689</v>
      </c>
      <c r="R312" s="116">
        <v>5.7205375809791121</v>
      </c>
      <c r="S312" s="116">
        <v>101.37408379628955</v>
      </c>
      <c r="T312" s="116">
        <v>100.68064538535592</v>
      </c>
    </row>
    <row r="313" spans="1:20">
      <c r="A313" s="102" t="s">
        <v>2965</v>
      </c>
      <c r="B313" s="140">
        <v>231.39801876689788</v>
      </c>
      <c r="C313" s="140">
        <v>20754.12721638917</v>
      </c>
      <c r="D313" s="116">
        <v>3.4681096767044024</v>
      </c>
      <c r="E313" s="154">
        <v>0.28834151547083064</v>
      </c>
      <c r="F313" s="138">
        <v>7.8860732571400716</v>
      </c>
      <c r="G313" s="116">
        <v>0.45196041927629615</v>
      </c>
      <c r="H313" s="138">
        <v>5.4577172545709196</v>
      </c>
      <c r="I313" s="116">
        <v>1.5517600780775838</v>
      </c>
      <c r="J313" s="138">
        <v>0.31215519354731408</v>
      </c>
      <c r="K313" s="116">
        <v>1.4844834520205819</v>
      </c>
      <c r="L313" s="139">
        <v>0.95664495626131307</v>
      </c>
      <c r="M313" s="116">
        <v>1751.3036021993391</v>
      </c>
      <c r="N313" s="116">
        <v>22.765685554347328</v>
      </c>
      <c r="O313" s="116">
        <v>1893.9695275224478</v>
      </c>
      <c r="P313" s="116">
        <v>13.317153100940004</v>
      </c>
      <c r="Q313" s="116">
        <v>2054.1389513123509</v>
      </c>
      <c r="R313" s="116">
        <v>7.9797142434420039</v>
      </c>
      <c r="S313" s="116">
        <v>85.257309447370346</v>
      </c>
      <c r="T313" s="116">
        <v>92.467358991264561</v>
      </c>
    </row>
    <row r="314" spans="1:20">
      <c r="A314" s="102" t="s">
        <v>2966</v>
      </c>
      <c r="B314" s="140">
        <v>357.54803666412596</v>
      </c>
      <c r="C314" s="140">
        <v>13868.015077009863</v>
      </c>
      <c r="D314" s="116">
        <v>2.2765637163415011</v>
      </c>
      <c r="E314" s="154">
        <v>0.43925851616708833</v>
      </c>
      <c r="F314" s="138">
        <v>7.8244703711664663</v>
      </c>
      <c r="G314" s="116">
        <v>0.38207331064199396</v>
      </c>
      <c r="H314" s="138">
        <v>6.1687187674640258</v>
      </c>
      <c r="I314" s="116">
        <v>0.92197869233820984</v>
      </c>
      <c r="J314" s="138">
        <v>0.35006496391123287</v>
      </c>
      <c r="K314" s="116">
        <v>0.83908562996915981</v>
      </c>
      <c r="L314" s="139">
        <v>0.91009221464888002</v>
      </c>
      <c r="M314" s="116">
        <v>1934.9087040017271</v>
      </c>
      <c r="N314" s="116">
        <v>14.025525889975029</v>
      </c>
      <c r="O314" s="116">
        <v>2000.0273596225597</v>
      </c>
      <c r="P314" s="116">
        <v>8.0558864350498425</v>
      </c>
      <c r="Q314" s="116">
        <v>2067.9740434194528</v>
      </c>
      <c r="R314" s="116">
        <v>6.7329331430796628</v>
      </c>
      <c r="S314" s="116">
        <v>93.565425067052658</v>
      </c>
      <c r="T314" s="116">
        <v>96.744111758895059</v>
      </c>
    </row>
    <row r="315" spans="1:20">
      <c r="A315" s="102" t="s">
        <v>2967</v>
      </c>
      <c r="B315" s="140">
        <v>376.63322427684062</v>
      </c>
      <c r="C315" s="140">
        <v>54109.407822039379</v>
      </c>
      <c r="D315" s="116">
        <v>1.0257074893916385</v>
      </c>
      <c r="E315" s="154">
        <v>0.97493682199114495</v>
      </c>
      <c r="F315" s="138">
        <v>7.6982009082142664</v>
      </c>
      <c r="G315" s="116">
        <v>0.24593898193521219</v>
      </c>
      <c r="H315" s="138">
        <v>6.7570151842257582</v>
      </c>
      <c r="I315" s="116">
        <v>1.2165201956015734</v>
      </c>
      <c r="J315" s="138">
        <v>0.37726182497841831</v>
      </c>
      <c r="K315" s="116">
        <v>1.1914006057876427</v>
      </c>
      <c r="L315" s="139">
        <v>0.97935127595517701</v>
      </c>
      <c r="M315" s="116">
        <v>2063.4800533016792</v>
      </c>
      <c r="N315" s="116">
        <v>21.037974062136527</v>
      </c>
      <c r="O315" s="116">
        <v>2080.1113052685205</v>
      </c>
      <c r="P315" s="116">
        <v>10.760333808037558</v>
      </c>
      <c r="Q315" s="116">
        <v>2096.602780514047</v>
      </c>
      <c r="R315" s="116">
        <v>4.3213607227282864</v>
      </c>
      <c r="S315" s="116">
        <v>98.420171549889545</v>
      </c>
      <c r="T315" s="116">
        <v>99.200463363440335</v>
      </c>
    </row>
    <row r="316" spans="1:20">
      <c r="A316" s="102" t="s">
        <v>2968</v>
      </c>
      <c r="B316" s="140">
        <v>291.88251161706876</v>
      </c>
      <c r="C316" s="140">
        <v>34077.517262018366</v>
      </c>
      <c r="D316" s="116">
        <v>3.0501536440839101</v>
      </c>
      <c r="E316" s="154">
        <v>0.32785233686165416</v>
      </c>
      <c r="F316" s="138">
        <v>7.4749553216491771</v>
      </c>
      <c r="G316" s="116">
        <v>2.5081942367286914</v>
      </c>
      <c r="H316" s="138">
        <v>6.6082467127355091</v>
      </c>
      <c r="I316" s="116">
        <v>6.2690827442473287</v>
      </c>
      <c r="J316" s="138">
        <v>0.35825608450923252</v>
      </c>
      <c r="K316" s="116">
        <v>5.7454643089188702</v>
      </c>
      <c r="L316" s="139">
        <v>0.91647606887802791</v>
      </c>
      <c r="M316" s="116">
        <v>1973.9022472688989</v>
      </c>
      <c r="N316" s="116">
        <v>97.698636264975789</v>
      </c>
      <c r="O316" s="116">
        <v>2060.448548291155</v>
      </c>
      <c r="P316" s="116">
        <v>55.343336917149031</v>
      </c>
      <c r="Q316" s="116">
        <v>2148.1575147294375</v>
      </c>
      <c r="R316" s="116">
        <v>43.818489621536855</v>
      </c>
      <c r="S316" s="116">
        <v>91.888152229726686</v>
      </c>
      <c r="T316" s="116">
        <v>95.799637846136278</v>
      </c>
    </row>
    <row r="317" spans="1:20">
      <c r="A317" s="102" t="s">
        <v>2969</v>
      </c>
      <c r="B317" s="140">
        <v>364.41252595958321</v>
      </c>
      <c r="C317" s="140">
        <v>80525.912203119413</v>
      </c>
      <c r="D317" s="116">
        <v>1.5603922535967807</v>
      </c>
      <c r="E317" s="154">
        <v>0.64086449909947385</v>
      </c>
      <c r="F317" s="138">
        <v>7.368847749008796</v>
      </c>
      <c r="G317" s="116">
        <v>0.17114805455498411</v>
      </c>
      <c r="H317" s="138">
        <v>7.4628898148411347</v>
      </c>
      <c r="I317" s="116">
        <v>1.653293553776531</v>
      </c>
      <c r="J317" s="138">
        <v>0.39884608944874361</v>
      </c>
      <c r="K317" s="116">
        <v>1.6444111159868371</v>
      </c>
      <c r="L317" s="139">
        <v>0.99462742852326247</v>
      </c>
      <c r="M317" s="116">
        <v>2163.7239319343921</v>
      </c>
      <c r="N317" s="116">
        <v>30.22506176509637</v>
      </c>
      <c r="O317" s="116">
        <v>2168.5441447628036</v>
      </c>
      <c r="P317" s="116">
        <v>14.804679158591853</v>
      </c>
      <c r="Q317" s="116">
        <v>2173.0950586233016</v>
      </c>
      <c r="R317" s="116">
        <v>2.9817076394324431</v>
      </c>
      <c r="S317" s="116">
        <v>99.568765910551264</v>
      </c>
      <c r="T317" s="116">
        <v>99.777721249528042</v>
      </c>
    </row>
    <row r="318" spans="1:20">
      <c r="A318" s="102" t="s">
        <v>2970</v>
      </c>
      <c r="B318" s="140">
        <v>369.34809202259567</v>
      </c>
      <c r="C318" s="140">
        <v>63152.587912177594</v>
      </c>
      <c r="D318" s="116">
        <v>1.2921790862585554</v>
      </c>
      <c r="E318" s="154">
        <v>0.77388653835549504</v>
      </c>
      <c r="F318" s="138">
        <v>6.8578998550922368</v>
      </c>
      <c r="G318" s="116">
        <v>1.0281969055438374</v>
      </c>
      <c r="H318" s="138">
        <v>8.4335379515447926</v>
      </c>
      <c r="I318" s="116">
        <v>3.1454947240242674</v>
      </c>
      <c r="J318" s="138">
        <v>0.41946880400213166</v>
      </c>
      <c r="K318" s="116">
        <v>2.9727004864759885</v>
      </c>
      <c r="L318" s="139">
        <v>0.9450661175081515</v>
      </c>
      <c r="M318" s="116">
        <v>2258.0674935601651</v>
      </c>
      <c r="N318" s="116">
        <v>56.63101518734743</v>
      </c>
      <c r="O318" s="116">
        <v>2278.7949502181204</v>
      </c>
      <c r="P318" s="116">
        <v>28.560682998507218</v>
      </c>
      <c r="Q318" s="116">
        <v>2297.4301463326742</v>
      </c>
      <c r="R318" s="116">
        <v>17.672072324663077</v>
      </c>
      <c r="S318" s="116">
        <v>98.286665958686811</v>
      </c>
      <c r="T318" s="116">
        <v>99.090420283054812</v>
      </c>
    </row>
    <row r="319" spans="1:20">
      <c r="A319" s="102" t="s">
        <v>2971</v>
      </c>
      <c r="B319" s="140">
        <v>172.13293263524326</v>
      </c>
      <c r="C319" s="140">
        <v>39392.212674568582</v>
      </c>
      <c r="D319" s="116">
        <v>2.2595791078512959</v>
      </c>
      <c r="E319" s="154">
        <v>0.44256029652837919</v>
      </c>
      <c r="F319" s="138">
        <v>5.0941132590510625</v>
      </c>
      <c r="G319" s="116">
        <v>0.70591012613477699</v>
      </c>
      <c r="H319" s="138">
        <v>14.692625309855593</v>
      </c>
      <c r="I319" s="116">
        <v>1.3506729877239783</v>
      </c>
      <c r="J319" s="138">
        <v>0.54283360459243257</v>
      </c>
      <c r="K319" s="116">
        <v>1.1515243868835785</v>
      </c>
      <c r="L319" s="139">
        <v>0.85255602010965992</v>
      </c>
      <c r="M319" s="116">
        <v>2795.2988149930688</v>
      </c>
      <c r="N319" s="116">
        <v>26.118086578260773</v>
      </c>
      <c r="O319" s="116">
        <v>2795.5433583914119</v>
      </c>
      <c r="P319" s="116">
        <v>12.841243342711095</v>
      </c>
      <c r="Q319" s="116">
        <v>2795.7056347462221</v>
      </c>
      <c r="R319" s="116">
        <v>11.55497942779084</v>
      </c>
      <c r="S319" s="116">
        <v>99.985448405293567</v>
      </c>
      <c r="T319" s="116">
        <v>99.991252383991508</v>
      </c>
    </row>
    <row r="321" spans="1:21">
      <c r="A321" s="282" t="s">
        <v>4126</v>
      </c>
    </row>
    <row r="322" spans="1:21">
      <c r="A322" s="102" t="s">
        <v>2972</v>
      </c>
      <c r="B322" s="140">
        <v>245.31274100138899</v>
      </c>
      <c r="C322" s="140">
        <v>75262.271154549686</v>
      </c>
      <c r="D322" s="116">
        <v>1.5208482585401908</v>
      </c>
      <c r="E322" s="154">
        <v>0.65752779370629988</v>
      </c>
      <c r="F322" s="138">
        <v>16.866854798723033</v>
      </c>
      <c r="G322" s="116">
        <v>1.9049263490294113</v>
      </c>
      <c r="H322" s="138">
        <v>0.73868435194260562</v>
      </c>
      <c r="I322" s="116">
        <v>4.1191988717374759</v>
      </c>
      <c r="J322" s="138">
        <v>9.036322676461235E-2</v>
      </c>
      <c r="K322" s="116">
        <v>3.6522670972557272</v>
      </c>
      <c r="L322" s="139">
        <v>0.88664500330745188</v>
      </c>
      <c r="M322" s="118">
        <v>557.68493985030238</v>
      </c>
      <c r="N322" s="118">
        <v>19.512036379748565</v>
      </c>
      <c r="O322" s="116">
        <v>561.63751601831837</v>
      </c>
      <c r="P322" s="116">
        <v>17.771544239533966</v>
      </c>
      <c r="Q322" s="116">
        <v>577.68417496143275</v>
      </c>
      <c r="R322" s="116">
        <v>41.380609519265477</v>
      </c>
      <c r="S322" s="116">
        <v>96.538033067555375</v>
      </c>
      <c r="T322" s="116">
        <v>99.296240714823071</v>
      </c>
      <c r="U322" s="102" t="s">
        <v>80</v>
      </c>
    </row>
    <row r="323" spans="1:21">
      <c r="A323" s="102" t="s">
        <v>2973</v>
      </c>
      <c r="B323" s="140">
        <v>1345.5405785294827</v>
      </c>
      <c r="C323" s="140">
        <v>6215.9351190059306</v>
      </c>
      <c r="D323" s="116">
        <v>1.0838395744208409</v>
      </c>
      <c r="E323" s="154">
        <v>0.92264577120129487</v>
      </c>
      <c r="F323" s="138">
        <v>16.543531353832918</v>
      </c>
      <c r="G323" s="116">
        <v>0.66479189639353664</v>
      </c>
      <c r="H323" s="138">
        <v>0.753302688381142</v>
      </c>
      <c r="I323" s="116">
        <v>1.283870293460015</v>
      </c>
      <c r="J323" s="138">
        <v>9.0385020627792662E-2</v>
      </c>
      <c r="K323" s="116">
        <v>1.098350884243551</v>
      </c>
      <c r="L323" s="139">
        <v>0.85549988175480596</v>
      </c>
      <c r="M323" s="118">
        <v>557.81378761515691</v>
      </c>
      <c r="N323" s="118">
        <v>5.8691608819950147</v>
      </c>
      <c r="O323" s="116">
        <v>570.13886360273136</v>
      </c>
      <c r="P323" s="116">
        <v>5.6010323937020985</v>
      </c>
      <c r="Q323" s="116">
        <v>619.57780692690153</v>
      </c>
      <c r="R323" s="116">
        <v>14.366462500179864</v>
      </c>
      <c r="S323" s="116">
        <v>90.031273131280571</v>
      </c>
      <c r="T323" s="116">
        <v>97.838232617630766</v>
      </c>
    </row>
    <row r="324" spans="1:21">
      <c r="A324" s="102" t="s">
        <v>2974</v>
      </c>
      <c r="B324" s="140">
        <v>1050.7756520262699</v>
      </c>
      <c r="C324" s="140">
        <v>19105.798330122139</v>
      </c>
      <c r="D324" s="116">
        <v>3.506060901241514</v>
      </c>
      <c r="E324" s="154">
        <v>0.28522037356678398</v>
      </c>
      <c r="F324" s="138">
        <v>16.872972595441222</v>
      </c>
      <c r="G324" s="116">
        <v>0.59836911136358217</v>
      </c>
      <c r="H324" s="138">
        <v>0.73986014443428227</v>
      </c>
      <c r="I324" s="116">
        <v>1.1066376757089966</v>
      </c>
      <c r="J324" s="138">
        <v>9.0539889334920437E-2</v>
      </c>
      <c r="K324" s="116">
        <v>0.93091425591434962</v>
      </c>
      <c r="L324" s="139">
        <v>0.84120961751815926</v>
      </c>
      <c r="M324" s="118">
        <v>558.7293146258404</v>
      </c>
      <c r="N324" s="118">
        <v>4.9822598762707457</v>
      </c>
      <c r="O324" s="116">
        <v>562.32394093937751</v>
      </c>
      <c r="P324" s="116">
        <v>4.7783049368085244</v>
      </c>
      <c r="Q324" s="116">
        <v>576.91621167371204</v>
      </c>
      <c r="R324" s="116">
        <v>13.016311760527458</v>
      </c>
      <c r="S324" s="116">
        <v>96.847566998488574</v>
      </c>
      <c r="T324" s="116">
        <v>99.360755242337333</v>
      </c>
    </row>
    <row r="325" spans="1:21">
      <c r="A325" s="102" t="s">
        <v>2975</v>
      </c>
      <c r="B325" s="140">
        <v>566.47616807338136</v>
      </c>
      <c r="C325" s="140">
        <v>21086.032639256489</v>
      </c>
      <c r="D325" s="116">
        <v>2.6150093733463278</v>
      </c>
      <c r="E325" s="154">
        <v>0.3824078070972029</v>
      </c>
      <c r="F325" s="138">
        <v>16.799221757588146</v>
      </c>
      <c r="G325" s="116">
        <v>0.57502980539708815</v>
      </c>
      <c r="H325" s="138">
        <v>0.74932243046257574</v>
      </c>
      <c r="I325" s="116">
        <v>0.96159791043747123</v>
      </c>
      <c r="J325" s="138">
        <v>9.1297024059150952E-2</v>
      </c>
      <c r="K325" s="116">
        <v>0.77072126236577765</v>
      </c>
      <c r="L325" s="139">
        <v>0.80150055860161384</v>
      </c>
      <c r="M325" s="118">
        <v>563.20334674987453</v>
      </c>
      <c r="N325" s="118">
        <v>4.1565140846499276</v>
      </c>
      <c r="O325" s="116">
        <v>567.83117263347265</v>
      </c>
      <c r="P325" s="116">
        <v>4.1823921046652686</v>
      </c>
      <c r="Q325" s="116">
        <v>586.42911675010248</v>
      </c>
      <c r="R325" s="116">
        <v>12.492386101681518</v>
      </c>
      <c r="S325" s="116">
        <v>96.039458250480209</v>
      </c>
      <c r="T325" s="116">
        <v>99.184999678313659</v>
      </c>
    </row>
    <row r="326" spans="1:21">
      <c r="A326" s="102" t="s">
        <v>2976</v>
      </c>
      <c r="B326" s="140">
        <v>218.96084375451076</v>
      </c>
      <c r="C326" s="140">
        <v>1325.7309642912796</v>
      </c>
      <c r="D326" s="116">
        <v>0.48794852722324294</v>
      </c>
      <c r="E326" s="154">
        <v>2.0493964920658252</v>
      </c>
      <c r="F326" s="138">
        <v>15.696559093938619</v>
      </c>
      <c r="G326" s="116">
        <v>2.5327295080694947</v>
      </c>
      <c r="H326" s="138">
        <v>0.81329326186150508</v>
      </c>
      <c r="I326" s="116">
        <v>3.065438589898998</v>
      </c>
      <c r="J326" s="138">
        <v>9.2587073872289025E-2</v>
      </c>
      <c r="K326" s="116">
        <v>1.7269032941644449</v>
      </c>
      <c r="L326" s="139">
        <v>0.5633462369315787</v>
      </c>
      <c r="M326" s="118">
        <v>570.81931536854938</v>
      </c>
      <c r="N326" s="118">
        <v>9.4336733460276605</v>
      </c>
      <c r="O326" s="116">
        <v>604.29981592875197</v>
      </c>
      <c r="P326" s="116">
        <v>13.961401782979522</v>
      </c>
      <c r="Q326" s="116">
        <v>731.97796283634182</v>
      </c>
      <c r="R326" s="116">
        <v>53.662470712223239</v>
      </c>
      <c r="S326" s="116">
        <v>77.983128502486778</v>
      </c>
      <c r="T326" s="116">
        <v>94.459620923639335</v>
      </c>
      <c r="U326" s="102" t="s">
        <v>1462</v>
      </c>
    </row>
    <row r="327" spans="1:21">
      <c r="A327" s="102" t="s">
        <v>2977</v>
      </c>
      <c r="B327" s="140">
        <v>384.08886332570114</v>
      </c>
      <c r="C327" s="140">
        <v>9049.0628664568703</v>
      </c>
      <c r="D327" s="116">
        <v>1.0115626191275462</v>
      </c>
      <c r="E327" s="154">
        <v>0.98856954684869758</v>
      </c>
      <c r="F327" s="138">
        <v>16.770570700434281</v>
      </c>
      <c r="G327" s="116">
        <v>1.5352519508772251</v>
      </c>
      <c r="H327" s="138">
        <v>0.78231039907285715</v>
      </c>
      <c r="I327" s="116">
        <v>1.957393683522213</v>
      </c>
      <c r="J327" s="138">
        <v>9.5153697833886774E-2</v>
      </c>
      <c r="K327" s="116">
        <v>1.2142452304293114</v>
      </c>
      <c r="L327" s="139">
        <v>0.62033776886637837</v>
      </c>
      <c r="M327" s="116">
        <v>585.94499105284933</v>
      </c>
      <c r="N327" s="116">
        <v>6.8010406291929826</v>
      </c>
      <c r="O327" s="116">
        <v>586.80052766134156</v>
      </c>
      <c r="P327" s="116">
        <v>8.723977598794022</v>
      </c>
      <c r="Q327" s="116">
        <v>590.1079904550586</v>
      </c>
      <c r="R327" s="116">
        <v>33.295836795819753</v>
      </c>
      <c r="S327" s="116">
        <v>99.29453600535065</v>
      </c>
      <c r="T327" s="116">
        <v>99.854203163057491</v>
      </c>
    </row>
    <row r="328" spans="1:21">
      <c r="A328" s="102" t="s">
        <v>2978</v>
      </c>
      <c r="B328" s="140">
        <v>156.97954436052501</v>
      </c>
      <c r="C328" s="140">
        <v>9026.87833240498</v>
      </c>
      <c r="D328" s="116">
        <v>2.033622241809927</v>
      </c>
      <c r="E328" s="154">
        <v>0.49173341018831423</v>
      </c>
      <c r="F328" s="138">
        <v>16.505937200792616</v>
      </c>
      <c r="G328" s="116">
        <v>3.1162543610982363</v>
      </c>
      <c r="H328" s="138">
        <v>0.81041892622221912</v>
      </c>
      <c r="I328" s="116">
        <v>3.3501607739142099</v>
      </c>
      <c r="J328" s="138">
        <v>9.701714463705928E-2</v>
      </c>
      <c r="K328" s="116">
        <v>1.2298520106133415</v>
      </c>
      <c r="L328" s="139">
        <v>0.36710238511223059</v>
      </c>
      <c r="M328" s="116">
        <v>596.90449526683733</v>
      </c>
      <c r="N328" s="116">
        <v>7.0114252092468519</v>
      </c>
      <c r="O328" s="116">
        <v>602.68900791856368</v>
      </c>
      <c r="P328" s="116">
        <v>15.228552145459275</v>
      </c>
      <c r="Q328" s="116">
        <v>624.48500008844576</v>
      </c>
      <c r="R328" s="116">
        <v>67.206462024747566</v>
      </c>
      <c r="S328" s="116">
        <v>95.583480016701415</v>
      </c>
      <c r="T328" s="116">
        <v>99.040216002660543</v>
      </c>
    </row>
    <row r="329" spans="1:21">
      <c r="A329" s="102" t="s">
        <v>2979</v>
      </c>
      <c r="B329" s="140">
        <v>230.91504388365064</v>
      </c>
      <c r="C329" s="140">
        <v>129523.03538088717</v>
      </c>
      <c r="D329" s="116">
        <v>2.0679150036956666</v>
      </c>
      <c r="E329" s="154">
        <v>0.48357886964060598</v>
      </c>
      <c r="F329" s="138">
        <v>16.355020519185032</v>
      </c>
      <c r="G329" s="116">
        <v>1.394311703366405</v>
      </c>
      <c r="H329" s="138">
        <v>0.82095929838589277</v>
      </c>
      <c r="I329" s="116">
        <v>1.9776753215258063</v>
      </c>
      <c r="J329" s="138">
        <v>9.7380375475174238E-2</v>
      </c>
      <c r="K329" s="116">
        <v>1.4025314795852803</v>
      </c>
      <c r="L329" s="139">
        <v>0.70918186838838959</v>
      </c>
      <c r="M329" s="116">
        <v>599.03859943541113</v>
      </c>
      <c r="N329" s="116">
        <v>8.0231572227907577</v>
      </c>
      <c r="O329" s="116">
        <v>608.58348911239909</v>
      </c>
      <c r="P329" s="116">
        <v>9.0535270034777682</v>
      </c>
      <c r="Q329" s="116">
        <v>644.30045042398046</v>
      </c>
      <c r="R329" s="116">
        <v>29.971225261364395</v>
      </c>
      <c r="S329" s="116">
        <v>92.975039679269997</v>
      </c>
      <c r="T329" s="116">
        <v>98.431621979934278</v>
      </c>
    </row>
    <row r="330" spans="1:21">
      <c r="A330" s="102" t="s">
        <v>2980</v>
      </c>
      <c r="B330" s="140">
        <v>245.63297592722779</v>
      </c>
      <c r="C330" s="140">
        <v>98295.812354104477</v>
      </c>
      <c r="D330" s="116">
        <v>1.6271772097416708</v>
      </c>
      <c r="E330" s="154">
        <v>0.61456121313225565</v>
      </c>
      <c r="F330" s="138">
        <v>16.60323368757788</v>
      </c>
      <c r="G330" s="116">
        <v>1.4348013707729554</v>
      </c>
      <c r="H330" s="138">
        <v>0.81044314297953035</v>
      </c>
      <c r="I330" s="116">
        <v>1.7019536845887591</v>
      </c>
      <c r="J330" s="138">
        <v>9.7591941495388995E-2</v>
      </c>
      <c r="K330" s="116">
        <v>0.91541868612853905</v>
      </c>
      <c r="L330" s="139">
        <v>0.53786345328764384</v>
      </c>
      <c r="M330" s="116">
        <v>600.2812959257891</v>
      </c>
      <c r="N330" s="116">
        <v>5.2470007085330508</v>
      </c>
      <c r="O330" s="116">
        <v>602.70258992445554</v>
      </c>
      <c r="P330" s="116">
        <v>7.7361291809232853</v>
      </c>
      <c r="Q330" s="116">
        <v>611.79909873157499</v>
      </c>
      <c r="R330" s="116">
        <v>31.024889141976416</v>
      </c>
      <c r="S330" s="116">
        <v>98.117388072381047</v>
      </c>
      <c r="T330" s="116">
        <v>99.598260561818734</v>
      </c>
    </row>
    <row r="331" spans="1:21">
      <c r="A331" s="102" t="s">
        <v>2981</v>
      </c>
      <c r="B331" s="140">
        <v>305.62253110672492</v>
      </c>
      <c r="C331" s="140">
        <v>3438.6350461819479</v>
      </c>
      <c r="D331" s="116">
        <v>0.96611464774265632</v>
      </c>
      <c r="E331" s="154">
        <v>1.0350738417397121</v>
      </c>
      <c r="F331" s="138">
        <v>16.307983637452249</v>
      </c>
      <c r="G331" s="116">
        <v>2.2892652204564343</v>
      </c>
      <c r="H331" s="138">
        <v>0.82737502186465017</v>
      </c>
      <c r="I331" s="116">
        <v>2.9011899509133285</v>
      </c>
      <c r="J331" s="138">
        <v>9.7859140691945262E-2</v>
      </c>
      <c r="K331" s="116">
        <v>1.7821806534942055</v>
      </c>
      <c r="L331" s="139">
        <v>0.61429299137519555</v>
      </c>
      <c r="M331" s="116">
        <v>601.85042831285034</v>
      </c>
      <c r="N331" s="116">
        <v>10.240592185179082</v>
      </c>
      <c r="O331" s="116">
        <v>612.15466600467289</v>
      </c>
      <c r="P331" s="116">
        <v>13.338462642897298</v>
      </c>
      <c r="Q331" s="116">
        <v>650.48596620386445</v>
      </c>
      <c r="R331" s="116">
        <v>49.155316234471798</v>
      </c>
      <c r="S331" s="116">
        <v>92.523199512689942</v>
      </c>
      <c r="T331" s="116">
        <v>98.316726431397669</v>
      </c>
    </row>
    <row r="332" spans="1:21">
      <c r="A332" s="102" t="s">
        <v>2982</v>
      </c>
      <c r="B332" s="140">
        <v>509.77599285988572</v>
      </c>
      <c r="C332" s="140">
        <v>3007.1497177125389</v>
      </c>
      <c r="D332" s="116">
        <v>0.89193823913091119</v>
      </c>
      <c r="E332" s="154">
        <v>1.1211538603551545</v>
      </c>
      <c r="F332" s="138">
        <v>16.146685023826908</v>
      </c>
      <c r="G332" s="116">
        <v>2.6414607967378472</v>
      </c>
      <c r="H332" s="138">
        <v>0.83879292504086822</v>
      </c>
      <c r="I332" s="116">
        <v>2.9528149341401662</v>
      </c>
      <c r="J332" s="138">
        <v>9.822835190636317E-2</v>
      </c>
      <c r="K332" s="116">
        <v>1.3197730466175805</v>
      </c>
      <c r="L332" s="139">
        <v>0.44695420338013414</v>
      </c>
      <c r="M332" s="116">
        <v>604.01799990484176</v>
      </c>
      <c r="N332" s="116">
        <v>7.609600690301761</v>
      </c>
      <c r="O332" s="116">
        <v>618.47929872239183</v>
      </c>
      <c r="P332" s="116">
        <v>13.677739912582069</v>
      </c>
      <c r="Q332" s="116">
        <v>671.788830587647</v>
      </c>
      <c r="R332" s="116">
        <v>56.541202297978032</v>
      </c>
      <c r="S332" s="116">
        <v>89.911884866629492</v>
      </c>
      <c r="T332" s="116">
        <v>97.661797436482814</v>
      </c>
    </row>
    <row r="333" spans="1:21">
      <c r="A333" s="102" t="s">
        <v>2983</v>
      </c>
      <c r="B333" s="140">
        <v>315.19119891262062</v>
      </c>
      <c r="C333" s="140">
        <v>6243.1812158739622</v>
      </c>
      <c r="D333" s="116">
        <v>1.1738068645131596</v>
      </c>
      <c r="E333" s="154">
        <v>0.8519289077549852</v>
      </c>
      <c r="F333" s="138">
        <v>16.542762321910981</v>
      </c>
      <c r="G333" s="116">
        <v>1.1547546600793912</v>
      </c>
      <c r="H333" s="138">
        <v>0.8394897396994262</v>
      </c>
      <c r="I333" s="116">
        <v>2.3882807345549826</v>
      </c>
      <c r="J333" s="138">
        <v>0.10072149140941779</v>
      </c>
      <c r="K333" s="116">
        <v>2.0905565149192729</v>
      </c>
      <c r="L333" s="139">
        <v>0.87533952130163406</v>
      </c>
      <c r="M333" s="116">
        <v>618.63572007335938</v>
      </c>
      <c r="N333" s="116">
        <v>12.331768110018288</v>
      </c>
      <c r="O333" s="116">
        <v>618.86400749467134</v>
      </c>
      <c r="P333" s="116">
        <v>11.067524892111749</v>
      </c>
      <c r="Q333" s="116">
        <v>619.67802595956687</v>
      </c>
      <c r="R333" s="116">
        <v>24.931595612344552</v>
      </c>
      <c r="S333" s="116">
        <v>99.831798798320548</v>
      </c>
      <c r="T333" s="116">
        <v>99.963111860029457</v>
      </c>
    </row>
    <row r="334" spans="1:21">
      <c r="A334" s="102" t="s">
        <v>2984</v>
      </c>
      <c r="B334" s="140">
        <v>174.53027122397569</v>
      </c>
      <c r="C334" s="140">
        <v>26057.520737506351</v>
      </c>
      <c r="D334" s="116">
        <v>0.56522930167719188</v>
      </c>
      <c r="E334" s="154">
        <v>1.7691934884350884</v>
      </c>
      <c r="F334" s="138">
        <v>16.638850057739244</v>
      </c>
      <c r="G334" s="116">
        <v>2.5742879958018547</v>
      </c>
      <c r="H334" s="138">
        <v>0.83693308596171589</v>
      </c>
      <c r="I334" s="116">
        <v>2.875234374576781</v>
      </c>
      <c r="J334" s="138">
        <v>0.10099799917085858</v>
      </c>
      <c r="K334" s="116">
        <v>1.2806303226998821</v>
      </c>
      <c r="L334" s="139">
        <v>0.44540032423909204</v>
      </c>
      <c r="M334" s="116">
        <v>620.25489415235711</v>
      </c>
      <c r="N334" s="116">
        <v>7.5730081916610743</v>
      </c>
      <c r="O334" s="116">
        <v>617.4517742342988</v>
      </c>
      <c r="P334" s="116">
        <v>13.302259259947277</v>
      </c>
      <c r="Q334" s="116">
        <v>607.16729057282703</v>
      </c>
      <c r="R334" s="116">
        <v>55.67741783784021</v>
      </c>
      <c r="S334" s="116">
        <v>102.15551855028005</v>
      </c>
      <c r="T334" s="116">
        <v>100.45398200070514</v>
      </c>
    </row>
    <row r="335" spans="1:21">
      <c r="A335" s="102" t="s">
        <v>2985</v>
      </c>
      <c r="B335" s="140">
        <v>388.38012344600958</v>
      </c>
      <c r="C335" s="140">
        <v>81363.420337957374</v>
      </c>
      <c r="D335" s="116">
        <v>1.3100897533293079</v>
      </c>
      <c r="E335" s="154">
        <v>0.76330648145191404</v>
      </c>
      <c r="F335" s="138">
        <v>16.429049977709489</v>
      </c>
      <c r="G335" s="116">
        <v>1.1605054654326654</v>
      </c>
      <c r="H335" s="138">
        <v>0.84968094916141701</v>
      </c>
      <c r="I335" s="116">
        <v>1.5504667432892949</v>
      </c>
      <c r="J335" s="138">
        <v>0.10124347823383055</v>
      </c>
      <c r="K335" s="116">
        <v>1.0281897620318075</v>
      </c>
      <c r="L335" s="139">
        <v>0.66314854316095562</v>
      </c>
      <c r="M335" s="116">
        <v>621.69202966700834</v>
      </c>
      <c r="N335" s="116">
        <v>6.0936192921129759</v>
      </c>
      <c r="O335" s="116">
        <v>624.47394456472057</v>
      </c>
      <c r="P335" s="116">
        <v>7.2320058232670021</v>
      </c>
      <c r="Q335" s="116">
        <v>634.58648011018272</v>
      </c>
      <c r="R335" s="116">
        <v>24.988989990945811</v>
      </c>
      <c r="S335" s="116">
        <v>97.968054654909196</v>
      </c>
      <c r="T335" s="116">
        <v>99.554518659757477</v>
      </c>
    </row>
    <row r="336" spans="1:21">
      <c r="A336" s="102" t="s">
        <v>2986</v>
      </c>
      <c r="B336" s="140">
        <v>549.84974609850735</v>
      </c>
      <c r="C336" s="140">
        <v>33365.474813203633</v>
      </c>
      <c r="D336" s="116">
        <v>0.66620077731435201</v>
      </c>
      <c r="E336" s="154">
        <v>1.5010489841084984</v>
      </c>
      <c r="F336" s="138">
        <v>16.568138015288838</v>
      </c>
      <c r="G336" s="116">
        <v>0.78762354946072166</v>
      </c>
      <c r="H336" s="138">
        <v>0.84333865443404965</v>
      </c>
      <c r="I336" s="116">
        <v>1.2266084476782657</v>
      </c>
      <c r="J336" s="138">
        <v>0.10133849158899996</v>
      </c>
      <c r="K336" s="116">
        <v>0.94032836193033065</v>
      </c>
      <c r="L336" s="139">
        <v>0.76660841828555137</v>
      </c>
      <c r="M336" s="116">
        <v>622.24819098043542</v>
      </c>
      <c r="N336" s="116">
        <v>5.5776526740438612</v>
      </c>
      <c r="O336" s="116">
        <v>620.98635684119449</v>
      </c>
      <c r="P336" s="116">
        <v>5.6981948724975382</v>
      </c>
      <c r="Q336" s="116">
        <v>616.36908011885316</v>
      </c>
      <c r="R336" s="116">
        <v>17.021468380791305</v>
      </c>
      <c r="S336" s="116">
        <v>100.95382962111736</v>
      </c>
      <c r="T336" s="116">
        <v>100.20319836745843</v>
      </c>
    </row>
    <row r="337" spans="1:20">
      <c r="A337" s="102" t="s">
        <v>2987</v>
      </c>
      <c r="B337" s="140">
        <v>120.51234581098768</v>
      </c>
      <c r="C337" s="140">
        <v>43495.173832093264</v>
      </c>
      <c r="D337" s="116">
        <v>1.1598276693300682</v>
      </c>
      <c r="E337" s="154">
        <v>0.86219705430688098</v>
      </c>
      <c r="F337" s="138">
        <v>16.348007982427308</v>
      </c>
      <c r="G337" s="116">
        <v>4.203662884291079</v>
      </c>
      <c r="H337" s="138">
        <v>0.86395397652451233</v>
      </c>
      <c r="I337" s="116">
        <v>4.5565016633614048</v>
      </c>
      <c r="J337" s="138">
        <v>0.10243636861526359</v>
      </c>
      <c r="K337" s="116">
        <v>1.7581028876174607</v>
      </c>
      <c r="L337" s="139">
        <v>0.3858448909948341</v>
      </c>
      <c r="M337" s="116">
        <v>628.67114347492043</v>
      </c>
      <c r="N337" s="116">
        <v>10.530852295604518</v>
      </c>
      <c r="O337" s="116">
        <v>632.27905290434603</v>
      </c>
      <c r="P337" s="116">
        <v>21.447735757065573</v>
      </c>
      <c r="Q337" s="116">
        <v>645.22089139981756</v>
      </c>
      <c r="R337" s="116">
        <v>90.365019299854453</v>
      </c>
      <c r="S337" s="116">
        <v>97.435026028219227</v>
      </c>
      <c r="T337" s="116">
        <v>99.429380205962403</v>
      </c>
    </row>
    <row r="338" spans="1:20">
      <c r="A338" s="102" t="s">
        <v>2988</v>
      </c>
      <c r="B338" s="140">
        <v>85.486909483100291</v>
      </c>
      <c r="C338" s="140">
        <v>4026.4160371458743</v>
      </c>
      <c r="D338" s="116">
        <v>0.56892599145753864</v>
      </c>
      <c r="E338" s="154">
        <v>1.7576978640720693</v>
      </c>
      <c r="F338" s="138">
        <v>16.014218012541868</v>
      </c>
      <c r="G338" s="116">
        <v>5.2379683972629305</v>
      </c>
      <c r="H338" s="138">
        <v>0.88719304681057398</v>
      </c>
      <c r="I338" s="116">
        <v>5.5303634796840591</v>
      </c>
      <c r="J338" s="138">
        <v>0.10304397208323031</v>
      </c>
      <c r="K338" s="116">
        <v>1.7744315390281979</v>
      </c>
      <c r="L338" s="139">
        <v>0.32085260680362543</v>
      </c>
      <c r="M338" s="116">
        <v>632.22308056528254</v>
      </c>
      <c r="N338" s="116">
        <v>10.685814161056214</v>
      </c>
      <c r="O338" s="116">
        <v>644.8601966898251</v>
      </c>
      <c r="P338" s="116">
        <v>26.404823574886734</v>
      </c>
      <c r="Q338" s="116">
        <v>689.35580872002902</v>
      </c>
      <c r="R338" s="116">
        <v>111.79245750823219</v>
      </c>
      <c r="S338" s="116">
        <v>91.712156852521716</v>
      </c>
      <c r="T338" s="116">
        <v>98.040332433384634</v>
      </c>
    </row>
    <row r="339" spans="1:20">
      <c r="A339" s="102" t="s">
        <v>2989</v>
      </c>
      <c r="B339" s="140">
        <v>107.37922602127027</v>
      </c>
      <c r="C339" s="140">
        <v>8401.7616538281582</v>
      </c>
      <c r="D339" s="116">
        <v>2.8285686668260444</v>
      </c>
      <c r="E339" s="154">
        <v>0.35353569871864082</v>
      </c>
      <c r="F339" s="138">
        <v>15.801499773708592</v>
      </c>
      <c r="G339" s="116">
        <v>6.0273547740978115</v>
      </c>
      <c r="H339" s="138">
        <v>0.90492437452481223</v>
      </c>
      <c r="I339" s="116">
        <v>6.5744703346619024</v>
      </c>
      <c r="J339" s="138">
        <v>0.10370729837015673</v>
      </c>
      <c r="K339" s="116">
        <v>2.6257674322966422</v>
      </c>
      <c r="L339" s="139">
        <v>0.39938843718756778</v>
      </c>
      <c r="M339" s="116">
        <v>636.09852966500659</v>
      </c>
      <c r="N339" s="116">
        <v>15.904892957211018</v>
      </c>
      <c r="O339" s="116">
        <v>654.35579974462041</v>
      </c>
      <c r="P339" s="116">
        <v>31.722433391167954</v>
      </c>
      <c r="Q339" s="116">
        <v>717.8070459301365</v>
      </c>
      <c r="R339" s="116">
        <v>128.09716155473978</v>
      </c>
      <c r="S339" s="116">
        <v>88.616924739258891</v>
      </c>
      <c r="T339" s="116">
        <v>97.20988641244729</v>
      </c>
    </row>
    <row r="340" spans="1:20">
      <c r="A340" s="102" t="s">
        <v>2990</v>
      </c>
      <c r="B340" s="140">
        <v>223.51665762292066</v>
      </c>
      <c r="C340" s="140">
        <v>10992.447846760504</v>
      </c>
      <c r="D340" s="116">
        <v>0.27984037785754445</v>
      </c>
      <c r="E340" s="154">
        <v>3.5734657294847567</v>
      </c>
      <c r="F340" s="138">
        <v>16.291562910995484</v>
      </c>
      <c r="G340" s="116">
        <v>2.1337959011553176</v>
      </c>
      <c r="H340" s="138">
        <v>0.88061600011174923</v>
      </c>
      <c r="I340" s="116">
        <v>2.3869299253726046</v>
      </c>
      <c r="J340" s="138">
        <v>0.10405142853386837</v>
      </c>
      <c r="K340" s="116">
        <v>1.0697427358257847</v>
      </c>
      <c r="L340" s="139">
        <v>0.44816679553707284</v>
      </c>
      <c r="M340" s="116">
        <v>638.10817461286672</v>
      </c>
      <c r="N340" s="116">
        <v>6.4991482216798886</v>
      </c>
      <c r="O340" s="116">
        <v>641.31530974978136</v>
      </c>
      <c r="P340" s="116">
        <v>11.349431583603746</v>
      </c>
      <c r="Q340" s="116">
        <v>652.63061317987933</v>
      </c>
      <c r="R340" s="116">
        <v>45.813848532951283</v>
      </c>
      <c r="S340" s="116">
        <v>97.774784346040178</v>
      </c>
      <c r="T340" s="116">
        <v>99.499912899605349</v>
      </c>
    </row>
    <row r="341" spans="1:20">
      <c r="A341" s="102" t="s">
        <v>2991</v>
      </c>
      <c r="B341" s="140">
        <v>133.91622359548956</v>
      </c>
      <c r="C341" s="140">
        <v>1368.0686438735147</v>
      </c>
      <c r="D341" s="116">
        <v>0.59026797843019752</v>
      </c>
      <c r="E341" s="154">
        <v>1.6941457719923656</v>
      </c>
      <c r="F341" s="138">
        <v>15.42738326817285</v>
      </c>
      <c r="G341" s="116">
        <v>9.5730106595531606</v>
      </c>
      <c r="H341" s="138">
        <v>0.93618322402516452</v>
      </c>
      <c r="I341" s="116">
        <v>9.8284037544036966</v>
      </c>
      <c r="J341" s="138">
        <v>0.10474947350065229</v>
      </c>
      <c r="K341" s="116">
        <v>2.2259800699148786</v>
      </c>
      <c r="L341" s="139">
        <v>0.22648439416395666</v>
      </c>
      <c r="M341" s="116">
        <v>642.18268139099246</v>
      </c>
      <c r="N341" s="116">
        <v>13.60592797053738</v>
      </c>
      <c r="O341" s="116">
        <v>670.88249467951539</v>
      </c>
      <c r="P341" s="116">
        <v>48.289705211630519</v>
      </c>
      <c r="Q341" s="116">
        <v>768.47308922566799</v>
      </c>
      <c r="R341" s="116">
        <v>202.03968021523173</v>
      </c>
      <c r="S341" s="116">
        <v>83.566059813242276</v>
      </c>
      <c r="T341" s="116">
        <v>95.722080466232313</v>
      </c>
    </row>
    <row r="342" spans="1:20">
      <c r="A342" s="102" t="s">
        <v>2992</v>
      </c>
      <c r="B342" s="140">
        <v>179.16294996397559</v>
      </c>
      <c r="C342" s="140">
        <v>14930.417360974534</v>
      </c>
      <c r="D342" s="116">
        <v>0.82234238346751376</v>
      </c>
      <c r="E342" s="154">
        <v>1.2160385018504942</v>
      </c>
      <c r="F342" s="138">
        <v>16.476368782569317</v>
      </c>
      <c r="G342" s="116">
        <v>2.0319352814634302</v>
      </c>
      <c r="H342" s="138">
        <v>0.87686747351325478</v>
      </c>
      <c r="I342" s="116">
        <v>3.0715955878190844</v>
      </c>
      <c r="J342" s="138">
        <v>0.10478381104615767</v>
      </c>
      <c r="K342" s="116">
        <v>2.3034622781920691</v>
      </c>
      <c r="L342" s="139">
        <v>0.74992368374496488</v>
      </c>
      <c r="M342" s="116">
        <v>642.38304410278408</v>
      </c>
      <c r="N342" s="116">
        <v>14.08370401485854</v>
      </c>
      <c r="O342" s="116">
        <v>639.28938379577505</v>
      </c>
      <c r="P342" s="116">
        <v>14.572166112343723</v>
      </c>
      <c r="Q342" s="116">
        <v>628.3510749993028</v>
      </c>
      <c r="R342" s="116">
        <v>43.788928240640701</v>
      </c>
      <c r="S342" s="116">
        <v>102.23314157670485</v>
      </c>
      <c r="T342" s="116">
        <v>100.4839217395791</v>
      </c>
    </row>
    <row r="343" spans="1:20">
      <c r="A343" s="102" t="s">
        <v>2993</v>
      </c>
      <c r="B343" s="140">
        <v>204.17659007342942</v>
      </c>
      <c r="C343" s="140">
        <v>27130.228616346707</v>
      </c>
      <c r="D343" s="116">
        <v>2.28531505353661</v>
      </c>
      <c r="E343" s="154">
        <v>0.43757642888338866</v>
      </c>
      <c r="F343" s="138">
        <v>16.312599064481404</v>
      </c>
      <c r="G343" s="116">
        <v>2.0111913933384984</v>
      </c>
      <c r="H343" s="138">
        <v>0.88786299562879067</v>
      </c>
      <c r="I343" s="116">
        <v>2.6317163097394136</v>
      </c>
      <c r="J343" s="138">
        <v>0.10504317574616963</v>
      </c>
      <c r="K343" s="116">
        <v>1.6973626348867192</v>
      </c>
      <c r="L343" s="139">
        <v>0.64496413561186161</v>
      </c>
      <c r="M343" s="116">
        <v>643.89625966053291</v>
      </c>
      <c r="N343" s="116">
        <v>10.401160935686391</v>
      </c>
      <c r="O343" s="116">
        <v>645.22059117195238</v>
      </c>
      <c r="P343" s="116">
        <v>12.568013618322595</v>
      </c>
      <c r="Q343" s="116">
        <v>649.83745355071255</v>
      </c>
      <c r="R343" s="116">
        <v>43.18728196756939</v>
      </c>
      <c r="S343" s="116">
        <v>99.085741540793478</v>
      </c>
      <c r="T343" s="116">
        <v>99.794747481785407</v>
      </c>
    </row>
    <row r="344" spans="1:20">
      <c r="A344" s="102" t="s">
        <v>2994</v>
      </c>
      <c r="B344" s="140">
        <v>89.224050142754379</v>
      </c>
      <c r="C344" s="140">
        <v>36884.001205006083</v>
      </c>
      <c r="D344" s="116">
        <v>1.9815687237768171</v>
      </c>
      <c r="E344" s="154">
        <v>0.50465067802141461</v>
      </c>
      <c r="F344" s="138">
        <v>15.977042380664981</v>
      </c>
      <c r="G344" s="116">
        <v>3.9531844010236936</v>
      </c>
      <c r="H344" s="138">
        <v>0.90856540303823785</v>
      </c>
      <c r="I344" s="116">
        <v>4.3569399377746629</v>
      </c>
      <c r="J344" s="138">
        <v>0.10528131672431017</v>
      </c>
      <c r="K344" s="116">
        <v>1.8317365293291559</v>
      </c>
      <c r="L344" s="139">
        <v>0.4204181272842446</v>
      </c>
      <c r="M344" s="116">
        <v>645.28533659470793</v>
      </c>
      <c r="N344" s="116">
        <v>11.247606953819229</v>
      </c>
      <c r="O344" s="116">
        <v>656.29472707260913</v>
      </c>
      <c r="P344" s="116">
        <v>21.063130590935828</v>
      </c>
      <c r="Q344" s="116">
        <v>694.33420532383582</v>
      </c>
      <c r="R344" s="116">
        <v>84.29258747278044</v>
      </c>
      <c r="S344" s="116">
        <v>92.935841507872766</v>
      </c>
      <c r="T344" s="116">
        <v>98.322492925242841</v>
      </c>
    </row>
    <row r="345" spans="1:20">
      <c r="A345" s="102" t="s">
        <v>2995</v>
      </c>
      <c r="B345" s="140">
        <v>200.68683820471031</v>
      </c>
      <c r="C345" s="140">
        <v>4925.2950504334594</v>
      </c>
      <c r="D345" s="116">
        <v>1.2241462622657773</v>
      </c>
      <c r="E345" s="154">
        <v>0.81689584882536503</v>
      </c>
      <c r="F345" s="138">
        <v>15.911789115271322</v>
      </c>
      <c r="G345" s="116">
        <v>2.3684176472210998</v>
      </c>
      <c r="H345" s="138">
        <v>0.91683093826778506</v>
      </c>
      <c r="I345" s="116">
        <v>3.0533888504758906</v>
      </c>
      <c r="J345" s="138">
        <v>0.10580519686737261</v>
      </c>
      <c r="K345" s="116">
        <v>1.9271173603447589</v>
      </c>
      <c r="L345" s="139">
        <v>0.631140498218694</v>
      </c>
      <c r="M345" s="116">
        <v>648.34007771532868</v>
      </c>
      <c r="N345" s="116">
        <v>11.886533930527548</v>
      </c>
      <c r="O345" s="116">
        <v>660.68261094668583</v>
      </c>
      <c r="P345" s="116">
        <v>14.830246028514978</v>
      </c>
      <c r="Q345" s="116">
        <v>703.06044150028106</v>
      </c>
      <c r="R345" s="116">
        <v>50.413654189375336</v>
      </c>
      <c r="S345" s="116">
        <v>92.216833638345094</v>
      </c>
      <c r="T345" s="116">
        <v>98.13185135693648</v>
      </c>
    </row>
    <row r="346" spans="1:20">
      <c r="A346" s="102" t="s">
        <v>2996</v>
      </c>
      <c r="B346" s="140">
        <v>266.59851636769349</v>
      </c>
      <c r="C346" s="140">
        <v>1719.921294740202</v>
      </c>
      <c r="D346" s="116">
        <v>1.4593340108384776</v>
      </c>
      <c r="E346" s="154">
        <v>0.68524408570827333</v>
      </c>
      <c r="F346" s="138">
        <v>15.633909625280154</v>
      </c>
      <c r="G346" s="116">
        <v>2.1605404990767769</v>
      </c>
      <c r="H346" s="138">
        <v>0.98317759239455971</v>
      </c>
      <c r="I346" s="116">
        <v>2.2116284204017957</v>
      </c>
      <c r="J346" s="138">
        <v>0.11148034250868201</v>
      </c>
      <c r="K346" s="116">
        <v>0.47261508839436489</v>
      </c>
      <c r="L346" s="139">
        <v>0.2136955213789955</v>
      </c>
      <c r="M346" s="116">
        <v>681.33936318117765</v>
      </c>
      <c r="N346" s="116">
        <v>3.0557817206282039</v>
      </c>
      <c r="O346" s="116">
        <v>695.23318572687481</v>
      </c>
      <c r="P346" s="116">
        <v>11.133452029341868</v>
      </c>
      <c r="Q346" s="116">
        <v>740.40465630140295</v>
      </c>
      <c r="R346" s="116">
        <v>45.711256911276109</v>
      </c>
      <c r="S346" s="116">
        <v>92.02256595531442</v>
      </c>
      <c r="T346" s="116">
        <v>98.00155935721466</v>
      </c>
    </row>
    <row r="347" spans="1:20">
      <c r="A347" s="102" t="s">
        <v>2997</v>
      </c>
      <c r="B347" s="140">
        <v>291.21096594489654</v>
      </c>
      <c r="C347" s="140">
        <v>77067.880597539115</v>
      </c>
      <c r="D347" s="116">
        <v>1.498818610566184</v>
      </c>
      <c r="E347" s="154">
        <v>0.66719214249831504</v>
      </c>
      <c r="F347" s="138">
        <v>15.792677099278711</v>
      </c>
      <c r="G347" s="116">
        <v>1.4398498274372415</v>
      </c>
      <c r="H347" s="138">
        <v>0.98909313063853976</v>
      </c>
      <c r="I347" s="116">
        <v>2.2830616423819841</v>
      </c>
      <c r="J347" s="138">
        <v>0.11329002345002287</v>
      </c>
      <c r="K347" s="116">
        <v>1.7717795961532203</v>
      </c>
      <c r="L347" s="139">
        <v>0.77605420863918118</v>
      </c>
      <c r="M347" s="116">
        <v>691.82669763763704</v>
      </c>
      <c r="N347" s="116">
        <v>11.622825608047151</v>
      </c>
      <c r="O347" s="116">
        <v>698.25742155718831</v>
      </c>
      <c r="P347" s="116">
        <v>11.527848898710431</v>
      </c>
      <c r="Q347" s="116">
        <v>718.99263316504914</v>
      </c>
      <c r="R347" s="116">
        <v>30.567556332737865</v>
      </c>
      <c r="S347" s="116">
        <v>96.221667055498742</v>
      </c>
      <c r="T347" s="116">
        <v>99.079032499903818</v>
      </c>
    </row>
    <row r="348" spans="1:20">
      <c r="A348" s="102" t="s">
        <v>2998</v>
      </c>
      <c r="B348" s="140">
        <v>311.03051964969819</v>
      </c>
      <c r="C348" s="140">
        <v>159329.26220168898</v>
      </c>
      <c r="D348" s="116">
        <v>2.3736197107901558</v>
      </c>
      <c r="E348" s="154">
        <v>0.42129747889020913</v>
      </c>
      <c r="F348" s="138">
        <v>16.042605891521625</v>
      </c>
      <c r="G348" s="116">
        <v>0.89203669510621608</v>
      </c>
      <c r="H348" s="138">
        <v>0.97459012338111695</v>
      </c>
      <c r="I348" s="116">
        <v>2.4101302848407213</v>
      </c>
      <c r="J348" s="138">
        <v>0.11339545441813675</v>
      </c>
      <c r="K348" s="116">
        <v>2.2389726493395128</v>
      </c>
      <c r="L348" s="139">
        <v>0.92898407335995115</v>
      </c>
      <c r="M348" s="116">
        <v>692.43715806893397</v>
      </c>
      <c r="N348" s="116">
        <v>14.699885381452191</v>
      </c>
      <c r="O348" s="116">
        <v>690.82687145249122</v>
      </c>
      <c r="P348" s="116">
        <v>12.079138538954965</v>
      </c>
      <c r="Q348" s="116">
        <v>685.6078921511637</v>
      </c>
      <c r="R348" s="116">
        <v>19.053086647180692</v>
      </c>
      <c r="S348" s="116">
        <v>100.99608916349295</v>
      </c>
      <c r="T348" s="116">
        <v>100.23309553854746</v>
      </c>
    </row>
    <row r="349" spans="1:20">
      <c r="A349" s="102" t="s">
        <v>2999</v>
      </c>
      <c r="B349" s="140">
        <v>147.40020831072539</v>
      </c>
      <c r="C349" s="140">
        <v>42980.160215436648</v>
      </c>
      <c r="D349" s="116">
        <v>1.1899970691185342</v>
      </c>
      <c r="E349" s="154">
        <v>0.84033820414425842</v>
      </c>
      <c r="F349" s="138">
        <v>15.943754740225586</v>
      </c>
      <c r="G349" s="116">
        <v>2.7175420423397969</v>
      </c>
      <c r="H349" s="138">
        <v>1.0141026985689927</v>
      </c>
      <c r="I349" s="116">
        <v>3.9152929642089997</v>
      </c>
      <c r="J349" s="138">
        <v>0.1172657724643526</v>
      </c>
      <c r="K349" s="116">
        <v>2.8185961476770918</v>
      </c>
      <c r="L349" s="139">
        <v>0.71989405989355593</v>
      </c>
      <c r="M349" s="116">
        <v>714.8069360325685</v>
      </c>
      <c r="N349" s="116">
        <v>19.07072048628487</v>
      </c>
      <c r="O349" s="116">
        <v>710.94459596327863</v>
      </c>
      <c r="P349" s="116">
        <v>20.019386776890201</v>
      </c>
      <c r="Q349" s="116">
        <v>698.76783865968252</v>
      </c>
      <c r="R349" s="116">
        <v>57.870765912633829</v>
      </c>
      <c r="S349" s="116">
        <v>102.29533995205773</v>
      </c>
      <c r="T349" s="116">
        <v>100.54326878510929</v>
      </c>
    </row>
    <row r="350" spans="1:20">
      <c r="A350" s="102" t="s">
        <v>3000</v>
      </c>
      <c r="B350" s="140">
        <v>168.84357135479272</v>
      </c>
      <c r="C350" s="140">
        <v>8170.3270420195176</v>
      </c>
      <c r="D350" s="116">
        <v>2.3212461812282834</v>
      </c>
      <c r="E350" s="154">
        <v>0.43080307814264307</v>
      </c>
      <c r="F350" s="138">
        <v>15.005441821751424</v>
      </c>
      <c r="G350" s="116">
        <v>1.6438924709079836</v>
      </c>
      <c r="H350" s="138">
        <v>1.1443277228744206</v>
      </c>
      <c r="I350" s="116">
        <v>4.5161073210298399</v>
      </c>
      <c r="J350" s="138">
        <v>0.12453686590230205</v>
      </c>
      <c r="K350" s="116">
        <v>4.2062861147515109</v>
      </c>
      <c r="L350" s="139">
        <v>0.93139640308466387</v>
      </c>
      <c r="M350" s="116">
        <v>756.62385909143802</v>
      </c>
      <c r="N350" s="116">
        <v>30.029243511535981</v>
      </c>
      <c r="O350" s="116">
        <v>774.56068167293336</v>
      </c>
      <c r="P350" s="116">
        <v>24.475835648400505</v>
      </c>
      <c r="Q350" s="116">
        <v>826.60364402192636</v>
      </c>
      <c r="R350" s="116">
        <v>34.30057934835213</v>
      </c>
      <c r="S350" s="116">
        <v>91.534058017214349</v>
      </c>
      <c r="T350" s="116">
        <v>97.684258573162467</v>
      </c>
    </row>
    <row r="351" spans="1:20">
      <c r="A351" s="102" t="s">
        <v>3001</v>
      </c>
      <c r="B351" s="140">
        <v>320.82096118959754</v>
      </c>
      <c r="C351" s="140">
        <v>41093.301869763178</v>
      </c>
      <c r="D351" s="116">
        <v>2.0888857033356354</v>
      </c>
      <c r="E351" s="154">
        <v>0.47872413430909638</v>
      </c>
      <c r="F351" s="138">
        <v>15.085995593227072</v>
      </c>
      <c r="G351" s="116">
        <v>0.7612673674862056</v>
      </c>
      <c r="H351" s="138">
        <v>1.1692070216514243</v>
      </c>
      <c r="I351" s="116">
        <v>1.1641496220248744</v>
      </c>
      <c r="J351" s="138">
        <v>0.12792756002468478</v>
      </c>
      <c r="K351" s="116">
        <v>0.88074760156430765</v>
      </c>
      <c r="L351" s="139">
        <v>0.75655876607370376</v>
      </c>
      <c r="M351" s="116">
        <v>776.03178841200838</v>
      </c>
      <c r="N351" s="116">
        <v>6.4395085969414936</v>
      </c>
      <c r="O351" s="116">
        <v>786.27371981210524</v>
      </c>
      <c r="P351" s="116">
        <v>6.3713993288907318</v>
      </c>
      <c r="Q351" s="116">
        <v>815.45927012572554</v>
      </c>
      <c r="R351" s="116">
        <v>15.911585702488196</v>
      </c>
      <c r="S351" s="116">
        <v>95.164996811227809</v>
      </c>
      <c r="T351" s="116">
        <v>98.697408912185892</v>
      </c>
    </row>
    <row r="352" spans="1:20">
      <c r="A352" s="102" t="s">
        <v>3002</v>
      </c>
      <c r="B352" s="140">
        <v>300.93211422292143</v>
      </c>
      <c r="C352" s="140">
        <v>35857.374288300234</v>
      </c>
      <c r="D352" s="116">
        <v>4.9683907218311036</v>
      </c>
      <c r="E352" s="154">
        <v>0.20127241515165081</v>
      </c>
      <c r="F352" s="138">
        <v>15.623584113495696</v>
      </c>
      <c r="G352" s="116">
        <v>1.2844097305118185</v>
      </c>
      <c r="H352" s="138">
        <v>1.1291469590200247</v>
      </c>
      <c r="I352" s="116">
        <v>2.6066910871415603</v>
      </c>
      <c r="J352" s="138">
        <v>0.12794692842143338</v>
      </c>
      <c r="K352" s="116">
        <v>2.2682879155763729</v>
      </c>
      <c r="L352" s="139">
        <v>0.87017902764371202</v>
      </c>
      <c r="M352" s="116">
        <v>776.14248314092868</v>
      </c>
      <c r="N352" s="116">
        <v>16.586644684903547</v>
      </c>
      <c r="O352" s="116">
        <v>767.34671349069799</v>
      </c>
      <c r="P352" s="116">
        <v>14.037571320739914</v>
      </c>
      <c r="Q352" s="116">
        <v>741.80187724968073</v>
      </c>
      <c r="R352" s="116">
        <v>27.146512958960386</v>
      </c>
      <c r="S352" s="116">
        <v>104.629350092584</v>
      </c>
      <c r="T352" s="116">
        <v>101.14625755158555</v>
      </c>
    </row>
    <row r="353" spans="1:20">
      <c r="A353" s="102" t="s">
        <v>3003</v>
      </c>
      <c r="B353" s="140">
        <v>186.641857812067</v>
      </c>
      <c r="C353" s="140">
        <v>90218.588134442572</v>
      </c>
      <c r="D353" s="116">
        <v>3.7590967914996978</v>
      </c>
      <c r="E353" s="154">
        <v>0.26602134913398928</v>
      </c>
      <c r="F353" s="138">
        <v>14.989757842829517</v>
      </c>
      <c r="G353" s="116">
        <v>1.6146236088437429</v>
      </c>
      <c r="H353" s="138">
        <v>1.2300924101550206</v>
      </c>
      <c r="I353" s="116">
        <v>2.689215723634121</v>
      </c>
      <c r="J353" s="138">
        <v>0.13373068866061996</v>
      </c>
      <c r="K353" s="116">
        <v>2.1505515129857726</v>
      </c>
      <c r="L353" s="139">
        <v>0.7996946820166535</v>
      </c>
      <c r="M353" s="116">
        <v>809.11322576781799</v>
      </c>
      <c r="N353" s="116">
        <v>16.352726203424083</v>
      </c>
      <c r="O353" s="116">
        <v>814.38089469953093</v>
      </c>
      <c r="P353" s="116">
        <v>15.0626813049779</v>
      </c>
      <c r="Q353" s="116">
        <v>828.81043356992404</v>
      </c>
      <c r="R353" s="116">
        <v>33.698197576838425</v>
      </c>
      <c r="S353" s="116">
        <v>97.623436312539582</v>
      </c>
      <c r="T353" s="116">
        <v>99.353168896029104</v>
      </c>
    </row>
    <row r="354" spans="1:20">
      <c r="A354" s="102" t="s">
        <v>3004</v>
      </c>
      <c r="B354" s="140">
        <v>90.024705545405794</v>
      </c>
      <c r="C354" s="140">
        <v>684.53302803019722</v>
      </c>
      <c r="D354" s="116">
        <v>1.8030684952471301</v>
      </c>
      <c r="E354" s="154">
        <v>0.5546101008563955</v>
      </c>
      <c r="F354" s="138">
        <v>13.729733958537519</v>
      </c>
      <c r="G354" s="116">
        <v>7.452871934990509</v>
      </c>
      <c r="H354" s="138">
        <v>1.3947169778917061</v>
      </c>
      <c r="I354" s="116">
        <v>8.8643562789453796</v>
      </c>
      <c r="J354" s="138">
        <v>0.13888231109594271</v>
      </c>
      <c r="K354" s="116">
        <v>4.7991157686295915</v>
      </c>
      <c r="L354" s="139">
        <v>0.54139472936443833</v>
      </c>
      <c r="M354" s="116">
        <v>838.33909820109056</v>
      </c>
      <c r="N354" s="116">
        <v>37.727017843363797</v>
      </c>
      <c r="O354" s="116">
        <v>886.69853460906779</v>
      </c>
      <c r="P354" s="116">
        <v>52.468096300034802</v>
      </c>
      <c r="Q354" s="116">
        <v>1009.3360079741728</v>
      </c>
      <c r="R354" s="116">
        <v>151.34048374686336</v>
      </c>
      <c r="S354" s="116">
        <v>83.058475233011023</v>
      </c>
      <c r="T354" s="116">
        <v>94.546124243985787</v>
      </c>
    </row>
    <row r="355" spans="1:20">
      <c r="A355" s="102" t="s">
        <v>3005</v>
      </c>
      <c r="B355" s="140">
        <v>318.60733466114885</v>
      </c>
      <c r="C355" s="140">
        <v>2621.751802072492</v>
      </c>
      <c r="D355" s="116">
        <v>0.98091914598433516</v>
      </c>
      <c r="E355" s="154">
        <v>1.0194520150756334</v>
      </c>
      <c r="F355" s="138">
        <v>13.819525985846814</v>
      </c>
      <c r="G355" s="116">
        <v>1.1143223366188275</v>
      </c>
      <c r="H355" s="138">
        <v>1.515727863198068</v>
      </c>
      <c r="I355" s="116">
        <v>1.8630118961748119</v>
      </c>
      <c r="J355" s="138">
        <v>0.15191935445994897</v>
      </c>
      <c r="K355" s="116">
        <v>1.4930167632686595</v>
      </c>
      <c r="L355" s="139">
        <v>0.80139947916283472</v>
      </c>
      <c r="M355" s="116">
        <v>911.71348921306253</v>
      </c>
      <c r="N355" s="116">
        <v>12.693298163582142</v>
      </c>
      <c r="O355" s="116">
        <v>936.75399350897692</v>
      </c>
      <c r="P355" s="116">
        <v>11.397808437000378</v>
      </c>
      <c r="Q355" s="116">
        <v>996.11768595534943</v>
      </c>
      <c r="R355" s="116">
        <v>22.636653299827287</v>
      </c>
      <c r="S355" s="116">
        <v>91.526684253042134</v>
      </c>
      <c r="T355" s="116">
        <v>97.326885770498251</v>
      </c>
    </row>
    <row r="356" spans="1:20">
      <c r="A356" s="102" t="s">
        <v>3006</v>
      </c>
      <c r="B356" s="140">
        <v>340.30068982091819</v>
      </c>
      <c r="C356" s="140">
        <v>7333.2897768970952</v>
      </c>
      <c r="D356" s="116">
        <v>2.0808823499163855</v>
      </c>
      <c r="E356" s="154">
        <v>0.4805653717232895</v>
      </c>
      <c r="F356" s="138">
        <v>14.298501560062741</v>
      </c>
      <c r="G356" s="116">
        <v>1.8019436178615862</v>
      </c>
      <c r="H356" s="138">
        <v>1.492390629618503</v>
      </c>
      <c r="I356" s="116">
        <v>2.8289304122673675</v>
      </c>
      <c r="J356" s="138">
        <v>0.15476464857719163</v>
      </c>
      <c r="K356" s="116">
        <v>2.1807903327690896</v>
      </c>
      <c r="L356" s="139">
        <v>0.77088864516154787</v>
      </c>
      <c r="M356" s="116">
        <v>927.61679770966157</v>
      </c>
      <c r="N356" s="116">
        <v>18.841333690518866</v>
      </c>
      <c r="O356" s="116">
        <v>927.2907976840487</v>
      </c>
      <c r="P356" s="116">
        <v>17.201254508982629</v>
      </c>
      <c r="Q356" s="116">
        <v>926.49657043656475</v>
      </c>
      <c r="R356" s="116">
        <v>37.03310101041302</v>
      </c>
      <c r="S356" s="116">
        <v>100.12091002911852</v>
      </c>
      <c r="T356" s="116">
        <v>100.03515618039424</v>
      </c>
    </row>
    <row r="357" spans="1:20">
      <c r="A357" s="102" t="s">
        <v>3007</v>
      </c>
      <c r="B357" s="140">
        <v>276.27336830281467</v>
      </c>
      <c r="C357" s="140">
        <v>14425.940096376016</v>
      </c>
      <c r="D357" s="116">
        <v>0.47374994727309022</v>
      </c>
      <c r="E357" s="154">
        <v>2.1108181768800414</v>
      </c>
      <c r="F357" s="138">
        <v>13.679825331351941</v>
      </c>
      <c r="G357" s="116">
        <v>0.7335242098100152</v>
      </c>
      <c r="H357" s="138">
        <v>1.6341508065853256</v>
      </c>
      <c r="I357" s="116">
        <v>2.0893042893619418</v>
      </c>
      <c r="J357" s="138">
        <v>0.16213299680283685</v>
      </c>
      <c r="K357" s="116">
        <v>1.9563063786556547</v>
      </c>
      <c r="L357" s="139">
        <v>0.93634344629287891</v>
      </c>
      <c r="M357" s="116">
        <v>968.61954527078569</v>
      </c>
      <c r="N357" s="116">
        <v>17.594289453919203</v>
      </c>
      <c r="O357" s="116">
        <v>983.46027873387072</v>
      </c>
      <c r="P357" s="116">
        <v>13.161561772612231</v>
      </c>
      <c r="Q357" s="116">
        <v>1016.7157560050184</v>
      </c>
      <c r="R357" s="116">
        <v>14.85811264835877</v>
      </c>
      <c r="S357" s="116">
        <v>95.269453586200228</v>
      </c>
      <c r="T357" s="116">
        <v>98.490967679732705</v>
      </c>
    </row>
    <row r="358" spans="1:20">
      <c r="A358" s="102" t="s">
        <v>3008</v>
      </c>
      <c r="B358" s="140">
        <v>188.78750328696583</v>
      </c>
      <c r="C358" s="140">
        <v>110250.53184992172</v>
      </c>
      <c r="D358" s="116">
        <v>0.85394066227216547</v>
      </c>
      <c r="E358" s="154">
        <v>1.1710415537997685</v>
      </c>
      <c r="F358" s="138">
        <v>13.494094881568245</v>
      </c>
      <c r="G358" s="116">
        <v>0.98515799114894109</v>
      </c>
      <c r="H358" s="138">
        <v>1.6618851803518806</v>
      </c>
      <c r="I358" s="116">
        <v>3.0837265008284782</v>
      </c>
      <c r="J358" s="138">
        <v>0.16264604225370199</v>
      </c>
      <c r="K358" s="116">
        <v>2.922128139624824</v>
      </c>
      <c r="L358" s="139">
        <v>0.94759640287157776</v>
      </c>
      <c r="M358" s="116">
        <v>971.46480795481034</v>
      </c>
      <c r="N358" s="116">
        <v>26.352138438129543</v>
      </c>
      <c r="O358" s="116">
        <v>994.0951273718216</v>
      </c>
      <c r="P358" s="116">
        <v>19.551096871307607</v>
      </c>
      <c r="Q358" s="116">
        <v>1044.3489641091087</v>
      </c>
      <c r="R358" s="116">
        <v>19.891847642643256</v>
      </c>
      <c r="S358" s="116">
        <v>93.021091736661717</v>
      </c>
      <c r="T358" s="116">
        <v>97.723525767917096</v>
      </c>
    </row>
    <row r="359" spans="1:20">
      <c r="A359" s="102" t="s">
        <v>3009</v>
      </c>
      <c r="B359" s="140">
        <v>276.76757553913757</v>
      </c>
      <c r="C359" s="140">
        <v>119621.97472160749</v>
      </c>
      <c r="D359" s="116">
        <v>0.80226772014877223</v>
      </c>
      <c r="E359" s="154">
        <v>1.2464667029287435</v>
      </c>
      <c r="F359" s="138">
        <v>13.815344391972294</v>
      </c>
      <c r="G359" s="116">
        <v>0.75231789459450649</v>
      </c>
      <c r="H359" s="138">
        <v>1.6382484617065469</v>
      </c>
      <c r="I359" s="116">
        <v>2.4422040472377669</v>
      </c>
      <c r="J359" s="138">
        <v>0.16414974396645476</v>
      </c>
      <c r="K359" s="116">
        <v>2.3234410674293891</v>
      </c>
      <c r="L359" s="139">
        <v>0.95137057448467344</v>
      </c>
      <c r="M359" s="116">
        <v>979.79685450022635</v>
      </c>
      <c r="N359" s="116">
        <v>21.119458722644083</v>
      </c>
      <c r="O359" s="116">
        <v>985.03856982837124</v>
      </c>
      <c r="P359" s="116">
        <v>15.399592510846389</v>
      </c>
      <c r="Q359" s="116">
        <v>996.73344579359434</v>
      </c>
      <c r="R359" s="116">
        <v>15.266603054921518</v>
      </c>
      <c r="S359" s="116">
        <v>98.300790310103096</v>
      </c>
      <c r="T359" s="116">
        <v>99.46786699641028</v>
      </c>
    </row>
    <row r="360" spans="1:20">
      <c r="A360" s="102" t="s">
        <v>3010</v>
      </c>
      <c r="B360" s="140">
        <v>978.67862295011525</v>
      </c>
      <c r="C360" s="140">
        <v>14389.124778246185</v>
      </c>
      <c r="D360" s="116">
        <v>0.88096879724672894</v>
      </c>
      <c r="E360" s="154">
        <v>1.1351139826124108</v>
      </c>
      <c r="F360" s="138">
        <v>13.773743617842337</v>
      </c>
      <c r="G360" s="116">
        <v>0.69227577735082046</v>
      </c>
      <c r="H360" s="138">
        <v>1.6452573630870053</v>
      </c>
      <c r="I360" s="116">
        <v>2.3124553380378114</v>
      </c>
      <c r="J360" s="138">
        <v>0.16435562158781369</v>
      </c>
      <c r="K360" s="116">
        <v>2.2064006749710914</v>
      </c>
      <c r="L360" s="139">
        <v>0.95413763832658005</v>
      </c>
      <c r="M360" s="116">
        <v>980.93678953426047</v>
      </c>
      <c r="N360" s="116">
        <v>20.077189136335505</v>
      </c>
      <c r="O360" s="116">
        <v>987.73250983497337</v>
      </c>
      <c r="P360" s="116">
        <v>14.604918051422828</v>
      </c>
      <c r="Q360" s="116">
        <v>1002.842438676996</v>
      </c>
      <c r="R360" s="116">
        <v>14.043277009736869</v>
      </c>
      <c r="S360" s="116">
        <v>97.815643983751357</v>
      </c>
      <c r="T360" s="116">
        <v>99.311987786870731</v>
      </c>
    </row>
    <row r="361" spans="1:20">
      <c r="A361" s="102" t="s">
        <v>3011</v>
      </c>
      <c r="B361" s="140">
        <v>105.99830511947977</v>
      </c>
      <c r="C361" s="140">
        <v>36566.531879872782</v>
      </c>
      <c r="D361" s="116">
        <v>0.85212177844935233</v>
      </c>
      <c r="E361" s="154">
        <v>1.1735411830686324</v>
      </c>
      <c r="F361" s="138">
        <v>13.826252358498184</v>
      </c>
      <c r="G361" s="116">
        <v>1.2330269262532769</v>
      </c>
      <c r="H361" s="138">
        <v>1.690312801807921</v>
      </c>
      <c r="I361" s="116">
        <v>1.5672466775804805</v>
      </c>
      <c r="J361" s="138">
        <v>0.16950022746298551</v>
      </c>
      <c r="K361" s="116">
        <v>0.96742273465194639</v>
      </c>
      <c r="L361" s="139">
        <v>0.61727534566891307</v>
      </c>
      <c r="M361" s="116">
        <v>1009.3569800999441</v>
      </c>
      <c r="N361" s="116">
        <v>9.0386746481742648</v>
      </c>
      <c r="O361" s="116">
        <v>1004.8814236212125</v>
      </c>
      <c r="P361" s="116">
        <v>9.9987476651573957</v>
      </c>
      <c r="Q361" s="116">
        <v>995.12452567516686</v>
      </c>
      <c r="R361" s="116">
        <v>25.041523073627957</v>
      </c>
      <c r="S361" s="116">
        <v>101.43021843574007</v>
      </c>
      <c r="T361" s="116">
        <v>100.44538155184551</v>
      </c>
    </row>
    <row r="362" spans="1:20">
      <c r="A362" s="102" t="s">
        <v>3012</v>
      </c>
      <c r="B362" s="140">
        <v>445.01201528897832</v>
      </c>
      <c r="C362" s="140">
        <v>22098.042882452191</v>
      </c>
      <c r="D362" s="116">
        <v>10.581968343808484</v>
      </c>
      <c r="E362" s="154">
        <v>9.4500377199209881E-2</v>
      </c>
      <c r="F362" s="138">
        <v>13.671576176979642</v>
      </c>
      <c r="G362" s="116">
        <v>1.8437736684833852</v>
      </c>
      <c r="H362" s="138">
        <v>1.7449898540262005</v>
      </c>
      <c r="I362" s="116">
        <v>3.7376889245247886</v>
      </c>
      <c r="J362" s="138">
        <v>0.17302554190147798</v>
      </c>
      <c r="K362" s="116">
        <v>3.2512793106595117</v>
      </c>
      <c r="L362" s="139">
        <v>0.86986353768669533</v>
      </c>
      <c r="M362" s="116">
        <v>1028.7596730787404</v>
      </c>
      <c r="N362" s="116">
        <v>30.915663018186819</v>
      </c>
      <c r="O362" s="116">
        <v>1025.3108379848145</v>
      </c>
      <c r="P362" s="116">
        <v>24.130536375351937</v>
      </c>
      <c r="Q362" s="116">
        <v>1017.9388810648859</v>
      </c>
      <c r="R362" s="116">
        <v>37.364382257903344</v>
      </c>
      <c r="S362" s="116">
        <v>101.0630099915758</v>
      </c>
      <c r="T362" s="116">
        <v>100.33636971015584</v>
      </c>
    </row>
    <row r="363" spans="1:20">
      <c r="A363" s="102" t="s">
        <v>3013</v>
      </c>
      <c r="B363" s="140">
        <v>335.85853476654336</v>
      </c>
      <c r="C363" s="140">
        <v>88134.403652974564</v>
      </c>
      <c r="D363" s="116">
        <v>0.78427433642682143</v>
      </c>
      <c r="E363" s="154">
        <v>1.2750640350620568</v>
      </c>
      <c r="F363" s="138">
        <v>13.535309380650132</v>
      </c>
      <c r="G363" s="116">
        <v>0.63810319498848778</v>
      </c>
      <c r="H363" s="138">
        <v>1.7750350673896615</v>
      </c>
      <c r="I363" s="116">
        <v>1.817813574280843</v>
      </c>
      <c r="J363" s="138">
        <v>0.17425042644779681</v>
      </c>
      <c r="K363" s="116">
        <v>1.7021370401307816</v>
      </c>
      <c r="L363" s="139">
        <v>0.93636501796075267</v>
      </c>
      <c r="M363" s="116">
        <v>1035.4875686769046</v>
      </c>
      <c r="N363" s="116">
        <v>16.282713246496655</v>
      </c>
      <c r="O363" s="116">
        <v>1036.3643032093501</v>
      </c>
      <c r="P363" s="116">
        <v>11.806938143570846</v>
      </c>
      <c r="Q363" s="116">
        <v>1038.1963960521246</v>
      </c>
      <c r="R363" s="116">
        <v>12.902794019698604</v>
      </c>
      <c r="S363" s="116">
        <v>99.739083338612943</v>
      </c>
      <c r="T363" s="116">
        <v>99.915402862706642</v>
      </c>
    </row>
    <row r="364" spans="1:20">
      <c r="A364" s="102" t="s">
        <v>3014</v>
      </c>
      <c r="B364" s="140">
        <v>162.64515197160844</v>
      </c>
      <c r="C364" s="140">
        <v>48873.329182491725</v>
      </c>
      <c r="D364" s="116">
        <v>1.6871614456429183</v>
      </c>
      <c r="E364" s="154">
        <v>0.59271150522227289</v>
      </c>
      <c r="F364" s="138">
        <v>13.773197298182557</v>
      </c>
      <c r="G364" s="116">
        <v>0.66131468489120193</v>
      </c>
      <c r="H364" s="138">
        <v>1.7562737429915367</v>
      </c>
      <c r="I364" s="116">
        <v>1.6616564392188007</v>
      </c>
      <c r="J364" s="138">
        <v>0.17543882195996519</v>
      </c>
      <c r="K364" s="116">
        <v>1.5243900450818204</v>
      </c>
      <c r="L364" s="139">
        <v>0.91739183209164832</v>
      </c>
      <c r="M364" s="116">
        <v>1042.0083376185935</v>
      </c>
      <c r="N364" s="116">
        <v>14.666981054485177</v>
      </c>
      <c r="O364" s="116">
        <v>1029.4762394407362</v>
      </c>
      <c r="P364" s="116">
        <v>10.751207298475208</v>
      </c>
      <c r="Q364" s="116">
        <v>1002.9226963153195</v>
      </c>
      <c r="R364" s="116">
        <v>13.424016096928426</v>
      </c>
      <c r="S364" s="116">
        <v>103.89717387460394</v>
      </c>
      <c r="T364" s="116">
        <v>101.21732757860107</v>
      </c>
    </row>
    <row r="365" spans="1:20">
      <c r="A365" s="102" t="s">
        <v>3015</v>
      </c>
      <c r="B365" s="140">
        <v>113.94671747425639</v>
      </c>
      <c r="C365" s="140">
        <v>49202.730478445337</v>
      </c>
      <c r="D365" s="116">
        <v>1.2482503329021666</v>
      </c>
      <c r="E365" s="154">
        <v>0.8011213565431321</v>
      </c>
      <c r="F365" s="138">
        <v>12.188005771008877</v>
      </c>
      <c r="G365" s="116">
        <v>1.480178136663022</v>
      </c>
      <c r="H365" s="138">
        <v>2.1131229395581816</v>
      </c>
      <c r="I365" s="116">
        <v>3.6867968113817358</v>
      </c>
      <c r="J365" s="138">
        <v>0.18679108342171716</v>
      </c>
      <c r="K365" s="116">
        <v>3.3766171551064708</v>
      </c>
      <c r="L365" s="139">
        <v>0.91586743936696224</v>
      </c>
      <c r="M365" s="116">
        <v>1103.9683885899406</v>
      </c>
      <c r="N365" s="116">
        <v>34.259891502234836</v>
      </c>
      <c r="O365" s="116">
        <v>1153.0957841181453</v>
      </c>
      <c r="P365" s="116">
        <v>25.415478589356667</v>
      </c>
      <c r="Q365" s="116">
        <v>1246.6783300207528</v>
      </c>
      <c r="R365" s="116">
        <v>28.966512583049848</v>
      </c>
      <c r="S365" s="116">
        <v>88.552785590775727</v>
      </c>
      <c r="T365" s="116">
        <v>95.739521711478986</v>
      </c>
    </row>
    <row r="366" spans="1:20">
      <c r="A366" s="102" t="s">
        <v>3016</v>
      </c>
      <c r="B366" s="140">
        <v>217.68946965206644</v>
      </c>
      <c r="C366" s="140">
        <v>174373.37348154839</v>
      </c>
      <c r="D366" s="116">
        <v>1.8737624052158308</v>
      </c>
      <c r="E366" s="154">
        <v>0.53368559280322103</v>
      </c>
      <c r="F366" s="138">
        <v>12.801358229071306</v>
      </c>
      <c r="G366" s="116">
        <v>0.81670638456725586</v>
      </c>
      <c r="H366" s="138">
        <v>2.039387714769199</v>
      </c>
      <c r="I366" s="116">
        <v>2.2115807179623403</v>
      </c>
      <c r="J366" s="138">
        <v>0.18934531987762993</v>
      </c>
      <c r="K366" s="116">
        <v>2.055256663648096</v>
      </c>
      <c r="L366" s="139">
        <v>0.9293156912408449</v>
      </c>
      <c r="M366" s="116">
        <v>1117.8275865999265</v>
      </c>
      <c r="N366" s="116">
        <v>21.092712218435736</v>
      </c>
      <c r="O366" s="116">
        <v>1128.7567502838958</v>
      </c>
      <c r="P366" s="116">
        <v>15.068786582311532</v>
      </c>
      <c r="Q366" s="116">
        <v>1149.8278289828988</v>
      </c>
      <c r="R366" s="116">
        <v>16.218968396143623</v>
      </c>
      <c r="S366" s="116">
        <v>97.216953566754526</v>
      </c>
      <c r="T366" s="116">
        <v>99.031752086424234</v>
      </c>
    </row>
    <row r="367" spans="1:20">
      <c r="A367" s="102" t="s">
        <v>3017</v>
      </c>
      <c r="B367" s="140">
        <v>223.17870029011812</v>
      </c>
      <c r="C367" s="140">
        <v>44564.976605567077</v>
      </c>
      <c r="D367" s="116">
        <v>2.4035971491900159</v>
      </c>
      <c r="E367" s="154">
        <v>0.41604309621393432</v>
      </c>
      <c r="F367" s="138">
        <v>11.286180508342499</v>
      </c>
      <c r="G367" s="116">
        <v>0.86144503252715854</v>
      </c>
      <c r="H367" s="138">
        <v>2.8727728253128895</v>
      </c>
      <c r="I367" s="116">
        <v>1.2912223052167349</v>
      </c>
      <c r="J367" s="138">
        <v>0.23515109273239299</v>
      </c>
      <c r="K367" s="116">
        <v>0.96185627690601538</v>
      </c>
      <c r="L367" s="139">
        <v>0.74491919247365057</v>
      </c>
      <c r="M367" s="116">
        <v>1361.4395158109144</v>
      </c>
      <c r="N367" s="116">
        <v>11.804722672764115</v>
      </c>
      <c r="O367" s="116">
        <v>1374.798946857404</v>
      </c>
      <c r="P367" s="116">
        <v>9.7257583214022816</v>
      </c>
      <c r="Q367" s="116">
        <v>1395.5938104277743</v>
      </c>
      <c r="R367" s="116">
        <v>16.519266696960244</v>
      </c>
      <c r="S367" s="116">
        <v>97.55270520966333</v>
      </c>
      <c r="T367" s="116">
        <v>99.028262926951811</v>
      </c>
    </row>
    <row r="368" spans="1:20">
      <c r="A368" s="102" t="s">
        <v>3018</v>
      </c>
      <c r="B368" s="140">
        <v>331.589634485094</v>
      </c>
      <c r="C368" s="140">
        <v>37505.812835965749</v>
      </c>
      <c r="D368" s="116">
        <v>1.4874380522129722</v>
      </c>
      <c r="E368" s="154">
        <v>0.67229690575162149</v>
      </c>
      <c r="F368" s="138">
        <v>8.4474170752976949</v>
      </c>
      <c r="G368" s="116">
        <v>0.29566245534883207</v>
      </c>
      <c r="H368" s="138">
        <v>5.1025084354281729</v>
      </c>
      <c r="I368" s="116">
        <v>1.4082554381165406</v>
      </c>
      <c r="J368" s="138">
        <v>0.31261253905052566</v>
      </c>
      <c r="K368" s="116">
        <v>1.3768685817760205</v>
      </c>
      <c r="L368" s="139">
        <v>0.97771224204715412</v>
      </c>
      <c r="M368" s="116">
        <v>1753.5500779779375</v>
      </c>
      <c r="N368" s="116">
        <v>21.138886034207076</v>
      </c>
      <c r="O368" s="116">
        <v>1836.5232325476852</v>
      </c>
      <c r="P368" s="116">
        <v>11.956574197504551</v>
      </c>
      <c r="Q368" s="116">
        <v>1931.888083527446</v>
      </c>
      <c r="R368" s="116">
        <v>5.2928258485594597</v>
      </c>
      <c r="S368" s="116">
        <v>90.768719623557061</v>
      </c>
      <c r="T368" s="116">
        <v>95.482052549117782</v>
      </c>
    </row>
    <row r="369" spans="1:20">
      <c r="A369" s="102" t="s">
        <v>3019</v>
      </c>
      <c r="B369" s="140">
        <v>916.16863210764052</v>
      </c>
      <c r="C369" s="140">
        <v>30571.116836023866</v>
      </c>
      <c r="D369" s="116">
        <v>11.794449051562324</v>
      </c>
      <c r="E369" s="154">
        <v>8.4785647521834637E-2</v>
      </c>
      <c r="F369" s="138">
        <v>8.3412571374977738</v>
      </c>
      <c r="G369" s="116">
        <v>0.50284436207295391</v>
      </c>
      <c r="H369" s="138">
        <v>5.5357623853346158</v>
      </c>
      <c r="I369" s="116">
        <v>2.893613371143839</v>
      </c>
      <c r="J369" s="138">
        <v>0.33489423780217631</v>
      </c>
      <c r="K369" s="116">
        <v>2.8495869681751871</v>
      </c>
      <c r="L369" s="139">
        <v>0.98478497389882869</v>
      </c>
      <c r="M369" s="116">
        <v>1862.0600553994702</v>
      </c>
      <c r="N369" s="116">
        <v>46.085927996689293</v>
      </c>
      <c r="O369" s="116">
        <v>1906.1674388423476</v>
      </c>
      <c r="P369" s="116">
        <v>24.890784179059551</v>
      </c>
      <c r="Q369" s="116">
        <v>1954.5059357134967</v>
      </c>
      <c r="R369" s="116">
        <v>8.9789973562867544</v>
      </c>
      <c r="S369" s="116">
        <v>95.270115141385901</v>
      </c>
      <c r="T369" s="116">
        <v>97.686069830798033</v>
      </c>
    </row>
    <row r="370" spans="1:20">
      <c r="A370" s="102" t="s">
        <v>3020</v>
      </c>
      <c r="B370" s="140">
        <v>191.1193822609122</v>
      </c>
      <c r="C370" s="140">
        <v>54852.656858705363</v>
      </c>
      <c r="D370" s="116">
        <v>6.3084045947146778</v>
      </c>
      <c r="E370" s="154">
        <v>0.15851868487284762</v>
      </c>
      <c r="F370" s="138">
        <v>8.2693621205892907</v>
      </c>
      <c r="G370" s="116">
        <v>0.63108708973453675</v>
      </c>
      <c r="H370" s="138">
        <v>5.8218297388081233</v>
      </c>
      <c r="I370" s="116">
        <v>1.4180753090326186</v>
      </c>
      <c r="J370" s="138">
        <v>0.34916462369176193</v>
      </c>
      <c r="K370" s="116">
        <v>1.2699081333932583</v>
      </c>
      <c r="L370" s="139">
        <v>0.89551529830920129</v>
      </c>
      <c r="M370" s="116">
        <v>1930.6082427134941</v>
      </c>
      <c r="N370" s="116">
        <v>21.186409617039658</v>
      </c>
      <c r="O370" s="116">
        <v>1949.6651530891238</v>
      </c>
      <c r="P370" s="116">
        <v>12.288787482739508</v>
      </c>
      <c r="Q370" s="116">
        <v>1969.9488790835655</v>
      </c>
      <c r="R370" s="116">
        <v>11.249241679144916</v>
      </c>
      <c r="S370" s="116">
        <v>98.002961559673921</v>
      </c>
      <c r="T370" s="116">
        <v>99.0225547014863</v>
      </c>
    </row>
    <row r="371" spans="1:20">
      <c r="A371" s="102" t="s">
        <v>3021</v>
      </c>
      <c r="B371" s="140">
        <v>53.158376475036022</v>
      </c>
      <c r="C371" s="140">
        <v>2088.2650814553749</v>
      </c>
      <c r="D371" s="116">
        <v>0.7990256111718097</v>
      </c>
      <c r="E371" s="154">
        <v>1.2515243391678668</v>
      </c>
      <c r="F371" s="138">
        <v>8.2017253528789897</v>
      </c>
      <c r="G371" s="116">
        <v>1.9416312691473161</v>
      </c>
      <c r="H371" s="138">
        <v>4.8404284376038804</v>
      </c>
      <c r="I371" s="116">
        <v>2.4677495884771834</v>
      </c>
      <c r="J371" s="138">
        <v>0.28793055291189573</v>
      </c>
      <c r="K371" s="116">
        <v>1.5231073652565306</v>
      </c>
      <c r="L371" s="139">
        <v>0.61720499209825452</v>
      </c>
      <c r="M371" s="116">
        <v>1631.1794209949389</v>
      </c>
      <c r="N371" s="116">
        <v>21.95056521494746</v>
      </c>
      <c r="O371" s="116">
        <v>1791.9522330838561</v>
      </c>
      <c r="P371" s="116">
        <v>20.769720910466958</v>
      </c>
      <c r="Q371" s="116">
        <v>1984.5784049220374</v>
      </c>
      <c r="R371" s="116">
        <v>34.556005930581364</v>
      </c>
      <c r="S371" s="116">
        <v>82.192742647475228</v>
      </c>
      <c r="T371" s="116">
        <v>91.028063744074501</v>
      </c>
    </row>
    <row r="372" spans="1:20">
      <c r="A372" s="102" t="s">
        <v>3022</v>
      </c>
      <c r="B372" s="140">
        <v>122.3788644383197</v>
      </c>
      <c r="C372" s="140">
        <v>53549.682492589571</v>
      </c>
      <c r="D372" s="116">
        <v>78.873465435407596</v>
      </c>
      <c r="E372" s="154">
        <v>1.2678535100235162E-2</v>
      </c>
      <c r="F372" s="138">
        <v>8.0707257444225409</v>
      </c>
      <c r="G372" s="116">
        <v>1.1918899092222806</v>
      </c>
      <c r="H372" s="138">
        <v>6.1669258112760419</v>
      </c>
      <c r="I372" s="116">
        <v>1.2967951682761583</v>
      </c>
      <c r="J372" s="138">
        <v>0.36097742173636072</v>
      </c>
      <c r="K372" s="116">
        <v>0.51095611627466941</v>
      </c>
      <c r="L372" s="139">
        <v>0.39401451268043208</v>
      </c>
      <c r="M372" s="116">
        <v>1986.805054410434</v>
      </c>
      <c r="N372" s="116">
        <v>8.7363734783567679</v>
      </c>
      <c r="O372" s="116">
        <v>1999.7733721121967</v>
      </c>
      <c r="P372" s="116">
        <v>11.330658112847686</v>
      </c>
      <c r="Q372" s="116">
        <v>2013.1830972872147</v>
      </c>
      <c r="R372" s="116">
        <v>21.141425272881861</v>
      </c>
      <c r="S372" s="116">
        <v>98.689734534711462</v>
      </c>
      <c r="T372" s="116">
        <v>99.351510632024002</v>
      </c>
    </row>
    <row r="373" spans="1:20">
      <c r="A373" s="102" t="s">
        <v>3023</v>
      </c>
      <c r="B373" s="140">
        <v>1320.4230316125227</v>
      </c>
      <c r="C373" s="140">
        <v>98811.264618124158</v>
      </c>
      <c r="D373" s="116">
        <v>70.534542617252924</v>
      </c>
      <c r="E373" s="154">
        <v>1.4177450691448839E-2</v>
      </c>
      <c r="F373" s="138">
        <v>8.0548679936382825</v>
      </c>
      <c r="G373" s="116">
        <v>0.14958981180305858</v>
      </c>
      <c r="H373" s="138">
        <v>5.774005681438835</v>
      </c>
      <c r="I373" s="116">
        <v>2.3357366518807461</v>
      </c>
      <c r="J373" s="138">
        <v>0.33731399447713428</v>
      </c>
      <c r="K373" s="116">
        <v>2.3309415683675563</v>
      </c>
      <c r="L373" s="139">
        <v>0.99794707870455823</v>
      </c>
      <c r="M373" s="116">
        <v>1873.7348626407866</v>
      </c>
      <c r="N373" s="116">
        <v>37.901427449078824</v>
      </c>
      <c r="O373" s="116">
        <v>1942.5217983528266</v>
      </c>
      <c r="P373" s="116">
        <v>20.218215831633302</v>
      </c>
      <c r="Q373" s="116">
        <v>2016.6712462029357</v>
      </c>
      <c r="R373" s="116">
        <v>2.6524873122604049</v>
      </c>
      <c r="S373" s="116">
        <v>92.91226153835062</v>
      </c>
      <c r="T373" s="116">
        <v>96.458884746087875</v>
      </c>
    </row>
    <row r="374" spans="1:20">
      <c r="A374" s="102" t="s">
        <v>3024</v>
      </c>
      <c r="B374" s="140">
        <v>159.62932574628641</v>
      </c>
      <c r="C374" s="140">
        <v>57879.329274707212</v>
      </c>
      <c r="D374" s="116">
        <v>2.5576660095652692</v>
      </c>
      <c r="E374" s="154">
        <v>0.39098146367045467</v>
      </c>
      <c r="F374" s="138">
        <v>7.3053330559313077</v>
      </c>
      <c r="G374" s="116">
        <v>0.27367092670914889</v>
      </c>
      <c r="H374" s="138">
        <v>7.7771234015100763</v>
      </c>
      <c r="I374" s="116">
        <v>1.4503465992658597</v>
      </c>
      <c r="J374" s="138">
        <v>0.41205741706635113</v>
      </c>
      <c r="K374" s="116">
        <v>1.4242926250866428</v>
      </c>
      <c r="L374" s="139">
        <v>0.98203603594312905</v>
      </c>
      <c r="M374" s="116">
        <v>2224.3210436037475</v>
      </c>
      <c r="N374" s="116">
        <v>26.793244753680938</v>
      </c>
      <c r="O374" s="116">
        <v>2205.5630026469189</v>
      </c>
      <c r="P374" s="116">
        <v>13.049455988523505</v>
      </c>
      <c r="Q374" s="116">
        <v>2188.1593726277556</v>
      </c>
      <c r="R374" s="116">
        <v>4.7576618046509793</v>
      </c>
      <c r="S374" s="116">
        <v>101.65260681778244</v>
      </c>
      <c r="T374" s="116">
        <v>100.85048765028779</v>
      </c>
    </row>
    <row r="375" spans="1:20">
      <c r="A375" s="102" t="s">
        <v>3025</v>
      </c>
      <c r="B375" s="140">
        <v>53.55174511475613</v>
      </c>
      <c r="C375" s="140">
        <v>55734.453937248902</v>
      </c>
      <c r="D375" s="116">
        <v>1.2276559416272079</v>
      </c>
      <c r="E375" s="154">
        <v>0.81456046934008297</v>
      </c>
      <c r="F375" s="138">
        <v>6.5739205709449022</v>
      </c>
      <c r="G375" s="116">
        <v>1.1450286132572993</v>
      </c>
      <c r="H375" s="138">
        <v>7.9877380708957828</v>
      </c>
      <c r="I375" s="116">
        <v>1.6418714833889181</v>
      </c>
      <c r="J375" s="138">
        <v>0.38084389048144429</v>
      </c>
      <c r="K375" s="116">
        <v>1.176712132506414</v>
      </c>
      <c r="L375" s="139">
        <v>0.71668954873228685</v>
      </c>
      <c r="M375" s="116">
        <v>2080.2245099869738</v>
      </c>
      <c r="N375" s="116">
        <v>20.921478470085049</v>
      </c>
      <c r="O375" s="116">
        <v>2229.6402617744043</v>
      </c>
      <c r="P375" s="116">
        <v>14.817444372226419</v>
      </c>
      <c r="Q375" s="116">
        <v>2369.838905413118</v>
      </c>
      <c r="R375" s="116">
        <v>19.531532581817828</v>
      </c>
      <c r="S375" s="116">
        <v>87.779152635032901</v>
      </c>
      <c r="T375" s="116">
        <v>93.298661028460188</v>
      </c>
    </row>
    <row r="376" spans="1:20">
      <c r="A376" s="102" t="s">
        <v>3026</v>
      </c>
      <c r="B376" s="140">
        <v>170.811890007622</v>
      </c>
      <c r="C376" s="140">
        <v>11879.510970023082</v>
      </c>
      <c r="D376" s="116">
        <v>0.95590649474619727</v>
      </c>
      <c r="E376" s="154">
        <v>1.0461274251154764</v>
      </c>
      <c r="F376" s="138">
        <v>6.3158314855563029</v>
      </c>
      <c r="G376" s="116">
        <v>0.40198854680245588</v>
      </c>
      <c r="H376" s="138">
        <v>9.7934138942231606</v>
      </c>
      <c r="I376" s="116">
        <v>1.7702880050640943</v>
      </c>
      <c r="J376" s="138">
        <v>0.44860423429227736</v>
      </c>
      <c r="K376" s="116">
        <v>1.7240431633556803</v>
      </c>
      <c r="L376" s="139">
        <v>0.97387722134696386</v>
      </c>
      <c r="M376" s="116">
        <v>2389.0442920136479</v>
      </c>
      <c r="N376" s="116">
        <v>34.41787753369681</v>
      </c>
      <c r="O376" s="116">
        <v>2415.5314245850136</v>
      </c>
      <c r="P376" s="116">
        <v>16.311220948089385</v>
      </c>
      <c r="Q376" s="116">
        <v>2437.9135357717241</v>
      </c>
      <c r="R376" s="116">
        <v>6.8100500835216735</v>
      </c>
      <c r="S376" s="116">
        <v>97.995448032056359</v>
      </c>
      <c r="T376" s="116">
        <v>98.903465618299037</v>
      </c>
    </row>
    <row r="377" spans="1:20">
      <c r="A377" s="102" t="s">
        <v>3027</v>
      </c>
      <c r="B377" s="140">
        <v>61.328385294254289</v>
      </c>
      <c r="C377" s="140">
        <v>69848.627812052873</v>
      </c>
      <c r="D377" s="116">
        <v>1.6317387411101363</v>
      </c>
      <c r="E377" s="154">
        <v>0.61284320510749202</v>
      </c>
      <c r="F377" s="138">
        <v>6.1738470427677496</v>
      </c>
      <c r="G377" s="116">
        <v>0.6289641274531248</v>
      </c>
      <c r="H377" s="138">
        <v>10.205464766524104</v>
      </c>
      <c r="I377" s="116">
        <v>1.7098876544726747</v>
      </c>
      <c r="J377" s="138">
        <v>0.45696967267823685</v>
      </c>
      <c r="K377" s="116">
        <v>1.5900062632880394</v>
      </c>
      <c r="L377" s="139">
        <v>0.92988931707235112</v>
      </c>
      <c r="M377" s="116">
        <v>2426.1641391644198</v>
      </c>
      <c r="N377" s="116">
        <v>32.148262630096497</v>
      </c>
      <c r="O377" s="116">
        <v>2453.5732191568031</v>
      </c>
      <c r="P377" s="116">
        <v>15.813773432291782</v>
      </c>
      <c r="Q377" s="116">
        <v>2476.3514864194804</v>
      </c>
      <c r="R377" s="116">
        <v>10.611228293740169</v>
      </c>
      <c r="S377" s="116">
        <v>97.973335064497419</v>
      </c>
      <c r="T377" s="116">
        <v>98.882891295911577</v>
      </c>
    </row>
    <row r="378" spans="1:20">
      <c r="A378" s="102" t="s">
        <v>3028</v>
      </c>
      <c r="B378" s="140">
        <v>299.68487325650648</v>
      </c>
      <c r="C378" s="140">
        <v>81406.093175805072</v>
      </c>
      <c r="D378" s="116">
        <v>17.025118958559222</v>
      </c>
      <c r="E378" s="154">
        <v>5.8736740837705526E-2</v>
      </c>
      <c r="F378" s="138">
        <v>5.8409416082222156</v>
      </c>
      <c r="G378" s="116">
        <v>0.22983885809685697</v>
      </c>
      <c r="H378" s="138">
        <v>10.60987965277752</v>
      </c>
      <c r="I378" s="116">
        <v>1.1054569388351021</v>
      </c>
      <c r="J378" s="138">
        <v>0.44946103511849794</v>
      </c>
      <c r="K378" s="116">
        <v>1.0812997470301229</v>
      </c>
      <c r="L378" s="139">
        <v>0.97814732446255603</v>
      </c>
      <c r="M378" s="116">
        <v>2392.8560026860164</v>
      </c>
      <c r="N378" s="116">
        <v>21.614810733094828</v>
      </c>
      <c r="O378" s="116">
        <v>2489.5734678697991</v>
      </c>
      <c r="P378" s="116">
        <v>10.258154973084174</v>
      </c>
      <c r="Q378" s="116">
        <v>2569.4465770082566</v>
      </c>
      <c r="R378" s="116">
        <v>3.843039346546675</v>
      </c>
      <c r="S378" s="116">
        <v>93.127291460254682</v>
      </c>
      <c r="T378" s="116">
        <v>96.1150989745027</v>
      </c>
    </row>
    <row r="379" spans="1:20">
      <c r="A379" s="102" t="s">
        <v>3029</v>
      </c>
      <c r="B379" s="140">
        <v>295.66973305586993</v>
      </c>
      <c r="C379" s="140">
        <v>5763.0476678149753</v>
      </c>
      <c r="D379" s="116">
        <v>0.73060837283087077</v>
      </c>
      <c r="E379" s="154">
        <v>1.3687223376941657</v>
      </c>
      <c r="F379" s="138">
        <v>5.7938998103964217</v>
      </c>
      <c r="G379" s="116">
        <v>0.80870821808007154</v>
      </c>
      <c r="H379" s="138">
        <v>10.060597380550158</v>
      </c>
      <c r="I379" s="116">
        <v>5.005020090020607</v>
      </c>
      <c r="J379" s="138">
        <v>0.42275959715436828</v>
      </c>
      <c r="K379" s="116">
        <v>4.9392526883648751</v>
      </c>
      <c r="L379" s="139">
        <v>0.98685971275382789</v>
      </c>
      <c r="M379" s="116">
        <v>2272.9950941131301</v>
      </c>
      <c r="N379" s="116">
        <v>94.617743666626893</v>
      </c>
      <c r="O379" s="116">
        <v>2440.3604684403981</v>
      </c>
      <c r="P379" s="116">
        <v>46.257400280067486</v>
      </c>
      <c r="Q379" s="116">
        <v>2582.9584985222937</v>
      </c>
      <c r="R379" s="116">
        <v>13.504304923931841</v>
      </c>
      <c r="S379" s="116">
        <v>87.999675388261437</v>
      </c>
      <c r="T379" s="116">
        <v>93.141776532946835</v>
      </c>
    </row>
    <row r="380" spans="1:20">
      <c r="A380" s="102" t="s">
        <v>3030</v>
      </c>
      <c r="B380" s="140">
        <v>712.36848562282546</v>
      </c>
      <c r="C380" s="140">
        <v>73366.994709321778</v>
      </c>
      <c r="D380" s="116">
        <v>1.1308801852866892</v>
      </c>
      <c r="E380" s="154">
        <v>0.88426697453054248</v>
      </c>
      <c r="F380" s="138">
        <v>5.688796704476264</v>
      </c>
      <c r="G380" s="116">
        <v>0.23776910294546844</v>
      </c>
      <c r="H380" s="138">
        <v>10.641559286353479</v>
      </c>
      <c r="I380" s="116">
        <v>1.1830205423775648</v>
      </c>
      <c r="J380" s="138">
        <v>0.43906054104073433</v>
      </c>
      <c r="K380" s="116">
        <v>1.1588802601527972</v>
      </c>
      <c r="L380" s="139">
        <v>0.97959436767154373</v>
      </c>
      <c r="M380" s="116">
        <v>2346.4335124966151</v>
      </c>
      <c r="N380" s="116">
        <v>22.793127710151339</v>
      </c>
      <c r="O380" s="116">
        <v>2492.3403489264997</v>
      </c>
      <c r="P380" s="116">
        <v>10.980781286946012</v>
      </c>
      <c r="Q380" s="116">
        <v>2613.4769280128048</v>
      </c>
      <c r="R380" s="116">
        <v>3.95873629249445</v>
      </c>
      <c r="S380" s="116">
        <v>89.782063401675401</v>
      </c>
      <c r="T380" s="116">
        <v>94.14579006062597</v>
      </c>
    </row>
    <row r="381" spans="1:20">
      <c r="A381" s="102" t="s">
        <v>3031</v>
      </c>
      <c r="B381" s="140">
        <v>390.28434792951418</v>
      </c>
      <c r="C381" s="140">
        <v>90712.204416010703</v>
      </c>
      <c r="D381" s="116">
        <v>4.1205355014016902</v>
      </c>
      <c r="E381" s="154">
        <v>0.24268690311242996</v>
      </c>
      <c r="F381" s="138">
        <v>5.6581200183653344</v>
      </c>
      <c r="G381" s="116">
        <v>0.13808910034360664</v>
      </c>
      <c r="H381" s="138">
        <v>11.129307433348439</v>
      </c>
      <c r="I381" s="116">
        <v>1.3937045941306345</v>
      </c>
      <c r="J381" s="138">
        <v>0.45670842166500519</v>
      </c>
      <c r="K381" s="116">
        <v>1.3868467457030464</v>
      </c>
      <c r="L381" s="139">
        <v>0.99507941033094882</v>
      </c>
      <c r="M381" s="116">
        <v>2425.0081211097349</v>
      </c>
      <c r="N381" s="116">
        <v>28.029529199548278</v>
      </c>
      <c r="O381" s="116">
        <v>2534.0149525017364</v>
      </c>
      <c r="P381" s="116">
        <v>12.98543352590309</v>
      </c>
      <c r="Q381" s="116">
        <v>2622.4754613948917</v>
      </c>
      <c r="R381" s="116">
        <v>2.2970985861284134</v>
      </c>
      <c r="S381" s="116">
        <v>92.470193022125585</v>
      </c>
      <c r="T381" s="116">
        <v>95.698256188883846</v>
      </c>
    </row>
    <row r="382" spans="1:20">
      <c r="A382" s="102" t="s">
        <v>3032</v>
      </c>
      <c r="B382" s="140">
        <v>107.64918113344704</v>
      </c>
      <c r="C382" s="140">
        <v>86566.436526388759</v>
      </c>
      <c r="D382" s="116">
        <v>1.8255453100763639</v>
      </c>
      <c r="E382" s="154">
        <v>0.54778152833586435</v>
      </c>
      <c r="F382" s="138">
        <v>5.2971348197487993</v>
      </c>
      <c r="G382" s="116">
        <v>1.6845453135497725</v>
      </c>
      <c r="H382" s="138">
        <v>12.324108196677551</v>
      </c>
      <c r="I382" s="116">
        <v>4.5433079764404436</v>
      </c>
      <c r="J382" s="138">
        <v>0.47347303924406903</v>
      </c>
      <c r="K382" s="116">
        <v>4.2194732438285296</v>
      </c>
      <c r="L382" s="139">
        <v>0.92872269846306377</v>
      </c>
      <c r="M382" s="116">
        <v>2498.7734146166999</v>
      </c>
      <c r="N382" s="116">
        <v>87.408993181501273</v>
      </c>
      <c r="O382" s="116">
        <v>2629.4106114977749</v>
      </c>
      <c r="P382" s="116">
        <v>42.694829491764267</v>
      </c>
      <c r="Q382" s="116">
        <v>2731.563443489797</v>
      </c>
      <c r="R382" s="116">
        <v>27.73463272081176</v>
      </c>
      <c r="S382" s="116">
        <v>91.477773308618865</v>
      </c>
      <c r="T382" s="116">
        <v>95.031692794201476</v>
      </c>
    </row>
    <row r="383" spans="1:20">
      <c r="A383" s="102" t="s">
        <v>3033</v>
      </c>
      <c r="B383" s="140">
        <v>70.137626762716508</v>
      </c>
      <c r="C383" s="140">
        <v>99257.440434559219</v>
      </c>
      <c r="D383" s="116">
        <v>1.2836059789595902</v>
      </c>
      <c r="E383" s="154">
        <v>0.77905526804303038</v>
      </c>
      <c r="F383" s="138">
        <v>4.173357826957778</v>
      </c>
      <c r="G383" s="116">
        <v>0.23334689904986219</v>
      </c>
      <c r="H383" s="138">
        <v>19.900504400346339</v>
      </c>
      <c r="I383" s="116">
        <v>1.6413986603586523</v>
      </c>
      <c r="J383" s="138">
        <v>0.60234933129963086</v>
      </c>
      <c r="K383" s="116">
        <v>1.62472729617342</v>
      </c>
      <c r="L383" s="139">
        <v>0.98984319617905037</v>
      </c>
      <c r="M383" s="116">
        <v>3039.2965954073325</v>
      </c>
      <c r="N383" s="116">
        <v>39.372710331743974</v>
      </c>
      <c r="O383" s="116">
        <v>3086.5342871172343</v>
      </c>
      <c r="P383" s="116">
        <v>15.870355880793795</v>
      </c>
      <c r="Q383" s="116">
        <v>3117.4038881584056</v>
      </c>
      <c r="R383" s="116">
        <v>3.7151276186480118</v>
      </c>
      <c r="S383" s="116">
        <v>97.494476315764956</v>
      </c>
      <c r="T383" s="116">
        <v>98.469555581900863</v>
      </c>
    </row>
    <row r="384" spans="1:20">
      <c r="A384" s="102" t="s">
        <v>3034</v>
      </c>
      <c r="B384" s="140">
        <v>210.68264948346865</v>
      </c>
      <c r="C384" s="140">
        <v>7311.9791763834819</v>
      </c>
      <c r="D384" s="116">
        <v>1.0312794283197158</v>
      </c>
      <c r="E384" s="154">
        <v>0.9696692986781672</v>
      </c>
      <c r="F384" s="138">
        <v>3.4543710308452487</v>
      </c>
      <c r="G384" s="116">
        <v>0.22029147232306145</v>
      </c>
      <c r="H384" s="138">
        <v>27.991901416505797</v>
      </c>
      <c r="I384" s="116">
        <v>2.4594037068913752</v>
      </c>
      <c r="J384" s="138">
        <v>0.70129397556899986</v>
      </c>
      <c r="K384" s="116">
        <v>2.449517964966327</v>
      </c>
      <c r="L384" s="139">
        <v>0.99598043139589165</v>
      </c>
      <c r="M384" s="116">
        <v>3425.5543827534257</v>
      </c>
      <c r="N384" s="116">
        <v>65.09300759488633</v>
      </c>
      <c r="O384" s="116">
        <v>3418.8115240756665</v>
      </c>
      <c r="P384" s="116">
        <v>24.115545030014573</v>
      </c>
      <c r="Q384" s="116">
        <v>3414.8514789541814</v>
      </c>
      <c r="R384" s="116">
        <v>3.4270616243811673</v>
      </c>
      <c r="S384" s="116">
        <v>100.31342223417934</v>
      </c>
      <c r="T384" s="116">
        <v>100.19722814873751</v>
      </c>
    </row>
    <row r="386" spans="1:21">
      <c r="A386" s="282" t="s">
        <v>4127</v>
      </c>
    </row>
    <row r="387" spans="1:21">
      <c r="A387" s="102" t="s">
        <v>3035</v>
      </c>
      <c r="B387" s="140">
        <v>523.84826941719723</v>
      </c>
      <c r="C387" s="140">
        <v>96146.502812817111</v>
      </c>
      <c r="D387" s="116">
        <v>3.0987177674837874</v>
      </c>
      <c r="E387" s="154">
        <v>0.32271412727336485</v>
      </c>
      <c r="F387" s="138">
        <v>17.04505806532131</v>
      </c>
      <c r="G387" s="116">
        <v>1.399571124870449</v>
      </c>
      <c r="H387" s="138">
        <v>0.75057781768267118</v>
      </c>
      <c r="I387" s="116">
        <v>1.7876805543643342</v>
      </c>
      <c r="J387" s="138">
        <v>9.278823966451466E-2</v>
      </c>
      <c r="K387" s="116">
        <v>1.1122061098920646</v>
      </c>
      <c r="L387" s="139">
        <v>0.62215036527459699</v>
      </c>
      <c r="M387" s="118">
        <v>572.00611199024547</v>
      </c>
      <c r="N387" s="118">
        <v>6.0878022123093842</v>
      </c>
      <c r="O387" s="116">
        <v>568.55959280139223</v>
      </c>
      <c r="P387" s="116">
        <v>7.782921251966286</v>
      </c>
      <c r="Q387" s="116">
        <v>554.78621670834718</v>
      </c>
      <c r="R387" s="116">
        <v>30.556133319974094</v>
      </c>
      <c r="S387" s="116">
        <v>103.10387943378753</v>
      </c>
      <c r="T387" s="116">
        <v>100.6061843353784</v>
      </c>
      <c r="U387" s="116" t="s">
        <v>1458</v>
      </c>
    </row>
    <row r="388" spans="1:21">
      <c r="A388" s="102" t="s">
        <v>3036</v>
      </c>
      <c r="B388" s="140">
        <v>247.93224157745672</v>
      </c>
      <c r="C388" s="140">
        <v>49324.592573786467</v>
      </c>
      <c r="D388" s="116">
        <v>3.4235306957959071</v>
      </c>
      <c r="E388" s="154">
        <v>0.29209611037751149</v>
      </c>
      <c r="F388" s="138">
        <v>16.978103979225374</v>
      </c>
      <c r="G388" s="116">
        <v>2.7185858381896995</v>
      </c>
      <c r="H388" s="138">
        <v>0.76055838909343088</v>
      </c>
      <c r="I388" s="116">
        <v>3.3523092437698252</v>
      </c>
      <c r="J388" s="138">
        <v>9.3652737251961257E-2</v>
      </c>
      <c r="K388" s="116">
        <v>1.9614454634934482</v>
      </c>
      <c r="L388" s="139">
        <v>0.58510278165379281</v>
      </c>
      <c r="M388" s="118">
        <v>577.10381172910422</v>
      </c>
      <c r="N388" s="118">
        <v>10.827691721813665</v>
      </c>
      <c r="O388" s="116">
        <v>574.33215744736333</v>
      </c>
      <c r="P388" s="116">
        <v>14.705726243632057</v>
      </c>
      <c r="Q388" s="116">
        <v>563.3588207669967</v>
      </c>
      <c r="R388" s="116">
        <v>59.213805019496533</v>
      </c>
      <c r="S388" s="116">
        <v>102.43982883651206</v>
      </c>
      <c r="T388" s="116">
        <v>100.48258734006112</v>
      </c>
    </row>
    <row r="389" spans="1:21">
      <c r="A389" s="102" t="s">
        <v>3037</v>
      </c>
      <c r="B389" s="140">
        <v>459.52353505544272</v>
      </c>
      <c r="C389" s="140">
        <v>20588.932147356456</v>
      </c>
      <c r="D389" s="116">
        <v>0.98761258195852386</v>
      </c>
      <c r="E389" s="154">
        <v>1.0125427908349556</v>
      </c>
      <c r="F389" s="138">
        <v>16.527027765776211</v>
      </c>
      <c r="G389" s="116">
        <v>2.1799052417070728</v>
      </c>
      <c r="H389" s="138">
        <v>0.79810421481857108</v>
      </c>
      <c r="I389" s="116">
        <v>2.4152527421431351</v>
      </c>
      <c r="J389" s="138">
        <v>9.5665002308453331E-2</v>
      </c>
      <c r="K389" s="116">
        <v>1.0399321831773274</v>
      </c>
      <c r="L389" s="139">
        <v>0.4305686792242539</v>
      </c>
      <c r="M389" s="118">
        <v>588.95398533964567</v>
      </c>
      <c r="N389" s="118">
        <v>5.8532711114455651</v>
      </c>
      <c r="O389" s="116">
        <v>595.75863927790533</v>
      </c>
      <c r="P389" s="116">
        <v>10.88563774961915</v>
      </c>
      <c r="Q389" s="116">
        <v>621.73126102520985</v>
      </c>
      <c r="R389" s="116">
        <v>47.03437010672252</v>
      </c>
      <c r="S389" s="116">
        <v>94.728063756756285</v>
      </c>
      <c r="T389" s="116">
        <v>98.857816993387232</v>
      </c>
      <c r="U389" s="116" t="s">
        <v>81</v>
      </c>
    </row>
    <row r="390" spans="1:21">
      <c r="A390" s="102" t="s">
        <v>3038</v>
      </c>
      <c r="B390" s="140">
        <v>778.70135716422533</v>
      </c>
      <c r="C390" s="140">
        <v>16528.314574117809</v>
      </c>
      <c r="D390" s="116">
        <v>1.2984587414498936</v>
      </c>
      <c r="E390" s="154">
        <v>0.77014383905904737</v>
      </c>
      <c r="F390" s="138">
        <v>16.48731691133839</v>
      </c>
      <c r="G390" s="116">
        <v>1.6889823219728324</v>
      </c>
      <c r="H390" s="138">
        <v>0.80067027668652468</v>
      </c>
      <c r="I390" s="116">
        <v>2.0016954305569148</v>
      </c>
      <c r="J390" s="138">
        <v>9.5741982834491771E-2</v>
      </c>
      <c r="K390" s="116">
        <v>1.0743013137736039</v>
      </c>
      <c r="L390" s="139">
        <v>0.53669569174902432</v>
      </c>
      <c r="M390" s="116">
        <v>589.40688921224421</v>
      </c>
      <c r="N390" s="116">
        <v>6.0511588760434734</v>
      </c>
      <c r="O390" s="116">
        <v>597.206652306813</v>
      </c>
      <c r="P390" s="116">
        <v>9.037720117473782</v>
      </c>
      <c r="Q390" s="116">
        <v>626.91853758222078</v>
      </c>
      <c r="R390" s="116">
        <v>36.403752936811543</v>
      </c>
      <c r="S390" s="116">
        <v>94.016503561269005</v>
      </c>
      <c r="T390" s="116">
        <v>98.69395910704597</v>
      </c>
    </row>
    <row r="391" spans="1:21">
      <c r="A391" s="102" t="s">
        <v>3039</v>
      </c>
      <c r="B391" s="140">
        <v>478.36393599228234</v>
      </c>
      <c r="C391" s="140">
        <v>162962.45748830301</v>
      </c>
      <c r="D391" s="116">
        <v>2.174839482201163</v>
      </c>
      <c r="E391" s="154">
        <v>0.45980404907303613</v>
      </c>
      <c r="F391" s="138">
        <v>16.556346593916118</v>
      </c>
      <c r="G391" s="116">
        <v>1.2973510718776915</v>
      </c>
      <c r="H391" s="138">
        <v>0.79969476826278041</v>
      </c>
      <c r="I391" s="116">
        <v>2.242116491422264</v>
      </c>
      <c r="J391" s="138">
        <v>9.6025701716710349E-2</v>
      </c>
      <c r="K391" s="116">
        <v>1.8286515680701692</v>
      </c>
      <c r="L391" s="139">
        <v>0.81559168538570559</v>
      </c>
      <c r="M391" s="116">
        <v>591.07583382637756</v>
      </c>
      <c r="N391" s="116">
        <v>10.328001465128693</v>
      </c>
      <c r="O391" s="116">
        <v>596.65642213089939</v>
      </c>
      <c r="P391" s="116">
        <v>10.116443356419097</v>
      </c>
      <c r="Q391" s="116">
        <v>617.90630727189671</v>
      </c>
      <c r="R391" s="116">
        <v>28.01543800541333</v>
      </c>
      <c r="S391" s="116">
        <v>95.657841143590574</v>
      </c>
      <c r="T391" s="116">
        <v>99.064689811836544</v>
      </c>
    </row>
    <row r="392" spans="1:21">
      <c r="A392" s="102" t="s">
        <v>3040</v>
      </c>
      <c r="B392" s="140">
        <v>59.593034865619451</v>
      </c>
      <c r="C392" s="140">
        <v>8780.5649561726623</v>
      </c>
      <c r="D392" s="116">
        <v>1.4412710222115686</v>
      </c>
      <c r="E392" s="154">
        <v>0.69383203060972032</v>
      </c>
      <c r="F392" s="138">
        <v>16.530212626588703</v>
      </c>
      <c r="G392" s="116">
        <v>11.509754219831063</v>
      </c>
      <c r="H392" s="138">
        <v>0.80430378961543614</v>
      </c>
      <c r="I392" s="116">
        <v>11.687904441813066</v>
      </c>
      <c r="J392" s="138">
        <v>9.6426694652699638E-2</v>
      </c>
      <c r="K392" s="116">
        <v>2.0328964656456607</v>
      </c>
      <c r="L392" s="139">
        <v>0.17393164666653596</v>
      </c>
      <c r="M392" s="116">
        <v>593.4338933058832</v>
      </c>
      <c r="N392" s="116">
        <v>11.525283271846035</v>
      </c>
      <c r="O392" s="116">
        <v>599.25349571445111</v>
      </c>
      <c r="P392" s="116">
        <v>52.950546616372208</v>
      </c>
      <c r="Q392" s="116">
        <v>621.31593840317862</v>
      </c>
      <c r="R392" s="116">
        <v>249.06114572436644</v>
      </c>
      <c r="S392" s="116">
        <v>95.512420755058358</v>
      </c>
      <c r="T392" s="116">
        <v>99.028857995791981</v>
      </c>
    </row>
    <row r="393" spans="1:21">
      <c r="A393" s="102" t="s">
        <v>3041</v>
      </c>
      <c r="B393" s="140">
        <v>647.66267133643908</v>
      </c>
      <c r="C393" s="140">
        <v>112533.67670058458</v>
      </c>
      <c r="D393" s="116">
        <v>2.1849349239092324</v>
      </c>
      <c r="E393" s="154">
        <v>0.45767953500913627</v>
      </c>
      <c r="F393" s="138">
        <v>16.821203241287968</v>
      </c>
      <c r="G393" s="116">
        <v>0.71493913342690363</v>
      </c>
      <c r="H393" s="138">
        <v>0.79745883632081294</v>
      </c>
      <c r="I393" s="116">
        <v>1.5137243470076318</v>
      </c>
      <c r="J393" s="138">
        <v>9.7289071383183864E-2</v>
      </c>
      <c r="K393" s="116">
        <v>1.334250139298651</v>
      </c>
      <c r="L393" s="139">
        <v>0.88143534318928674</v>
      </c>
      <c r="M393" s="116">
        <v>598.50222344979306</v>
      </c>
      <c r="N393" s="116">
        <v>7.6260328059868812</v>
      </c>
      <c r="O393" s="116">
        <v>595.39413091730796</v>
      </c>
      <c r="P393" s="116">
        <v>6.8191863317170487</v>
      </c>
      <c r="Q393" s="116">
        <v>583.55022184187749</v>
      </c>
      <c r="R393" s="116">
        <v>15.510010721690719</v>
      </c>
      <c r="S393" s="116">
        <v>102.56224760924984</v>
      </c>
      <c r="T393" s="116">
        <v>100.52202270245704</v>
      </c>
    </row>
    <row r="394" spans="1:21">
      <c r="A394" s="102" t="s">
        <v>3042</v>
      </c>
      <c r="B394" s="140">
        <v>1386.3360366985316</v>
      </c>
      <c r="C394" s="140">
        <v>24752.442344789601</v>
      </c>
      <c r="D394" s="116">
        <v>1.7754989347081847</v>
      </c>
      <c r="E394" s="154">
        <v>0.56322196564108717</v>
      </c>
      <c r="F394" s="138">
        <v>16.54124159674085</v>
      </c>
      <c r="G394" s="116">
        <v>0.43505805120902913</v>
      </c>
      <c r="H394" s="138">
        <v>0.81239714844598465</v>
      </c>
      <c r="I394" s="116">
        <v>1.1233752344246959</v>
      </c>
      <c r="J394" s="138">
        <v>9.7461977842677489E-2</v>
      </c>
      <c r="K394" s="116">
        <v>1.0357105818697336</v>
      </c>
      <c r="L394" s="139">
        <v>0.92196316077783469</v>
      </c>
      <c r="M394" s="116">
        <v>599.51794380254864</v>
      </c>
      <c r="N394" s="116">
        <v>5.9292870920398286</v>
      </c>
      <c r="O394" s="116">
        <v>603.79789861564859</v>
      </c>
      <c r="P394" s="116">
        <v>5.1129723824324174</v>
      </c>
      <c r="Q394" s="116">
        <v>619.87621351809207</v>
      </c>
      <c r="R394" s="116">
        <v>9.3880599291982776</v>
      </c>
      <c r="S394" s="116">
        <v>96.715752391916993</v>
      </c>
      <c r="T394" s="116">
        <v>99.291161028729519</v>
      </c>
    </row>
    <row r="395" spans="1:21">
      <c r="A395" s="102" t="s">
        <v>3043</v>
      </c>
      <c r="B395" s="140">
        <v>547.37048208398267</v>
      </c>
      <c r="C395" s="140">
        <v>28732.282079292771</v>
      </c>
      <c r="D395" s="116">
        <v>2.2734338094649544</v>
      </c>
      <c r="E395" s="154">
        <v>0.43986325699772488</v>
      </c>
      <c r="F395" s="138">
        <v>16.732151585083038</v>
      </c>
      <c r="G395" s="116">
        <v>0.84879582718859803</v>
      </c>
      <c r="H395" s="138">
        <v>0.81140441995481161</v>
      </c>
      <c r="I395" s="116">
        <v>3.5385231593732205</v>
      </c>
      <c r="J395" s="138">
        <v>9.8466360251597662E-2</v>
      </c>
      <c r="K395" s="116">
        <v>3.4352135003763391</v>
      </c>
      <c r="L395" s="139">
        <v>0.97080430045420962</v>
      </c>
      <c r="M395" s="116">
        <v>605.41491716393318</v>
      </c>
      <c r="N395" s="116">
        <v>19.850636436267337</v>
      </c>
      <c r="O395" s="116">
        <v>603.24157692274594</v>
      </c>
      <c r="P395" s="116">
        <v>16.095715005468321</v>
      </c>
      <c r="Q395" s="116">
        <v>595.07826058921137</v>
      </c>
      <c r="R395" s="116">
        <v>18.371467895430271</v>
      </c>
      <c r="S395" s="116">
        <v>101.73702473427396</v>
      </c>
      <c r="T395" s="116">
        <v>100.36027693122114</v>
      </c>
    </row>
    <row r="396" spans="1:21">
      <c r="A396" s="102" t="s">
        <v>3044</v>
      </c>
      <c r="B396" s="140">
        <v>1014.2852995139909</v>
      </c>
      <c r="C396" s="140">
        <v>30129.641913212316</v>
      </c>
      <c r="D396" s="116">
        <v>0.78425139650930797</v>
      </c>
      <c r="E396" s="154">
        <v>1.275101331602323</v>
      </c>
      <c r="F396" s="138">
        <v>16.587064045622899</v>
      </c>
      <c r="G396" s="116">
        <v>0.64934060360302759</v>
      </c>
      <c r="H396" s="138">
        <v>0.82532798669663487</v>
      </c>
      <c r="I396" s="116">
        <v>3.6694441467508234</v>
      </c>
      <c r="J396" s="138">
        <v>9.9287555656963206E-2</v>
      </c>
      <c r="K396" s="116">
        <v>3.6115339021856538</v>
      </c>
      <c r="L396" s="139">
        <v>0.98421825152552134</v>
      </c>
      <c r="M396" s="116">
        <v>610.23235001251464</v>
      </c>
      <c r="N396" s="116">
        <v>21.027853819007134</v>
      </c>
      <c r="O396" s="116">
        <v>611.01659097817856</v>
      </c>
      <c r="P396" s="116">
        <v>16.848285271608404</v>
      </c>
      <c r="Q396" s="116">
        <v>613.90477307529761</v>
      </c>
      <c r="R396" s="116">
        <v>14.009039905212603</v>
      </c>
      <c r="S396" s="116">
        <v>99.401792717071359</v>
      </c>
      <c r="T396" s="116">
        <v>99.871649808328712</v>
      </c>
    </row>
    <row r="397" spans="1:21">
      <c r="A397" s="102" t="s">
        <v>3045</v>
      </c>
      <c r="B397" s="140">
        <v>487.49178999710995</v>
      </c>
      <c r="C397" s="140">
        <v>72718.515440070638</v>
      </c>
      <c r="D397" s="116">
        <v>0.88636102197026823</v>
      </c>
      <c r="E397" s="154">
        <v>1.1282084559372056</v>
      </c>
      <c r="F397" s="138">
        <v>16.638352373861849</v>
      </c>
      <c r="G397" s="116">
        <v>1.03983933300224</v>
      </c>
      <c r="H397" s="138">
        <v>0.84248956350027693</v>
      </c>
      <c r="I397" s="116">
        <v>1.8719016547629448</v>
      </c>
      <c r="J397" s="138">
        <v>0.10166549339149018</v>
      </c>
      <c r="K397" s="116">
        <v>1.5565185404118089</v>
      </c>
      <c r="L397" s="139">
        <v>0.83151726291353933</v>
      </c>
      <c r="M397" s="116">
        <v>624.16193157010571</v>
      </c>
      <c r="N397" s="116">
        <v>9.2596938586063402</v>
      </c>
      <c r="O397" s="116">
        <v>620.51853657985782</v>
      </c>
      <c r="P397" s="116">
        <v>8.6912659287713154</v>
      </c>
      <c r="Q397" s="116">
        <v>607.23179404943221</v>
      </c>
      <c r="R397" s="116">
        <v>22.466156246051639</v>
      </c>
      <c r="S397" s="116">
        <v>102.7880848279982</v>
      </c>
      <c r="T397" s="116">
        <v>100.58715328801125</v>
      </c>
    </row>
    <row r="398" spans="1:21">
      <c r="A398" s="102" t="s">
        <v>3046</v>
      </c>
      <c r="B398" s="140">
        <v>371.38348357906619</v>
      </c>
      <c r="C398" s="140">
        <v>75418.593821594462</v>
      </c>
      <c r="D398" s="116">
        <v>1.2417620582895024</v>
      </c>
      <c r="E398" s="154">
        <v>0.80530725940964576</v>
      </c>
      <c r="F398" s="138">
        <v>16.623817394460676</v>
      </c>
      <c r="G398" s="116">
        <v>1.811754703974868</v>
      </c>
      <c r="H398" s="138">
        <v>0.84392987854361745</v>
      </c>
      <c r="I398" s="116">
        <v>2.2990670324569771</v>
      </c>
      <c r="J398" s="138">
        <v>0.10175033503509193</v>
      </c>
      <c r="K398" s="116">
        <v>1.4153635972270409</v>
      </c>
      <c r="L398" s="139">
        <v>0.61562519806761085</v>
      </c>
      <c r="M398" s="116">
        <v>624.65836476057461</v>
      </c>
      <c r="N398" s="116">
        <v>8.4263429529090104</v>
      </c>
      <c r="O398" s="116">
        <v>621.31197399725863</v>
      </c>
      <c r="P398" s="116">
        <v>10.684631173862556</v>
      </c>
      <c r="Q398" s="116">
        <v>609.12061119705811</v>
      </c>
      <c r="R398" s="116">
        <v>39.157032235475981</v>
      </c>
      <c r="S398" s="116">
        <v>102.55085007433607</v>
      </c>
      <c r="T398" s="116">
        <v>100.53860071966531</v>
      </c>
    </row>
    <row r="399" spans="1:21">
      <c r="A399" s="102" t="s">
        <v>3047</v>
      </c>
      <c r="B399" s="140">
        <v>442.62560238956996</v>
      </c>
      <c r="C399" s="140">
        <v>105750.17582234005</v>
      </c>
      <c r="D399" s="116">
        <v>0.96149585255676495</v>
      </c>
      <c r="E399" s="154">
        <v>1.0400460879169127</v>
      </c>
      <c r="F399" s="138">
        <v>16.42977874599314</v>
      </c>
      <c r="G399" s="116">
        <v>1.3434749919040776</v>
      </c>
      <c r="H399" s="138">
        <v>0.85669917680541008</v>
      </c>
      <c r="I399" s="116">
        <v>1.954500192593287</v>
      </c>
      <c r="J399" s="138">
        <v>0.10208426114583222</v>
      </c>
      <c r="K399" s="116">
        <v>1.419558364060997</v>
      </c>
      <c r="L399" s="139">
        <v>0.72630249382451395</v>
      </c>
      <c r="M399" s="116">
        <v>626.61189252192037</v>
      </c>
      <c r="N399" s="116">
        <v>8.4764830568375373</v>
      </c>
      <c r="O399" s="116">
        <v>628.31931265354069</v>
      </c>
      <c r="P399" s="116">
        <v>9.1572317845188991</v>
      </c>
      <c r="Q399" s="116">
        <v>634.49114733095792</v>
      </c>
      <c r="R399" s="116">
        <v>28.922556023517643</v>
      </c>
      <c r="S399" s="116">
        <v>98.758177345392085</v>
      </c>
      <c r="T399" s="116">
        <v>99.728255984300489</v>
      </c>
    </row>
    <row r="400" spans="1:21">
      <c r="A400" s="102" t="s">
        <v>3048</v>
      </c>
      <c r="B400" s="140">
        <v>305.75112978386318</v>
      </c>
      <c r="C400" s="140">
        <v>117364.37772384284</v>
      </c>
      <c r="D400" s="116">
        <v>1.875917866563626</v>
      </c>
      <c r="E400" s="154">
        <v>0.5330723790332228</v>
      </c>
      <c r="F400" s="138">
        <v>16.292419456472178</v>
      </c>
      <c r="G400" s="116">
        <v>1.4810507564370379</v>
      </c>
      <c r="H400" s="138">
        <v>0.86502814491930136</v>
      </c>
      <c r="I400" s="116">
        <v>2.0905069455724656</v>
      </c>
      <c r="J400" s="138">
        <v>0.10221497953785363</v>
      </c>
      <c r="K400" s="116">
        <v>1.4753670547846718</v>
      </c>
      <c r="L400" s="139">
        <v>0.70574606695729336</v>
      </c>
      <c r="M400" s="116">
        <v>627.37645740641938</v>
      </c>
      <c r="N400" s="116">
        <v>8.819963642864991</v>
      </c>
      <c r="O400" s="116">
        <v>632.86403420973159</v>
      </c>
      <c r="P400" s="116">
        <v>9.8455500450901354</v>
      </c>
      <c r="Q400" s="116">
        <v>652.51978744820133</v>
      </c>
      <c r="R400" s="116">
        <v>31.808798571832654</v>
      </c>
      <c r="S400" s="116">
        <v>96.146732938152027</v>
      </c>
      <c r="T400" s="116">
        <v>99.132897983345714</v>
      </c>
    </row>
    <row r="401" spans="1:20">
      <c r="A401" s="102" t="s">
        <v>3049</v>
      </c>
      <c r="B401" s="140">
        <v>324.38375315427282</v>
      </c>
      <c r="C401" s="140">
        <v>165601.43947467033</v>
      </c>
      <c r="D401" s="116">
        <v>2.4684038999175675</v>
      </c>
      <c r="E401" s="154">
        <v>0.40512008591195109</v>
      </c>
      <c r="F401" s="138">
        <v>16.267500004920848</v>
      </c>
      <c r="G401" s="116">
        <v>1.1707884006872169</v>
      </c>
      <c r="H401" s="138">
        <v>0.86707188054846651</v>
      </c>
      <c r="I401" s="116">
        <v>1.588406869463046</v>
      </c>
      <c r="J401" s="138">
        <v>0.10229976661654271</v>
      </c>
      <c r="K401" s="116">
        <v>1.0734481374401199</v>
      </c>
      <c r="L401" s="139">
        <v>0.67580174706937313</v>
      </c>
      <c r="M401" s="116">
        <v>627.87232401628808</v>
      </c>
      <c r="N401" s="116">
        <v>6.4220597728275379</v>
      </c>
      <c r="O401" s="116">
        <v>633.97610233034084</v>
      </c>
      <c r="P401" s="116">
        <v>7.4902033549698785</v>
      </c>
      <c r="Q401" s="116">
        <v>655.82010191282427</v>
      </c>
      <c r="R401" s="116">
        <v>25.094617426978459</v>
      </c>
      <c r="S401" s="116">
        <v>95.738499351419506</v>
      </c>
      <c r="T401" s="116">
        <v>99.037222650567301</v>
      </c>
    </row>
    <row r="402" spans="1:20">
      <c r="A402" s="102" t="s">
        <v>3050</v>
      </c>
      <c r="B402" s="140">
        <v>200.54041692517805</v>
      </c>
      <c r="C402" s="140">
        <v>14610.545774828726</v>
      </c>
      <c r="D402" s="116">
        <v>2.9141752687953897</v>
      </c>
      <c r="E402" s="154">
        <v>0.34315025959758499</v>
      </c>
      <c r="F402" s="138">
        <v>16.367720476503898</v>
      </c>
      <c r="G402" s="116">
        <v>1.1020114596537067</v>
      </c>
      <c r="H402" s="138">
        <v>0.87484355839144534</v>
      </c>
      <c r="I402" s="116">
        <v>1.8110799440446494</v>
      </c>
      <c r="J402" s="138">
        <v>0.10385258793458946</v>
      </c>
      <c r="K402" s="116">
        <v>1.4372130344916432</v>
      </c>
      <c r="L402" s="139">
        <v>0.79356686556969047</v>
      </c>
      <c r="M402" s="116">
        <v>636.94706538612979</v>
      </c>
      <c r="N402" s="116">
        <v>8.7165747854133997</v>
      </c>
      <c r="O402" s="116">
        <v>638.19385735581523</v>
      </c>
      <c r="P402" s="116">
        <v>8.5811053630123411</v>
      </c>
      <c r="Q402" s="116">
        <v>642.63110281015611</v>
      </c>
      <c r="R402" s="116">
        <v>23.699600154069742</v>
      </c>
      <c r="S402" s="116">
        <v>99.115505396615461</v>
      </c>
      <c r="T402" s="116">
        <v>99.804637422420328</v>
      </c>
    </row>
    <row r="403" spans="1:20">
      <c r="A403" s="102" t="s">
        <v>3051</v>
      </c>
      <c r="B403" s="140">
        <v>128.10834630740786</v>
      </c>
      <c r="C403" s="140">
        <v>22148.838203256611</v>
      </c>
      <c r="D403" s="116">
        <v>1.3370202902434538</v>
      </c>
      <c r="E403" s="154">
        <v>0.7479318057453811</v>
      </c>
      <c r="F403" s="138">
        <v>16.562263883961162</v>
      </c>
      <c r="G403" s="116">
        <v>3.6554714970460762</v>
      </c>
      <c r="H403" s="138">
        <v>0.86944629359971271</v>
      </c>
      <c r="I403" s="116">
        <v>4.1217518402272511</v>
      </c>
      <c r="J403" s="138">
        <v>0.10443863466442134</v>
      </c>
      <c r="K403" s="116">
        <v>1.9043020681342671</v>
      </c>
      <c r="L403" s="139">
        <v>0.46201279018032165</v>
      </c>
      <c r="M403" s="116">
        <v>640.36862500706809</v>
      </c>
      <c r="N403" s="116">
        <v>11.608446634378652</v>
      </c>
      <c r="O403" s="116">
        <v>635.26657596693076</v>
      </c>
      <c r="P403" s="116">
        <v>19.466807038953505</v>
      </c>
      <c r="Q403" s="116">
        <v>617.13574741527452</v>
      </c>
      <c r="R403" s="116">
        <v>78.961559651099094</v>
      </c>
      <c r="S403" s="116">
        <v>103.76463001683162</v>
      </c>
      <c r="T403" s="116">
        <v>100.80313512990536</v>
      </c>
    </row>
    <row r="404" spans="1:20">
      <c r="A404" s="102" t="s">
        <v>3052</v>
      </c>
      <c r="B404" s="140">
        <v>96.583234206247681</v>
      </c>
      <c r="C404" s="140">
        <v>18185.458462547769</v>
      </c>
      <c r="D404" s="116">
        <v>1.3500981981736422</v>
      </c>
      <c r="E404" s="154">
        <v>0.74068686363166714</v>
      </c>
      <c r="F404" s="138">
        <v>16.300145739207004</v>
      </c>
      <c r="G404" s="116">
        <v>6.7459551889899272</v>
      </c>
      <c r="H404" s="138">
        <v>0.88484721831542024</v>
      </c>
      <c r="I404" s="116">
        <v>6.8292350703271714</v>
      </c>
      <c r="J404" s="138">
        <v>0.10460645935214148</v>
      </c>
      <c r="K404" s="116">
        <v>1.0632686555741393</v>
      </c>
      <c r="L404" s="139">
        <v>0.15569366768381065</v>
      </c>
      <c r="M404" s="116">
        <v>641.34811379345751</v>
      </c>
      <c r="N404" s="116">
        <v>6.4910101431006524</v>
      </c>
      <c r="O404" s="116">
        <v>643.59726488661863</v>
      </c>
      <c r="P404" s="116">
        <v>32.564391849395406</v>
      </c>
      <c r="Q404" s="116">
        <v>651.47729003038739</v>
      </c>
      <c r="R404" s="116">
        <v>144.95796723379408</v>
      </c>
      <c r="S404" s="116">
        <v>98.445198874628858</v>
      </c>
      <c r="T404" s="116">
        <v>99.650534392255793</v>
      </c>
    </row>
    <row r="405" spans="1:20">
      <c r="A405" s="102" t="s">
        <v>3053</v>
      </c>
      <c r="B405" s="140">
        <v>788.51465288138979</v>
      </c>
      <c r="C405" s="140">
        <v>164786.05922731836</v>
      </c>
      <c r="D405" s="116">
        <v>2.0263147578275826</v>
      </c>
      <c r="E405" s="154">
        <v>0.49350674476264617</v>
      </c>
      <c r="F405" s="138">
        <v>16.455367089609904</v>
      </c>
      <c r="G405" s="116">
        <v>1.0644246183448107</v>
      </c>
      <c r="H405" s="138">
        <v>0.88064059927305705</v>
      </c>
      <c r="I405" s="116">
        <v>1.8624469359030593</v>
      </c>
      <c r="J405" s="138">
        <v>0.10510055363397307</v>
      </c>
      <c r="K405" s="116">
        <v>1.5283025946834607</v>
      </c>
      <c r="L405" s="139">
        <v>0.8205885307236529</v>
      </c>
      <c r="M405" s="116">
        <v>644.23097239875165</v>
      </c>
      <c r="N405" s="116">
        <v>9.3698161408885312</v>
      </c>
      <c r="O405" s="116">
        <v>641.32859125337291</v>
      </c>
      <c r="P405" s="116">
        <v>8.8555945783054426</v>
      </c>
      <c r="Q405" s="116">
        <v>631.13904960986167</v>
      </c>
      <c r="R405" s="116">
        <v>22.941377279011363</v>
      </c>
      <c r="S405" s="116">
        <v>102.07433255745825</v>
      </c>
      <c r="T405" s="116">
        <v>100.45255757890141</v>
      </c>
    </row>
    <row r="406" spans="1:20">
      <c r="A406" s="102" t="s">
        <v>3054</v>
      </c>
      <c r="B406" s="140">
        <v>566.83143616000268</v>
      </c>
      <c r="C406" s="140">
        <v>85755.339909462607</v>
      </c>
      <c r="D406" s="116">
        <v>1.431851946991044</v>
      </c>
      <c r="E406" s="154">
        <v>0.69839622881502761</v>
      </c>
      <c r="F406" s="138">
        <v>16.497774620012393</v>
      </c>
      <c r="G406" s="116">
        <v>1.0969853905210689</v>
      </c>
      <c r="H406" s="138">
        <v>0.88071185619391912</v>
      </c>
      <c r="I406" s="116">
        <v>1.9733542916994506</v>
      </c>
      <c r="J406" s="138">
        <v>0.10537993696446217</v>
      </c>
      <c r="K406" s="116">
        <v>1.640350637379697</v>
      </c>
      <c r="L406" s="139">
        <v>0.83124994040833344</v>
      </c>
      <c r="M406" s="116">
        <v>645.86050107467543</v>
      </c>
      <c r="N406" s="116">
        <v>10.080953417862247</v>
      </c>
      <c r="O406" s="116">
        <v>641.36706309068995</v>
      </c>
      <c r="P406" s="116">
        <v>9.3833716616416609</v>
      </c>
      <c r="Q406" s="116">
        <v>625.55263705804782</v>
      </c>
      <c r="R406" s="116">
        <v>23.66080334814842</v>
      </c>
      <c r="S406" s="116">
        <v>103.24638772400269</v>
      </c>
      <c r="T406" s="116">
        <v>100.70060317134653</v>
      </c>
    </row>
    <row r="407" spans="1:20">
      <c r="A407" s="102" t="s">
        <v>3055</v>
      </c>
      <c r="B407" s="140">
        <v>282.25461556984692</v>
      </c>
      <c r="C407" s="140">
        <v>71931.897861315883</v>
      </c>
      <c r="D407" s="116">
        <v>1.4115380026775923</v>
      </c>
      <c r="E407" s="154">
        <v>0.70844709678596507</v>
      </c>
      <c r="F407" s="138">
        <v>16.436122052228558</v>
      </c>
      <c r="G407" s="116">
        <v>2.4240596725820867</v>
      </c>
      <c r="H407" s="138">
        <v>0.88487999426879971</v>
      </c>
      <c r="I407" s="116">
        <v>2.7334400249509847</v>
      </c>
      <c r="J407" s="138">
        <v>0.10548299671727081</v>
      </c>
      <c r="K407" s="116">
        <v>1.2631821221681641</v>
      </c>
      <c r="L407" s="139">
        <v>0.46212176255479237</v>
      </c>
      <c r="M407" s="116">
        <v>646.46150246871991</v>
      </c>
      <c r="N407" s="116">
        <v>7.7698883551436211</v>
      </c>
      <c r="O407" s="116">
        <v>643.6149214149242</v>
      </c>
      <c r="P407" s="116">
        <v>13.030586758493712</v>
      </c>
      <c r="Q407" s="116">
        <v>633.65943626421483</v>
      </c>
      <c r="R407" s="116">
        <v>52.216979138483453</v>
      </c>
      <c r="S407" s="116">
        <v>102.0203386033325</v>
      </c>
      <c r="T407" s="116">
        <v>100.44228015216579</v>
      </c>
    </row>
    <row r="408" spans="1:20">
      <c r="A408" s="102" t="s">
        <v>3056</v>
      </c>
      <c r="B408" s="140">
        <v>120.08259797905096</v>
      </c>
      <c r="C408" s="140">
        <v>28299.915669501464</v>
      </c>
      <c r="D408" s="116">
        <v>3.4730457493216433</v>
      </c>
      <c r="E408" s="154">
        <v>0.28793170956510444</v>
      </c>
      <c r="F408" s="138">
        <v>16.301766760510009</v>
      </c>
      <c r="G408" s="116">
        <v>1.6522824337768536</v>
      </c>
      <c r="H408" s="138">
        <v>0.90100205149834123</v>
      </c>
      <c r="I408" s="116">
        <v>2.0934625207645947</v>
      </c>
      <c r="J408" s="138">
        <v>0.10652687332656649</v>
      </c>
      <c r="K408" s="116">
        <v>1.2855147159322944</v>
      </c>
      <c r="L408" s="139">
        <v>0.61406149056004433</v>
      </c>
      <c r="M408" s="116">
        <v>652.54579853738517</v>
      </c>
      <c r="N408" s="116">
        <v>7.9779754265269958</v>
      </c>
      <c r="O408" s="116">
        <v>652.26292600263571</v>
      </c>
      <c r="P408" s="116">
        <v>10.075173830402832</v>
      </c>
      <c r="Q408" s="116">
        <v>651.26347086243129</v>
      </c>
      <c r="R408" s="116">
        <v>35.491562842198221</v>
      </c>
      <c r="S408" s="116">
        <v>100.19689844929515</v>
      </c>
      <c r="T408" s="116">
        <v>100.04336786953124</v>
      </c>
    </row>
    <row r="409" spans="1:20">
      <c r="A409" s="102" t="s">
        <v>3057</v>
      </c>
      <c r="B409" s="140">
        <v>615.06611031818397</v>
      </c>
      <c r="C409" s="140">
        <v>91983.92433495108</v>
      </c>
      <c r="D409" s="116">
        <v>0.92576220318176394</v>
      </c>
      <c r="E409" s="154">
        <v>1.0801909999815149</v>
      </c>
      <c r="F409" s="138">
        <v>16.342984384432054</v>
      </c>
      <c r="G409" s="116">
        <v>0.84351823807742843</v>
      </c>
      <c r="H409" s="138">
        <v>0.89909812032418157</v>
      </c>
      <c r="I409" s="116">
        <v>1.348650463634802</v>
      </c>
      <c r="J409" s="138">
        <v>0.10657054351994713</v>
      </c>
      <c r="K409" s="116">
        <v>1.0522998883840657</v>
      </c>
      <c r="L409" s="139">
        <v>0.78026139222758284</v>
      </c>
      <c r="M409" s="116">
        <v>652.80020772139812</v>
      </c>
      <c r="N409" s="116">
        <v>6.5330495776771613</v>
      </c>
      <c r="O409" s="116">
        <v>651.24546881826768</v>
      </c>
      <c r="P409" s="116">
        <v>6.4832818825716458</v>
      </c>
      <c r="Q409" s="116">
        <v>645.88257546392435</v>
      </c>
      <c r="R409" s="116">
        <v>18.144141921591711</v>
      </c>
      <c r="S409" s="116">
        <v>101.0710355907194</v>
      </c>
      <c r="T409" s="116">
        <v>100.23873316246662</v>
      </c>
    </row>
    <row r="410" spans="1:20">
      <c r="A410" s="102" t="s">
        <v>3058</v>
      </c>
      <c r="B410" s="140">
        <v>434.18622223491298</v>
      </c>
      <c r="C410" s="140">
        <v>190345.53525617055</v>
      </c>
      <c r="D410" s="116">
        <v>2.5716541671955775</v>
      </c>
      <c r="E410" s="154">
        <v>0.38885477400350182</v>
      </c>
      <c r="F410" s="138">
        <v>16.293677475133098</v>
      </c>
      <c r="G410" s="116">
        <v>1.3448971979512025</v>
      </c>
      <c r="H410" s="138">
        <v>0.90526266473340111</v>
      </c>
      <c r="I410" s="116">
        <v>2.4168319248937951</v>
      </c>
      <c r="J410" s="138">
        <v>0.10697750137398887</v>
      </c>
      <c r="K410" s="116">
        <v>2.0080657559275421</v>
      </c>
      <c r="L410" s="139">
        <v>0.83086694413629281</v>
      </c>
      <c r="M410" s="116">
        <v>655.17053703720001</v>
      </c>
      <c r="N410" s="116">
        <v>12.509799138642279</v>
      </c>
      <c r="O410" s="116">
        <v>654.53610278079543</v>
      </c>
      <c r="P410" s="116">
        <v>11.660447090013975</v>
      </c>
      <c r="Q410" s="116">
        <v>652.36284191108734</v>
      </c>
      <c r="R410" s="116">
        <v>28.866764109432381</v>
      </c>
      <c r="S410" s="116">
        <v>100.43038857300448</v>
      </c>
      <c r="T410" s="116">
        <v>100.09692884070247</v>
      </c>
    </row>
    <row r="411" spans="1:20">
      <c r="A411" s="102" t="s">
        <v>3059</v>
      </c>
      <c r="B411" s="140">
        <v>597.23122371204738</v>
      </c>
      <c r="C411" s="140">
        <v>148999.15837696751</v>
      </c>
      <c r="D411" s="116">
        <v>1.7254073430829333</v>
      </c>
      <c r="E411" s="154">
        <v>0.57957328396042074</v>
      </c>
      <c r="F411" s="138">
        <v>16.328296173595167</v>
      </c>
      <c r="G411" s="116">
        <v>0.68671414597467784</v>
      </c>
      <c r="H411" s="138">
        <v>0.91168708552214062</v>
      </c>
      <c r="I411" s="116">
        <v>2.5308077066996169</v>
      </c>
      <c r="J411" s="138">
        <v>0.10796559870936538</v>
      </c>
      <c r="K411" s="116">
        <v>2.435859464338705</v>
      </c>
      <c r="L411" s="139">
        <v>0.96248302780588091</v>
      </c>
      <c r="M411" s="116">
        <v>660.92209345269453</v>
      </c>
      <c r="N411" s="116">
        <v>15.301371894586055</v>
      </c>
      <c r="O411" s="116">
        <v>657.95414838404599</v>
      </c>
      <c r="P411" s="116">
        <v>12.255728884818609</v>
      </c>
      <c r="Q411" s="116">
        <v>647.81315325945309</v>
      </c>
      <c r="R411" s="116">
        <v>14.729313711776456</v>
      </c>
      <c r="S411" s="116">
        <v>102.02356808090175</v>
      </c>
      <c r="T411" s="116">
        <v>100.45108691478546</v>
      </c>
    </row>
    <row r="412" spans="1:20">
      <c r="A412" s="102" t="s">
        <v>3060</v>
      </c>
      <c r="B412" s="140">
        <v>340.00115763237659</v>
      </c>
      <c r="C412" s="140">
        <v>129721.52151274617</v>
      </c>
      <c r="D412" s="116">
        <v>2.896956039828098</v>
      </c>
      <c r="E412" s="154">
        <v>0.34518991184254866</v>
      </c>
      <c r="F412" s="138">
        <v>16.299805814042308</v>
      </c>
      <c r="G412" s="116">
        <v>0.8920204833946469</v>
      </c>
      <c r="H412" s="138">
        <v>0.91394249920717763</v>
      </c>
      <c r="I412" s="116">
        <v>2.1716214471623903</v>
      </c>
      <c r="J412" s="138">
        <v>0.10804384437393032</v>
      </c>
      <c r="K412" s="116">
        <v>1.9799593851844675</v>
      </c>
      <c r="L412" s="139">
        <v>0.91174241614330942</v>
      </c>
      <c r="M412" s="116">
        <v>661.37732974559401</v>
      </c>
      <c r="N412" s="116">
        <v>12.445665090409307</v>
      </c>
      <c r="O412" s="116">
        <v>659.15139398688154</v>
      </c>
      <c r="P412" s="116">
        <v>10.529787035343475</v>
      </c>
      <c r="Q412" s="116">
        <v>651.52154552009108</v>
      </c>
      <c r="R412" s="116">
        <v>19.147674355805748</v>
      </c>
      <c r="S412" s="116">
        <v>101.51273343042483</v>
      </c>
      <c r="T412" s="116">
        <v>100.33769719354592</v>
      </c>
    </row>
    <row r="413" spans="1:20">
      <c r="A413" s="102" t="s">
        <v>3061</v>
      </c>
      <c r="B413" s="140">
        <v>71.10735448438551</v>
      </c>
      <c r="C413" s="140">
        <v>61792.201960474849</v>
      </c>
      <c r="D413" s="116">
        <v>1.7311825109346115</v>
      </c>
      <c r="E413" s="154">
        <v>0.5776398465694591</v>
      </c>
      <c r="F413" s="138">
        <v>15.76599947446403</v>
      </c>
      <c r="G413" s="116">
        <v>3.1468934985309125</v>
      </c>
      <c r="H413" s="138">
        <v>0.97613880087965443</v>
      </c>
      <c r="I413" s="116">
        <v>4.3517050127563994</v>
      </c>
      <c r="J413" s="138">
        <v>0.11161737613629664</v>
      </c>
      <c r="K413" s="116">
        <v>3.0057275037755908</v>
      </c>
      <c r="L413" s="139">
        <v>0.69070111484228192</v>
      </c>
      <c r="M413" s="116">
        <v>682.13408805016604</v>
      </c>
      <c r="N413" s="116">
        <v>19.45564403461259</v>
      </c>
      <c r="O413" s="116">
        <v>691.62292757158514</v>
      </c>
      <c r="P413" s="116">
        <v>21.829832050326047</v>
      </c>
      <c r="Q413" s="116">
        <v>722.57905267899594</v>
      </c>
      <c r="R413" s="116">
        <v>66.761050500280419</v>
      </c>
      <c r="S413" s="116">
        <v>94.402693452172699</v>
      </c>
      <c r="T413" s="116">
        <v>98.628032827839277</v>
      </c>
    </row>
    <row r="414" spans="1:20">
      <c r="A414" s="102" t="s">
        <v>3062</v>
      </c>
      <c r="B414" s="140">
        <v>878.59615885305209</v>
      </c>
      <c r="C414" s="140">
        <v>11187.553035290503</v>
      </c>
      <c r="D414" s="116">
        <v>2.5399063097211347</v>
      </c>
      <c r="E414" s="154">
        <v>0.39371530995952109</v>
      </c>
      <c r="F414" s="138">
        <v>15.762044949043043</v>
      </c>
      <c r="G414" s="116">
        <v>1.2106978475839627</v>
      </c>
      <c r="H414" s="138">
        <v>0.99229889012163175</v>
      </c>
      <c r="I414" s="116">
        <v>2.2078268563036851</v>
      </c>
      <c r="J414" s="138">
        <v>0.11343675448928549</v>
      </c>
      <c r="K414" s="116">
        <v>1.8462692515641839</v>
      </c>
      <c r="L414" s="139">
        <v>0.83623824318143491</v>
      </c>
      <c r="M414" s="116">
        <v>692.67627564891256</v>
      </c>
      <c r="N414" s="116">
        <v>12.125565273200095</v>
      </c>
      <c r="O414" s="116">
        <v>699.89256551609697</v>
      </c>
      <c r="P414" s="116">
        <v>11.16607244969299</v>
      </c>
      <c r="Q414" s="116">
        <v>723.11176599815906</v>
      </c>
      <c r="R414" s="116">
        <v>25.682453924154174</v>
      </c>
      <c r="S414" s="116">
        <v>95.79103925833175</v>
      </c>
      <c r="T414" s="116">
        <v>98.968943203181027</v>
      </c>
    </row>
    <row r="415" spans="1:20">
      <c r="A415" s="102" t="s">
        <v>3063</v>
      </c>
      <c r="B415" s="140">
        <v>534.1259161243421</v>
      </c>
      <c r="C415" s="140">
        <v>154984.58932211867</v>
      </c>
      <c r="D415" s="116">
        <v>2.8055788507044825</v>
      </c>
      <c r="E415" s="154">
        <v>0.35643268402486689</v>
      </c>
      <c r="F415" s="138">
        <v>15.972005672167993</v>
      </c>
      <c r="G415" s="116">
        <v>0.96387891798598579</v>
      </c>
      <c r="H415" s="138">
        <v>0.97974808198960261</v>
      </c>
      <c r="I415" s="116">
        <v>2.4005411565996204</v>
      </c>
      <c r="J415" s="138">
        <v>0.11349392169156981</v>
      </c>
      <c r="K415" s="116">
        <v>2.1985302535991651</v>
      </c>
      <c r="L415" s="139">
        <v>0.91584776522365263</v>
      </c>
      <c r="M415" s="116">
        <v>693.00724550583652</v>
      </c>
      <c r="N415" s="116">
        <v>14.445618159617311</v>
      </c>
      <c r="O415" s="116">
        <v>693.4757631045037</v>
      </c>
      <c r="P415" s="116">
        <v>12.063240612878758</v>
      </c>
      <c r="Q415" s="116">
        <v>694.98645925700077</v>
      </c>
      <c r="R415" s="116">
        <v>20.534886682816364</v>
      </c>
      <c r="S415" s="116">
        <v>99.715215494517651</v>
      </c>
      <c r="T415" s="116">
        <v>99.932439225190834</v>
      </c>
    </row>
    <row r="416" spans="1:20">
      <c r="A416" s="102" t="s">
        <v>3064</v>
      </c>
      <c r="B416" s="140">
        <v>490.36786030610347</v>
      </c>
      <c r="C416" s="140">
        <v>56253.51980999799</v>
      </c>
      <c r="D416" s="116">
        <v>2.5733694460179271</v>
      </c>
      <c r="E416" s="154">
        <v>0.38859558294181817</v>
      </c>
      <c r="F416" s="138">
        <v>15.985335244503974</v>
      </c>
      <c r="G416" s="116">
        <v>0.90783220167966239</v>
      </c>
      <c r="H416" s="138">
        <v>1.003028872016845</v>
      </c>
      <c r="I416" s="116">
        <v>1.4764573781534338</v>
      </c>
      <c r="J416" s="138">
        <v>0.1162877341101388</v>
      </c>
      <c r="K416" s="116">
        <v>1.1643741164665111</v>
      </c>
      <c r="L416" s="139">
        <v>0.7886269754178501</v>
      </c>
      <c r="M416" s="116">
        <v>709.16136658311109</v>
      </c>
      <c r="N416" s="116">
        <v>7.8193151404411765</v>
      </c>
      <c r="O416" s="116">
        <v>705.34646998693927</v>
      </c>
      <c r="P416" s="116">
        <v>7.5073206140929756</v>
      </c>
      <c r="Q416" s="116">
        <v>693.19739688813286</v>
      </c>
      <c r="R416" s="116">
        <v>19.338144554241353</v>
      </c>
      <c r="S416" s="116">
        <v>102.30294714992337</v>
      </c>
      <c r="T416" s="116">
        <v>100.54085428346193</v>
      </c>
    </row>
    <row r="417" spans="1:20">
      <c r="A417" s="102" t="s">
        <v>3065</v>
      </c>
      <c r="B417" s="140">
        <v>186.20602297675197</v>
      </c>
      <c r="C417" s="140">
        <v>8672.0566722110489</v>
      </c>
      <c r="D417" s="116">
        <v>0.52009775578014972</v>
      </c>
      <c r="E417" s="154">
        <v>1.9227154681719287</v>
      </c>
      <c r="F417" s="138">
        <v>15.190792097321612</v>
      </c>
      <c r="G417" s="116">
        <v>4.7505815994133203</v>
      </c>
      <c r="H417" s="138">
        <v>1.1128904454589281</v>
      </c>
      <c r="I417" s="116">
        <v>7.3595313543152994</v>
      </c>
      <c r="J417" s="138">
        <v>0.12261159982638681</v>
      </c>
      <c r="K417" s="116">
        <v>5.6209141803149389</v>
      </c>
      <c r="L417" s="139">
        <v>0.76375979796853333</v>
      </c>
      <c r="M417" s="116">
        <v>745.57780159935226</v>
      </c>
      <c r="N417" s="116">
        <v>39.576068578793809</v>
      </c>
      <c r="O417" s="116">
        <v>759.56428839282262</v>
      </c>
      <c r="P417" s="116">
        <v>39.379769937249591</v>
      </c>
      <c r="Q417" s="116">
        <v>800.93416179591259</v>
      </c>
      <c r="R417" s="116">
        <v>99.554752908547641</v>
      </c>
      <c r="S417" s="116">
        <v>93.08852551969612</v>
      </c>
      <c r="T417" s="116">
        <v>98.158617116786175</v>
      </c>
    </row>
    <row r="418" spans="1:20">
      <c r="A418" s="102" t="s">
        <v>3066</v>
      </c>
      <c r="B418" s="140">
        <v>195.27697398208002</v>
      </c>
      <c r="C418" s="140">
        <v>56111.243315980551</v>
      </c>
      <c r="D418" s="116">
        <v>1.9695625236752774</v>
      </c>
      <c r="E418" s="154">
        <v>0.50772696371880721</v>
      </c>
      <c r="F418" s="138">
        <v>15.311641756997444</v>
      </c>
      <c r="G418" s="116">
        <v>2.3385960224502855</v>
      </c>
      <c r="H418" s="138">
        <v>1.1093080572541476</v>
      </c>
      <c r="I418" s="116">
        <v>2.6601447338411068</v>
      </c>
      <c r="J418" s="138">
        <v>0.1231892048943017</v>
      </c>
      <c r="K418" s="116">
        <v>1.2678086009971206</v>
      </c>
      <c r="L418" s="139">
        <v>0.47659384275925215</v>
      </c>
      <c r="M418" s="116">
        <v>748.89375159432973</v>
      </c>
      <c r="N418" s="116">
        <v>8.9637948926153967</v>
      </c>
      <c r="O418" s="116">
        <v>757.8412537492103</v>
      </c>
      <c r="P418" s="116">
        <v>14.206126213046446</v>
      </c>
      <c r="Q418" s="116">
        <v>784.31248115055166</v>
      </c>
      <c r="R418" s="116">
        <v>49.129686027290177</v>
      </c>
      <c r="S418" s="116">
        <v>95.484104816964745</v>
      </c>
      <c r="T418" s="116">
        <v>98.819343482475347</v>
      </c>
    </row>
    <row r="419" spans="1:20">
      <c r="A419" s="102" t="s">
        <v>3067</v>
      </c>
      <c r="B419" s="140">
        <v>748.27103653052575</v>
      </c>
      <c r="C419" s="140">
        <v>80274.9348762265</v>
      </c>
      <c r="D419" s="116">
        <v>1.7858847409824425</v>
      </c>
      <c r="E419" s="154">
        <v>0.55994655032994156</v>
      </c>
      <c r="F419" s="138">
        <v>15.38906437379805</v>
      </c>
      <c r="G419" s="116">
        <v>0.56716930290144041</v>
      </c>
      <c r="H419" s="138">
        <v>1.1559357715119869</v>
      </c>
      <c r="I419" s="116">
        <v>1.4894182702344971</v>
      </c>
      <c r="J419" s="138">
        <v>0.12901631853621903</v>
      </c>
      <c r="K419" s="116">
        <v>1.3772021513033645</v>
      </c>
      <c r="L419" s="139">
        <v>0.92465775318207633</v>
      </c>
      <c r="M419" s="116">
        <v>782.25133947905931</v>
      </c>
      <c r="N419" s="116">
        <v>10.145201623234925</v>
      </c>
      <c r="O419" s="116">
        <v>780.04250598989381</v>
      </c>
      <c r="P419" s="116">
        <v>8.1087461545340602</v>
      </c>
      <c r="Q419" s="116">
        <v>773.70760186331017</v>
      </c>
      <c r="R419" s="116">
        <v>11.934091777155402</v>
      </c>
      <c r="S419" s="116">
        <v>101.1042592311583</v>
      </c>
      <c r="T419" s="116">
        <v>100.283168349443</v>
      </c>
    </row>
    <row r="420" spans="1:20">
      <c r="A420" s="102" t="s">
        <v>3068</v>
      </c>
      <c r="B420" s="140">
        <v>282.81953346893249</v>
      </c>
      <c r="C420" s="140">
        <v>121612.9853577988</v>
      </c>
      <c r="D420" s="116">
        <v>1.3829438788222292</v>
      </c>
      <c r="E420" s="154">
        <v>0.72309514168546041</v>
      </c>
      <c r="F420" s="138">
        <v>15.292319859111966</v>
      </c>
      <c r="G420" s="116">
        <v>1.8429399290190436</v>
      </c>
      <c r="H420" s="138">
        <v>1.1768876659284317</v>
      </c>
      <c r="I420" s="116">
        <v>5.4166867501606966</v>
      </c>
      <c r="J420" s="138">
        <v>0.13052902977677172</v>
      </c>
      <c r="K420" s="116">
        <v>5.0935319540956776</v>
      </c>
      <c r="L420" s="139">
        <v>0.94034087423360202</v>
      </c>
      <c r="M420" s="116">
        <v>790.88277912570959</v>
      </c>
      <c r="N420" s="116">
        <v>37.911209360332805</v>
      </c>
      <c r="O420" s="116">
        <v>789.86259889395444</v>
      </c>
      <c r="P420" s="116">
        <v>29.743139991850228</v>
      </c>
      <c r="Q420" s="116">
        <v>786.96413183793868</v>
      </c>
      <c r="R420" s="116">
        <v>38.711255133739314</v>
      </c>
      <c r="S420" s="116">
        <v>100.49794484008045</v>
      </c>
      <c r="T420" s="116">
        <v>100.12915920226932</v>
      </c>
    </row>
    <row r="421" spans="1:20">
      <c r="A421" s="102" t="s">
        <v>3069</v>
      </c>
      <c r="B421" s="140">
        <v>146.57158447783721</v>
      </c>
      <c r="C421" s="140">
        <v>26291.850719353479</v>
      </c>
      <c r="D421" s="116">
        <v>1.819382720686495</v>
      </c>
      <c r="E421" s="154">
        <v>0.54963696677446572</v>
      </c>
      <c r="F421" s="138">
        <v>14.932384511698638</v>
      </c>
      <c r="G421" s="116">
        <v>2.6019224710559175</v>
      </c>
      <c r="H421" s="138">
        <v>1.2204135644404785</v>
      </c>
      <c r="I421" s="116">
        <v>3.0677916618742516</v>
      </c>
      <c r="J421" s="138">
        <v>0.13217061653262208</v>
      </c>
      <c r="K421" s="116">
        <v>1.6252215649810493</v>
      </c>
      <c r="L421" s="139">
        <v>0.52976920994306642</v>
      </c>
      <c r="M421" s="116">
        <v>800.23651727474794</v>
      </c>
      <c r="N421" s="116">
        <v>12.230785210335284</v>
      </c>
      <c r="O421" s="116">
        <v>809.96442993634651</v>
      </c>
      <c r="P421" s="116">
        <v>17.122614988998635</v>
      </c>
      <c r="Q421" s="116">
        <v>836.80272312801628</v>
      </c>
      <c r="R421" s="116">
        <v>54.226655017183589</v>
      </c>
      <c r="S421" s="116">
        <v>95.630247746257112</v>
      </c>
      <c r="T421" s="116">
        <v>98.798970386593012</v>
      </c>
    </row>
    <row r="422" spans="1:20">
      <c r="A422" s="102" t="s">
        <v>3070</v>
      </c>
      <c r="B422" s="140">
        <v>389.55155620717164</v>
      </c>
      <c r="C422" s="140">
        <v>65185.495476560383</v>
      </c>
      <c r="D422" s="116">
        <v>1.9655832823190393</v>
      </c>
      <c r="E422" s="154">
        <v>0.50875483577586067</v>
      </c>
      <c r="F422" s="138">
        <v>14.530494544080462</v>
      </c>
      <c r="G422" s="116">
        <v>1.4174084343171189</v>
      </c>
      <c r="H422" s="138">
        <v>1.2555267110580715</v>
      </c>
      <c r="I422" s="116">
        <v>2.246490228426604</v>
      </c>
      <c r="J422" s="138">
        <v>0.13231378027978383</v>
      </c>
      <c r="K422" s="116">
        <v>1.742891757035677</v>
      </c>
      <c r="L422" s="139">
        <v>0.77582877280368245</v>
      </c>
      <c r="M422" s="116">
        <v>801.05161921371075</v>
      </c>
      <c r="N422" s="116">
        <v>13.128874799811456</v>
      </c>
      <c r="O422" s="116">
        <v>825.89584244189223</v>
      </c>
      <c r="P422" s="116">
        <v>12.69799248533019</v>
      </c>
      <c r="Q422" s="116">
        <v>893.36697444422737</v>
      </c>
      <c r="R422" s="116">
        <v>29.264778829899285</v>
      </c>
      <c r="S422" s="116">
        <v>89.666580714163189</v>
      </c>
      <c r="T422" s="116">
        <v>96.991845466284758</v>
      </c>
    </row>
    <row r="423" spans="1:20">
      <c r="A423" s="102" t="s">
        <v>3071</v>
      </c>
      <c r="B423" s="140">
        <v>208.59823644816649</v>
      </c>
      <c r="C423" s="140">
        <v>54175.409831279001</v>
      </c>
      <c r="D423" s="116">
        <v>1.7334081610163454</v>
      </c>
      <c r="E423" s="154">
        <v>0.57689817233447904</v>
      </c>
      <c r="F423" s="138">
        <v>15.360674113849727</v>
      </c>
      <c r="G423" s="116">
        <v>1.035859641709737</v>
      </c>
      <c r="H423" s="138">
        <v>1.1888792195782998</v>
      </c>
      <c r="I423" s="116">
        <v>1.6392407677543019</v>
      </c>
      <c r="J423" s="138">
        <v>0.13244840624216894</v>
      </c>
      <c r="K423" s="116">
        <v>1.2704743591842727</v>
      </c>
      <c r="L423" s="139">
        <v>0.77503828856378132</v>
      </c>
      <c r="M423" s="116">
        <v>801.81801731006431</v>
      </c>
      <c r="N423" s="116">
        <v>9.5788360832677313</v>
      </c>
      <c r="O423" s="116">
        <v>795.44056551396477</v>
      </c>
      <c r="P423" s="116">
        <v>9.0406586355283025</v>
      </c>
      <c r="Q423" s="116">
        <v>777.59141531881301</v>
      </c>
      <c r="R423" s="116">
        <v>21.783100320988297</v>
      </c>
      <c r="S423" s="116">
        <v>103.11559535174631</v>
      </c>
      <c r="T423" s="116">
        <v>100.80175088782137</v>
      </c>
    </row>
    <row r="424" spans="1:20">
      <c r="A424" s="102" t="s">
        <v>3072</v>
      </c>
      <c r="B424" s="140">
        <v>99.343582390321728</v>
      </c>
      <c r="C424" s="140">
        <v>32604.684096968922</v>
      </c>
      <c r="D424" s="116">
        <v>1.6076809851677432</v>
      </c>
      <c r="E424" s="154">
        <v>0.62201395004722371</v>
      </c>
      <c r="F424" s="138">
        <v>14.785188033039205</v>
      </c>
      <c r="G424" s="116">
        <v>4.5861264997939237</v>
      </c>
      <c r="H424" s="138">
        <v>1.2398787009484131</v>
      </c>
      <c r="I424" s="116">
        <v>4.880152410741899</v>
      </c>
      <c r="J424" s="138">
        <v>0.13295503141632342</v>
      </c>
      <c r="K424" s="116">
        <v>1.6683318854346392</v>
      </c>
      <c r="L424" s="139">
        <v>0.34186061110763827</v>
      </c>
      <c r="M424" s="116">
        <v>804.7013145699168</v>
      </c>
      <c r="N424" s="116">
        <v>12.620986875361439</v>
      </c>
      <c r="O424" s="116">
        <v>818.82694119753762</v>
      </c>
      <c r="P424" s="116">
        <v>27.436181797201698</v>
      </c>
      <c r="Q424" s="116">
        <v>857.37669078322028</v>
      </c>
      <c r="R424" s="116">
        <v>95.269358205252331</v>
      </c>
      <c r="S424" s="116">
        <v>93.856215502525032</v>
      </c>
      <c r="T424" s="116">
        <v>98.274894740644228</v>
      </c>
    </row>
    <row r="425" spans="1:20">
      <c r="A425" s="102" t="s">
        <v>3073</v>
      </c>
      <c r="B425" s="140">
        <v>279.00714347598432</v>
      </c>
      <c r="C425" s="140">
        <v>80634.749759204322</v>
      </c>
      <c r="D425" s="116">
        <v>1.2299457743764608</v>
      </c>
      <c r="E425" s="154">
        <v>0.81304397383450888</v>
      </c>
      <c r="F425" s="138">
        <v>14.96416421796202</v>
      </c>
      <c r="G425" s="116">
        <v>1.2332091246398096</v>
      </c>
      <c r="H425" s="138">
        <v>1.2424861501338296</v>
      </c>
      <c r="I425" s="116">
        <v>1.4303101843125756</v>
      </c>
      <c r="J425" s="138">
        <v>0.13484745277883695</v>
      </c>
      <c r="K425" s="116">
        <v>0.72455674605470965</v>
      </c>
      <c r="L425" s="139">
        <v>0.50657315734834119</v>
      </c>
      <c r="M425" s="116">
        <v>815.46004230437495</v>
      </c>
      <c r="N425" s="116">
        <v>5.5500382617733521</v>
      </c>
      <c r="O425" s="116">
        <v>820.00826404906616</v>
      </c>
      <c r="P425" s="116">
        <v>8.0469447715364595</v>
      </c>
      <c r="Q425" s="116">
        <v>832.38582931986195</v>
      </c>
      <c r="R425" s="116">
        <v>25.707190967713416</v>
      </c>
      <c r="S425" s="116">
        <v>97.966593565232003</v>
      </c>
      <c r="T425" s="116">
        <v>99.445344401502396</v>
      </c>
    </row>
    <row r="426" spans="1:20">
      <c r="A426" s="102" t="s">
        <v>3074</v>
      </c>
      <c r="B426" s="140">
        <v>136.77874419198542</v>
      </c>
      <c r="C426" s="140">
        <v>43112.859883355515</v>
      </c>
      <c r="D426" s="116">
        <v>1.4159454483801059</v>
      </c>
      <c r="E426" s="154">
        <v>0.70624189734430587</v>
      </c>
      <c r="F426" s="138">
        <v>14.970102690691782</v>
      </c>
      <c r="G426" s="116">
        <v>4.0258006802377029</v>
      </c>
      <c r="H426" s="138">
        <v>1.2503386734174144</v>
      </c>
      <c r="I426" s="116">
        <v>4.1567255261981435</v>
      </c>
      <c r="J426" s="138">
        <v>0.1357535417696695</v>
      </c>
      <c r="K426" s="116">
        <v>1.0350342908062906</v>
      </c>
      <c r="L426" s="139">
        <v>0.24900231787807331</v>
      </c>
      <c r="M426" s="116">
        <v>820.60495789705612</v>
      </c>
      <c r="N426" s="116">
        <v>7.9751752375892124</v>
      </c>
      <c r="O426" s="116">
        <v>823.5576244178834</v>
      </c>
      <c r="P426" s="116">
        <v>23.455153347418161</v>
      </c>
      <c r="Q426" s="116">
        <v>831.51929393936666</v>
      </c>
      <c r="R426" s="116">
        <v>83.979537214641653</v>
      </c>
      <c r="S426" s="116">
        <v>98.687422393940707</v>
      </c>
      <c r="T426" s="116">
        <v>99.64147420492715</v>
      </c>
    </row>
    <row r="427" spans="1:20">
      <c r="A427" s="102" t="s">
        <v>3075</v>
      </c>
      <c r="B427" s="140">
        <v>171.96176502977443</v>
      </c>
      <c r="C427" s="140">
        <v>13630.486974841828</v>
      </c>
      <c r="D427" s="116">
        <v>1.1840314931979814</v>
      </c>
      <c r="E427" s="154">
        <v>0.84457212983336616</v>
      </c>
      <c r="F427" s="138">
        <v>14.759934406149494</v>
      </c>
      <c r="G427" s="116">
        <v>1.3756529715913004</v>
      </c>
      <c r="H427" s="138">
        <v>1.3505872212092602</v>
      </c>
      <c r="I427" s="116">
        <v>2.3172375628233843</v>
      </c>
      <c r="J427" s="138">
        <v>0.14457919056304322</v>
      </c>
      <c r="K427" s="116">
        <v>1.864716821480324</v>
      </c>
      <c r="L427" s="139">
        <v>0.8047154298708602</v>
      </c>
      <c r="M427" s="116">
        <v>870.50475613583285</v>
      </c>
      <c r="N427" s="116">
        <v>15.184197376855934</v>
      </c>
      <c r="O427" s="116">
        <v>867.81253826121917</v>
      </c>
      <c r="P427" s="116">
        <v>13.519866411693329</v>
      </c>
      <c r="Q427" s="116">
        <v>860.92666037572519</v>
      </c>
      <c r="R427" s="116">
        <v>28.541178253550015</v>
      </c>
      <c r="S427" s="116">
        <v>101.11253329707871</v>
      </c>
      <c r="T427" s="116">
        <v>100.31023034997949</v>
      </c>
    </row>
    <row r="428" spans="1:20">
      <c r="A428" s="102" t="s">
        <v>3076</v>
      </c>
      <c r="B428" s="140">
        <v>86.228944169557622</v>
      </c>
      <c r="C428" s="140">
        <v>26696.924200005556</v>
      </c>
      <c r="D428" s="116">
        <v>1.5740001893404862</v>
      </c>
      <c r="E428" s="154">
        <v>0.63532393882303462</v>
      </c>
      <c r="F428" s="138">
        <v>14.934260762566177</v>
      </c>
      <c r="G428" s="116">
        <v>3.3674153010787631</v>
      </c>
      <c r="H428" s="138">
        <v>1.3457764511991723</v>
      </c>
      <c r="I428" s="116">
        <v>3.8540772232424758</v>
      </c>
      <c r="J428" s="138">
        <v>0.1457657125785419</v>
      </c>
      <c r="K428" s="116">
        <v>1.8746800881155845</v>
      </c>
      <c r="L428" s="139">
        <v>0.48641477052148857</v>
      </c>
      <c r="M428" s="116">
        <v>877.18393622077883</v>
      </c>
      <c r="N428" s="116">
        <v>15.374668262551268</v>
      </c>
      <c r="O428" s="116">
        <v>865.73230070269517</v>
      </c>
      <c r="P428" s="116">
        <v>22.454708156125264</v>
      </c>
      <c r="Q428" s="116">
        <v>836.5438065185383</v>
      </c>
      <c r="R428" s="116">
        <v>70.165706472702823</v>
      </c>
      <c r="S428" s="116">
        <v>104.85809940681689</v>
      </c>
      <c r="T428" s="116">
        <v>101.32276865594464</v>
      </c>
    </row>
    <row r="429" spans="1:20">
      <c r="A429" s="102" t="s">
        <v>3077</v>
      </c>
      <c r="B429" s="140">
        <v>307.88717899565563</v>
      </c>
      <c r="C429" s="140">
        <v>76349.438217846822</v>
      </c>
      <c r="D429" s="116">
        <v>1.7576432875238281</v>
      </c>
      <c r="E429" s="154">
        <v>0.56894365716766238</v>
      </c>
      <c r="F429" s="138">
        <v>14.303509964221572</v>
      </c>
      <c r="G429" s="116">
        <v>0.51460415655348413</v>
      </c>
      <c r="H429" s="138">
        <v>1.4051597223110031</v>
      </c>
      <c r="I429" s="116">
        <v>1.4828475622226109</v>
      </c>
      <c r="J429" s="138">
        <v>0.14576962640990898</v>
      </c>
      <c r="K429" s="116">
        <v>1.3906902799859562</v>
      </c>
      <c r="L429" s="139">
        <v>0.93785114223169253</v>
      </c>
      <c r="M429" s="116">
        <v>877.2059565471526</v>
      </c>
      <c r="N429" s="116">
        <v>11.405617775213159</v>
      </c>
      <c r="O429" s="116">
        <v>891.11673245248812</v>
      </c>
      <c r="P429" s="116">
        <v>8.7966852636896533</v>
      </c>
      <c r="Q429" s="116">
        <v>925.79901500400854</v>
      </c>
      <c r="R429" s="116">
        <v>10.571462147224167</v>
      </c>
      <c r="S429" s="116">
        <v>94.751230270357809</v>
      </c>
      <c r="T429" s="116">
        <v>98.438950207224707</v>
      </c>
    </row>
    <row r="430" spans="1:20">
      <c r="A430" s="102" t="s">
        <v>3078</v>
      </c>
      <c r="B430" s="140">
        <v>332.01852000313062</v>
      </c>
      <c r="C430" s="140">
        <v>112057.00106701675</v>
      </c>
      <c r="D430" s="116">
        <v>3.9589669395643678</v>
      </c>
      <c r="E430" s="154">
        <v>0.25259114694957185</v>
      </c>
      <c r="F430" s="138">
        <v>14.403448550406454</v>
      </c>
      <c r="G430" s="116">
        <v>0.85283156493450751</v>
      </c>
      <c r="H430" s="138">
        <v>1.4389073583900176</v>
      </c>
      <c r="I430" s="116">
        <v>1.113191401477418</v>
      </c>
      <c r="J430" s="138">
        <v>0.15031351976625965</v>
      </c>
      <c r="K430" s="116">
        <v>0.71545329559281312</v>
      </c>
      <c r="L430" s="139">
        <v>0.64270465496164397</v>
      </c>
      <c r="M430" s="116">
        <v>902.72058728882837</v>
      </c>
      <c r="N430" s="116">
        <v>6.0267259131892956</v>
      </c>
      <c r="O430" s="116">
        <v>905.26489828143065</v>
      </c>
      <c r="P430" s="116">
        <v>6.6687360409350731</v>
      </c>
      <c r="Q430" s="116">
        <v>911.45826116707372</v>
      </c>
      <c r="R430" s="116">
        <v>17.575040872222246</v>
      </c>
      <c r="S430" s="116">
        <v>99.041352275741389</v>
      </c>
      <c r="T430" s="116">
        <v>99.718942930689963</v>
      </c>
    </row>
    <row r="431" spans="1:20">
      <c r="A431" s="102" t="s">
        <v>3079</v>
      </c>
      <c r="B431" s="140">
        <v>426.72673905421891</v>
      </c>
      <c r="C431" s="140">
        <v>69710.762357086627</v>
      </c>
      <c r="D431" s="116">
        <v>2.1591525469806552</v>
      </c>
      <c r="E431" s="154">
        <v>0.46314467284786964</v>
      </c>
      <c r="F431" s="138">
        <v>14.403834603791093</v>
      </c>
      <c r="G431" s="116">
        <v>0.77993687816222146</v>
      </c>
      <c r="H431" s="138">
        <v>1.4448942385415309</v>
      </c>
      <c r="I431" s="116">
        <v>1.522297250894346</v>
      </c>
      <c r="J431" s="138">
        <v>0.15094297673283205</v>
      </c>
      <c r="K431" s="116">
        <v>1.307320689870336</v>
      </c>
      <c r="L431" s="139">
        <v>0.85878148246164676</v>
      </c>
      <c r="M431" s="116">
        <v>906.24713065651486</v>
      </c>
      <c r="N431" s="116">
        <v>11.052483336133264</v>
      </c>
      <c r="O431" s="116">
        <v>907.7543440838964</v>
      </c>
      <c r="P431" s="116">
        <v>9.1351792487469652</v>
      </c>
      <c r="Q431" s="116">
        <v>911.40315352265975</v>
      </c>
      <c r="R431" s="116">
        <v>16.056853734447429</v>
      </c>
      <c r="S431" s="116">
        <v>99.434276385130289</v>
      </c>
      <c r="T431" s="116">
        <v>99.833962410953518</v>
      </c>
    </row>
    <row r="432" spans="1:20">
      <c r="A432" s="102" t="s">
        <v>3080</v>
      </c>
      <c r="B432" s="140">
        <v>283.12720341632217</v>
      </c>
      <c r="C432" s="140">
        <v>58894.577972748426</v>
      </c>
      <c r="D432" s="116">
        <v>2.2597952246623358</v>
      </c>
      <c r="E432" s="154">
        <v>0.44251797202085974</v>
      </c>
      <c r="F432" s="138">
        <v>14.31060690397304</v>
      </c>
      <c r="G432" s="116">
        <v>0.8111024036924035</v>
      </c>
      <c r="H432" s="138">
        <v>1.4886797004893058</v>
      </c>
      <c r="I432" s="116">
        <v>1.4387844663736309</v>
      </c>
      <c r="J432" s="138">
        <v>0.15451051638835783</v>
      </c>
      <c r="K432" s="116">
        <v>1.1883659501190951</v>
      </c>
      <c r="L432" s="139">
        <v>0.82595133454164904</v>
      </c>
      <c r="M432" s="116">
        <v>926.19796172363692</v>
      </c>
      <c r="N432" s="116">
        <v>10.252479793369275</v>
      </c>
      <c r="O432" s="116">
        <v>925.77786371723664</v>
      </c>
      <c r="P432" s="116">
        <v>8.7391387688025475</v>
      </c>
      <c r="Q432" s="116">
        <v>924.7960328811489</v>
      </c>
      <c r="R432" s="116">
        <v>16.683157417446694</v>
      </c>
      <c r="S432" s="116">
        <v>100.15159330194362</v>
      </c>
      <c r="T432" s="116">
        <v>100.04537784093407</v>
      </c>
    </row>
    <row r="433" spans="1:20">
      <c r="A433" s="102" t="s">
        <v>3081</v>
      </c>
      <c r="B433" s="140">
        <v>265.98447714020301</v>
      </c>
      <c r="C433" s="140">
        <v>41174.796306918732</v>
      </c>
      <c r="D433" s="116">
        <v>1.485363560957516</v>
      </c>
      <c r="E433" s="154">
        <v>0.67323585032297806</v>
      </c>
      <c r="F433" s="138">
        <v>13.982360040004201</v>
      </c>
      <c r="G433" s="116">
        <v>0.870481492390346</v>
      </c>
      <c r="H433" s="138">
        <v>1.5593380204386018</v>
      </c>
      <c r="I433" s="116">
        <v>1.8496155791281075</v>
      </c>
      <c r="J433" s="138">
        <v>0.1581318945883374</v>
      </c>
      <c r="K433" s="116">
        <v>1.6319741915726733</v>
      </c>
      <c r="L433" s="139">
        <v>0.8823315558046777</v>
      </c>
      <c r="M433" s="116">
        <v>946.38692198604758</v>
      </c>
      <c r="N433" s="116">
        <v>14.36460416328589</v>
      </c>
      <c r="O433" s="116">
        <v>954.2048426524201</v>
      </c>
      <c r="P433" s="116">
        <v>11.443065682462873</v>
      </c>
      <c r="Q433" s="116">
        <v>972.25627884972391</v>
      </c>
      <c r="R433" s="116">
        <v>17.773400839108774</v>
      </c>
      <c r="S433" s="116">
        <v>97.339245070828198</v>
      </c>
      <c r="T433" s="116">
        <v>99.18068738315759</v>
      </c>
    </row>
    <row r="434" spans="1:20">
      <c r="A434" s="102" t="s">
        <v>3082</v>
      </c>
      <c r="B434" s="140">
        <v>163.0406859130471</v>
      </c>
      <c r="C434" s="140">
        <v>74919.631648800394</v>
      </c>
      <c r="D434" s="116">
        <v>3.3517508557469409</v>
      </c>
      <c r="E434" s="154">
        <v>0.2983515311961184</v>
      </c>
      <c r="F434" s="138">
        <v>13.965295747760491</v>
      </c>
      <c r="G434" s="116">
        <v>1.9868109242331522</v>
      </c>
      <c r="H434" s="138">
        <v>1.5922670357635109</v>
      </c>
      <c r="I434" s="116">
        <v>2.630425109480659</v>
      </c>
      <c r="J434" s="138">
        <v>0.16127415189909605</v>
      </c>
      <c r="K434" s="116">
        <v>1.7238673405845779</v>
      </c>
      <c r="L434" s="139">
        <v>0.65535693617406643</v>
      </c>
      <c r="M434" s="116">
        <v>963.85372519231169</v>
      </c>
      <c r="N434" s="116">
        <v>15.433089840006119</v>
      </c>
      <c r="O434" s="116">
        <v>967.18565897388191</v>
      </c>
      <c r="P434" s="116">
        <v>16.407024038059319</v>
      </c>
      <c r="Q434" s="116">
        <v>974.7636956439668</v>
      </c>
      <c r="R434" s="116">
        <v>40.50228859440989</v>
      </c>
      <c r="S434" s="116">
        <v>98.880757408138024</v>
      </c>
      <c r="T434" s="116">
        <v>99.655502151975128</v>
      </c>
    </row>
    <row r="435" spans="1:20">
      <c r="A435" s="102" t="s">
        <v>3083</v>
      </c>
      <c r="B435" s="140">
        <v>124.70456003633299</v>
      </c>
      <c r="C435" s="140">
        <v>21515.467990274428</v>
      </c>
      <c r="D435" s="116">
        <v>2.1668446276494659</v>
      </c>
      <c r="E435" s="154">
        <v>0.46150055580347393</v>
      </c>
      <c r="F435" s="138">
        <v>13.730795711019525</v>
      </c>
      <c r="G435" s="116">
        <v>1.7863158407400856</v>
      </c>
      <c r="H435" s="138">
        <v>1.6440089463280589</v>
      </c>
      <c r="I435" s="116">
        <v>2.6178235606484477</v>
      </c>
      <c r="J435" s="138">
        <v>0.16371882063474791</v>
      </c>
      <c r="K435" s="116">
        <v>1.9136551183029706</v>
      </c>
      <c r="L435" s="139">
        <v>0.73100996838341137</v>
      </c>
      <c r="M435" s="116">
        <v>977.41019886950005</v>
      </c>
      <c r="N435" s="116">
        <v>17.355353958641217</v>
      </c>
      <c r="O435" s="116">
        <v>987.25319146837148</v>
      </c>
      <c r="P435" s="116">
        <v>16.529126326916867</v>
      </c>
      <c r="Q435" s="116">
        <v>1009.1794143383364</v>
      </c>
      <c r="R435" s="116">
        <v>36.229913342139696</v>
      </c>
      <c r="S435" s="116">
        <v>96.851975474582417</v>
      </c>
      <c r="T435" s="116">
        <v>99.002992070936571</v>
      </c>
    </row>
    <row r="436" spans="1:20">
      <c r="A436" s="102" t="s">
        <v>3084</v>
      </c>
      <c r="B436" s="140">
        <v>200.51121894024953</v>
      </c>
      <c r="C436" s="140">
        <v>18264.313461461035</v>
      </c>
      <c r="D436" s="116">
        <v>1.022277912870065</v>
      </c>
      <c r="E436" s="154">
        <v>0.97820757683444481</v>
      </c>
      <c r="F436" s="138">
        <v>13.613110957187708</v>
      </c>
      <c r="G436" s="116">
        <v>2.1574259236701856</v>
      </c>
      <c r="H436" s="138">
        <v>1.6615116077427208</v>
      </c>
      <c r="I436" s="116">
        <v>2.837596754890265</v>
      </c>
      <c r="J436" s="138">
        <v>0.16404367473786624</v>
      </c>
      <c r="K436" s="116">
        <v>1.8432223759599946</v>
      </c>
      <c r="L436" s="139">
        <v>0.64957163937526263</v>
      </c>
      <c r="M436" s="116">
        <v>979.20947531219247</v>
      </c>
      <c r="N436" s="116">
        <v>16.745076280860474</v>
      </c>
      <c r="O436" s="116">
        <v>993.95261712423962</v>
      </c>
      <c r="P436" s="116">
        <v>17.988752140609165</v>
      </c>
      <c r="Q436" s="116">
        <v>1026.6116516070358</v>
      </c>
      <c r="R436" s="116">
        <v>43.642421843669638</v>
      </c>
      <c r="S436" s="116">
        <v>95.382657480982132</v>
      </c>
      <c r="T436" s="116">
        <v>98.516715831514901</v>
      </c>
    </row>
    <row r="437" spans="1:20">
      <c r="A437" s="102" t="s">
        <v>3085</v>
      </c>
      <c r="B437" s="140">
        <v>76.52601552784374</v>
      </c>
      <c r="C437" s="140">
        <v>24476.657788782293</v>
      </c>
      <c r="D437" s="116">
        <v>0.81465273663920801</v>
      </c>
      <c r="E437" s="154">
        <v>1.2275168977218796</v>
      </c>
      <c r="F437" s="138">
        <v>13.75541681166947</v>
      </c>
      <c r="G437" s="116">
        <v>2.6590779334745847</v>
      </c>
      <c r="H437" s="138">
        <v>1.6538574280339822</v>
      </c>
      <c r="I437" s="116">
        <v>3.3842576209883162</v>
      </c>
      <c r="J437" s="138">
        <v>0.16499491057211393</v>
      </c>
      <c r="K437" s="116">
        <v>2.0934431420332467</v>
      </c>
      <c r="L437" s="139">
        <v>0.61858267794101651</v>
      </c>
      <c r="M437" s="116">
        <v>984.47521934242729</v>
      </c>
      <c r="N437" s="116">
        <v>19.11292554899336</v>
      </c>
      <c r="O437" s="116">
        <v>991.02829345732084</v>
      </c>
      <c r="P437" s="116">
        <v>21.417965318620418</v>
      </c>
      <c r="Q437" s="116">
        <v>1005.5446376568154</v>
      </c>
      <c r="R437" s="116">
        <v>53.980747912722904</v>
      </c>
      <c r="S437" s="116">
        <v>97.904675981020048</v>
      </c>
      <c r="T437" s="116">
        <v>99.33876013851912</v>
      </c>
    </row>
    <row r="438" spans="1:20">
      <c r="A438" s="102" t="s">
        <v>3086</v>
      </c>
      <c r="B438" s="140">
        <v>42.494037476357491</v>
      </c>
      <c r="C438" s="140">
        <v>15336.354689113768</v>
      </c>
      <c r="D438" s="116">
        <v>0.56716450759728987</v>
      </c>
      <c r="E438" s="154">
        <v>1.7631568735433656</v>
      </c>
      <c r="F438" s="138">
        <v>13.342197570877165</v>
      </c>
      <c r="G438" s="116">
        <v>5.7915609554030656</v>
      </c>
      <c r="H438" s="138">
        <v>1.7679511651137887</v>
      </c>
      <c r="I438" s="116">
        <v>9.0638336064272735</v>
      </c>
      <c r="J438" s="138">
        <v>0.17107886379903281</v>
      </c>
      <c r="K438" s="116">
        <v>6.9721518446496251</v>
      </c>
      <c r="L438" s="139">
        <v>0.76922769629239318</v>
      </c>
      <c r="M438" s="116">
        <v>1018.0527300074712</v>
      </c>
      <c r="N438" s="116">
        <v>65.661420796507969</v>
      </c>
      <c r="O438" s="116">
        <v>1033.7689952161099</v>
      </c>
      <c r="P438" s="116">
        <v>58.849065478531372</v>
      </c>
      <c r="Q438" s="116">
        <v>1067.1839133060673</v>
      </c>
      <c r="R438" s="116">
        <v>116.54157842290033</v>
      </c>
      <c r="S438" s="116">
        <v>95.396184042318353</v>
      </c>
      <c r="T438" s="116">
        <v>98.479712074809001</v>
      </c>
    </row>
    <row r="439" spans="1:20">
      <c r="A439" s="102" t="s">
        <v>3087</v>
      </c>
      <c r="B439" s="140">
        <v>150.45193349525533</v>
      </c>
      <c r="C439" s="140">
        <v>148911.0721854505</v>
      </c>
      <c r="D439" s="116">
        <v>0.64369050484252632</v>
      </c>
      <c r="E439" s="154">
        <v>1.553541636045481</v>
      </c>
      <c r="F439" s="138">
        <v>9.0466200925744999</v>
      </c>
      <c r="G439" s="116">
        <v>0.59310211746982533</v>
      </c>
      <c r="H439" s="138">
        <v>4.9180478889555896</v>
      </c>
      <c r="I439" s="116">
        <v>1.0844391705254492</v>
      </c>
      <c r="J439" s="138">
        <v>0.32268429684123323</v>
      </c>
      <c r="K439" s="116">
        <v>0.90787564832565804</v>
      </c>
      <c r="L439" s="139">
        <v>0.83718448484829266</v>
      </c>
      <c r="M439" s="116">
        <v>1802.8250116404708</v>
      </c>
      <c r="N439" s="116">
        <v>14.277984848482447</v>
      </c>
      <c r="O439" s="116">
        <v>1805.3578169565883</v>
      </c>
      <c r="P439" s="116">
        <v>9.1508438079814596</v>
      </c>
      <c r="Q439" s="116">
        <v>1808.268335072803</v>
      </c>
      <c r="R439" s="116">
        <v>10.778778269556256</v>
      </c>
      <c r="S439" s="116">
        <v>99.698975902704561</v>
      </c>
      <c r="T439" s="116">
        <v>99.85970618719854</v>
      </c>
    </row>
    <row r="440" spans="1:20">
      <c r="A440" s="102" t="s">
        <v>3088</v>
      </c>
      <c r="B440" s="140">
        <v>232.72850020913663</v>
      </c>
      <c r="C440" s="140">
        <v>147538.82126397314</v>
      </c>
      <c r="D440" s="116">
        <v>2.1768310548877321</v>
      </c>
      <c r="E440" s="154">
        <v>0.45938337647042343</v>
      </c>
      <c r="F440" s="138">
        <v>8.3323033137870759</v>
      </c>
      <c r="G440" s="116">
        <v>0.45029638751189521</v>
      </c>
      <c r="H440" s="138">
        <v>5.8288574623157414</v>
      </c>
      <c r="I440" s="116">
        <v>4.0050815500387502</v>
      </c>
      <c r="J440" s="138">
        <v>0.3522469418976355</v>
      </c>
      <c r="K440" s="116">
        <v>3.9796873477516472</v>
      </c>
      <c r="L440" s="139">
        <v>0.99365950431474792</v>
      </c>
      <c r="M440" s="116">
        <v>1945.3190025784654</v>
      </c>
      <c r="N440" s="116">
        <v>66.830381706649973</v>
      </c>
      <c r="O440" s="116">
        <v>1950.7106436022259</v>
      </c>
      <c r="P440" s="116">
        <v>34.72529391854232</v>
      </c>
      <c r="Q440" s="116">
        <v>1956.4239463188082</v>
      </c>
      <c r="R440" s="116">
        <v>8.0386468637600501</v>
      </c>
      <c r="S440" s="116">
        <v>99.432385615539118</v>
      </c>
      <c r="T440" s="116">
        <v>99.723606315398769</v>
      </c>
    </row>
    <row r="441" spans="1:20">
      <c r="A441" s="102" t="s">
        <v>3089</v>
      </c>
      <c r="B441" s="140">
        <v>280.93403643864332</v>
      </c>
      <c r="C441" s="140">
        <v>110980.55440586034</v>
      </c>
      <c r="D441" s="116">
        <v>4.4133776528223896</v>
      </c>
      <c r="E441" s="154">
        <v>0.22658382732338625</v>
      </c>
      <c r="F441" s="138">
        <v>8.3292863792193117</v>
      </c>
      <c r="G441" s="116">
        <v>1.4094996425229267</v>
      </c>
      <c r="H441" s="138">
        <v>5.7097477699255359</v>
      </c>
      <c r="I441" s="116">
        <v>3.3833202598830954</v>
      </c>
      <c r="J441" s="138">
        <v>0.34492402327254579</v>
      </c>
      <c r="K441" s="116">
        <v>3.0757384054342394</v>
      </c>
      <c r="L441" s="139">
        <v>0.90908875577167969</v>
      </c>
      <c r="M441" s="116">
        <v>1910.3144121520052</v>
      </c>
      <c r="N441" s="116">
        <v>50.851328217946957</v>
      </c>
      <c r="O441" s="116">
        <v>1932.8439458821447</v>
      </c>
      <c r="P441" s="116">
        <v>29.241778914485735</v>
      </c>
      <c r="Q441" s="116">
        <v>1957.0705742812604</v>
      </c>
      <c r="R441" s="116">
        <v>25.166045418855106</v>
      </c>
      <c r="S441" s="116">
        <v>97.610910779422127</v>
      </c>
      <c r="T441" s="116">
        <v>98.83438423582318</v>
      </c>
    </row>
    <row r="442" spans="1:20">
      <c r="A442" s="102" t="s">
        <v>3090</v>
      </c>
      <c r="B442" s="140">
        <v>750.49663805321643</v>
      </c>
      <c r="C442" s="140">
        <v>31960.610478011895</v>
      </c>
      <c r="D442" s="116">
        <v>4.8592646415958383</v>
      </c>
      <c r="E442" s="154">
        <v>0.20579245498174567</v>
      </c>
      <c r="F442" s="138">
        <v>8.3142249803413932</v>
      </c>
      <c r="G442" s="116">
        <v>0.40780151122393332</v>
      </c>
      <c r="H442" s="138">
        <v>5.6679242210003906</v>
      </c>
      <c r="I442" s="116">
        <v>2.8297917245809501</v>
      </c>
      <c r="J442" s="138">
        <v>0.3417783372854909</v>
      </c>
      <c r="K442" s="116">
        <v>2.8002534049528989</v>
      </c>
      <c r="L442" s="139">
        <v>0.98956166301163906</v>
      </c>
      <c r="M442" s="116">
        <v>1895.2190265794366</v>
      </c>
      <c r="N442" s="116">
        <v>45.981873411924312</v>
      </c>
      <c r="O442" s="116">
        <v>1926.4949994892058</v>
      </c>
      <c r="P442" s="116">
        <v>24.428766816699408</v>
      </c>
      <c r="Q442" s="116">
        <v>1960.3014937820487</v>
      </c>
      <c r="R442" s="116">
        <v>7.2765445018611672</v>
      </c>
      <c r="S442" s="116">
        <v>96.679976656190405</v>
      </c>
      <c r="T442" s="116">
        <v>98.376534955031715</v>
      </c>
    </row>
    <row r="443" spans="1:20">
      <c r="A443" s="102" t="s">
        <v>3091</v>
      </c>
      <c r="B443" s="140">
        <v>2987.4505670445415</v>
      </c>
      <c r="C443" s="140">
        <v>134295.60438414215</v>
      </c>
      <c r="D443" s="116">
        <v>32.658072976375188</v>
      </c>
      <c r="E443" s="154">
        <v>3.062030024623311E-2</v>
      </c>
      <c r="F443" s="138">
        <v>8.2981658748516676</v>
      </c>
      <c r="G443" s="116">
        <v>0.25674090666883065</v>
      </c>
      <c r="H443" s="138">
        <v>5.4661109896857214</v>
      </c>
      <c r="I443" s="116">
        <v>2.3777514865223273</v>
      </c>
      <c r="J443" s="138">
        <v>0.32897226343749442</v>
      </c>
      <c r="K443" s="116">
        <v>2.3638498764731239</v>
      </c>
      <c r="L443" s="139">
        <v>0.99415346383841996</v>
      </c>
      <c r="M443" s="116">
        <v>1833.3982869500676</v>
      </c>
      <c r="N443" s="116">
        <v>37.721279891528184</v>
      </c>
      <c r="O443" s="116">
        <v>1895.2884645164083</v>
      </c>
      <c r="P443" s="116">
        <v>20.412216299507008</v>
      </c>
      <c r="Q443" s="116">
        <v>1963.7474620758751</v>
      </c>
      <c r="R443" s="116">
        <v>4.5785170613912669</v>
      </c>
      <c r="S443" s="116">
        <v>93.362223114574235</v>
      </c>
      <c r="T443" s="116">
        <v>96.73452465284052</v>
      </c>
    </row>
    <row r="444" spans="1:20">
      <c r="A444" s="102" t="s">
        <v>3092</v>
      </c>
      <c r="B444" s="140">
        <v>483.20806149914205</v>
      </c>
      <c r="C444" s="140">
        <v>201112.01582744688</v>
      </c>
      <c r="D444" s="116">
        <v>1.8334151199908415</v>
      </c>
      <c r="E444" s="154">
        <v>0.54543021331960839</v>
      </c>
      <c r="F444" s="138">
        <v>8.2864929165115804</v>
      </c>
      <c r="G444" s="116">
        <v>0.21332559715135979</v>
      </c>
      <c r="H444" s="138">
        <v>5.9899525131857709</v>
      </c>
      <c r="I444" s="116">
        <v>1.7814776574094731</v>
      </c>
      <c r="J444" s="138">
        <v>0.35999201530863523</v>
      </c>
      <c r="K444" s="116">
        <v>1.768659049520048</v>
      </c>
      <c r="L444" s="139">
        <v>0.99280450819233679</v>
      </c>
      <c r="M444" s="116">
        <v>1982.135881606021</v>
      </c>
      <c r="N444" s="116">
        <v>30.180192711918494</v>
      </c>
      <c r="O444" s="116">
        <v>1974.385706134932</v>
      </c>
      <c r="P444" s="116">
        <v>15.502194675811552</v>
      </c>
      <c r="Q444" s="116">
        <v>1966.2585850703636</v>
      </c>
      <c r="R444" s="116">
        <v>3.8028434584870183</v>
      </c>
      <c r="S444" s="116">
        <v>100.80748771581787</v>
      </c>
      <c r="T444" s="116">
        <v>100.39253604029888</v>
      </c>
    </row>
    <row r="445" spans="1:20">
      <c r="A445" s="102" t="s">
        <v>3093</v>
      </c>
      <c r="B445" s="140">
        <v>691.12312145042324</v>
      </c>
      <c r="C445" s="140">
        <v>218051.70442220624</v>
      </c>
      <c r="D445" s="116">
        <v>1.4677723109063843</v>
      </c>
      <c r="E445" s="154">
        <v>0.68130458148680861</v>
      </c>
      <c r="F445" s="138">
        <v>8.2485268063615784</v>
      </c>
      <c r="G445" s="116">
        <v>0.20906415967608202</v>
      </c>
      <c r="H445" s="138">
        <v>6.0652463797275091</v>
      </c>
      <c r="I445" s="116">
        <v>2.1526978860785233</v>
      </c>
      <c r="J445" s="138">
        <v>0.36284702168820626</v>
      </c>
      <c r="K445" s="116">
        <v>2.1425219639167943</v>
      </c>
      <c r="L445" s="139">
        <v>0.9952729446024281</v>
      </c>
      <c r="M445" s="116">
        <v>1995.6545362970221</v>
      </c>
      <c r="N445" s="116">
        <v>36.772626620421988</v>
      </c>
      <c r="O445" s="116">
        <v>1985.2646482297223</v>
      </c>
      <c r="P445" s="116">
        <v>18.766512728374664</v>
      </c>
      <c r="Q445" s="116">
        <v>1974.445346474505</v>
      </c>
      <c r="R445" s="116">
        <v>3.725297900089231</v>
      </c>
      <c r="S445" s="116">
        <v>101.07418470004184</v>
      </c>
      <c r="T445" s="116">
        <v>100.52335027859206</v>
      </c>
    </row>
    <row r="446" spans="1:20">
      <c r="A446" s="102" t="s">
        <v>3094</v>
      </c>
      <c r="B446" s="140">
        <v>297.92855969706966</v>
      </c>
      <c r="C446" s="140">
        <v>33755.900241397263</v>
      </c>
      <c r="D446" s="116">
        <v>1.9120717450630909</v>
      </c>
      <c r="E446" s="154">
        <v>0.52299292774027362</v>
      </c>
      <c r="F446" s="138">
        <v>8.1892377534377125</v>
      </c>
      <c r="G446" s="116">
        <v>0.38574302062632726</v>
      </c>
      <c r="H446" s="138">
        <v>5.0230995356392798</v>
      </c>
      <c r="I446" s="116">
        <v>2.0022159526927337</v>
      </c>
      <c r="J446" s="138">
        <v>0.29834172002126946</v>
      </c>
      <c r="K446" s="116">
        <v>1.964706350388105</v>
      </c>
      <c r="L446" s="139">
        <v>0.98126595572561359</v>
      </c>
      <c r="M446" s="116">
        <v>1683.0804203942889</v>
      </c>
      <c r="N446" s="116">
        <v>29.10340356847712</v>
      </c>
      <c r="O446" s="116">
        <v>1823.2238410406367</v>
      </c>
      <c r="P446" s="116">
        <v>16.956372170571285</v>
      </c>
      <c r="Q446" s="116">
        <v>1987.2898462625171</v>
      </c>
      <c r="R446" s="116">
        <v>6.8631974556565183</v>
      </c>
      <c r="S446" s="116">
        <v>84.692246758048256</v>
      </c>
      <c r="T446" s="116">
        <v>92.313427595025388</v>
      </c>
    </row>
    <row r="447" spans="1:20">
      <c r="A447" s="102" t="s">
        <v>3095</v>
      </c>
      <c r="B447" s="140">
        <v>121.41662197818286</v>
      </c>
      <c r="C447" s="140">
        <v>146609.15046543372</v>
      </c>
      <c r="D447" s="116">
        <v>1.0302383684519254</v>
      </c>
      <c r="E447" s="154">
        <v>0.97064915326599344</v>
      </c>
      <c r="F447" s="138">
        <v>8.1816632226224932</v>
      </c>
      <c r="G447" s="116">
        <v>0.41494237399963341</v>
      </c>
      <c r="H447" s="138">
        <v>6.0704006798385457</v>
      </c>
      <c r="I447" s="116">
        <v>2.7617306516359301</v>
      </c>
      <c r="J447" s="138">
        <v>0.36021158970711931</v>
      </c>
      <c r="K447" s="116">
        <v>2.7303807460581329</v>
      </c>
      <c r="L447" s="139">
        <v>0.98864845651793498</v>
      </c>
      <c r="M447" s="116">
        <v>1983.1765886449202</v>
      </c>
      <c r="N447" s="116">
        <v>46.612264053584113</v>
      </c>
      <c r="O447" s="116">
        <v>1986.0051292553219</v>
      </c>
      <c r="P447" s="116">
        <v>24.08052620141666</v>
      </c>
      <c r="Q447" s="116">
        <v>1988.9361048961941</v>
      </c>
      <c r="R447" s="116">
        <v>7.3812992570525466</v>
      </c>
      <c r="S447" s="116">
        <v>99.710422258558452</v>
      </c>
      <c r="T447" s="116">
        <v>99.857576369328797</v>
      </c>
    </row>
    <row r="448" spans="1:20">
      <c r="A448" s="102" t="s">
        <v>3096</v>
      </c>
      <c r="B448" s="140">
        <v>610.03075083476415</v>
      </c>
      <c r="C448" s="140">
        <v>184249.89647813313</v>
      </c>
      <c r="D448" s="116">
        <v>6.0113783640357186</v>
      </c>
      <c r="E448" s="154">
        <v>0.16635119924952677</v>
      </c>
      <c r="F448" s="138">
        <v>8.0597234530577833</v>
      </c>
      <c r="G448" s="116">
        <v>0.24651420599790166</v>
      </c>
      <c r="H448" s="138">
        <v>6.2479438030218217</v>
      </c>
      <c r="I448" s="116">
        <v>1.0190644209090425</v>
      </c>
      <c r="J448" s="138">
        <v>0.36522120106325801</v>
      </c>
      <c r="K448" s="116">
        <v>0.9887987865101302</v>
      </c>
      <c r="L448" s="139">
        <v>0.97030056807212028</v>
      </c>
      <c r="M448" s="116">
        <v>2006.8748916609256</v>
      </c>
      <c r="N448" s="116">
        <v>17.052187508354905</v>
      </c>
      <c r="O448" s="116">
        <v>2011.1873029033898</v>
      </c>
      <c r="P448" s="116">
        <v>8.9200033810658397</v>
      </c>
      <c r="Q448" s="116">
        <v>2015.6026367211937</v>
      </c>
      <c r="R448" s="116">
        <v>4.3716720870904737</v>
      </c>
      <c r="S448" s="116">
        <v>99.566990789689299</v>
      </c>
      <c r="T448" s="116">
        <v>99.785578835136903</v>
      </c>
    </row>
    <row r="449" spans="1:20">
      <c r="A449" s="102" t="s">
        <v>3097</v>
      </c>
      <c r="B449" s="140">
        <v>310.89106086399585</v>
      </c>
      <c r="C449" s="140">
        <v>441036.15214022167</v>
      </c>
      <c r="D449" s="116">
        <v>3.8814114240082129</v>
      </c>
      <c r="E449" s="154">
        <v>0.25763823793957175</v>
      </c>
      <c r="F449" s="138">
        <v>7.9618513483572899</v>
      </c>
      <c r="G449" s="116">
        <v>0.16280824598029095</v>
      </c>
      <c r="H449" s="138">
        <v>6.4661178518145705</v>
      </c>
      <c r="I449" s="116">
        <v>0.93353277901856224</v>
      </c>
      <c r="J449" s="138">
        <v>0.37338460354733816</v>
      </c>
      <c r="K449" s="116">
        <v>0.91922626406284802</v>
      </c>
      <c r="L449" s="139">
        <v>0.98467486597443876</v>
      </c>
      <c r="M449" s="116">
        <v>2045.3067311947057</v>
      </c>
      <c r="N449" s="116">
        <v>16.110379306019922</v>
      </c>
      <c r="O449" s="116">
        <v>2041.3008737395146</v>
      </c>
      <c r="P449" s="116">
        <v>8.2095191563109893</v>
      </c>
      <c r="Q449" s="116">
        <v>2037.2379907765487</v>
      </c>
      <c r="R449" s="116">
        <v>2.8779223895351151</v>
      </c>
      <c r="S449" s="116">
        <v>100.39606273075053</v>
      </c>
      <c r="T449" s="116">
        <v>100.1962404223074</v>
      </c>
    </row>
    <row r="450" spans="1:20">
      <c r="A450" s="102" t="s">
        <v>3098</v>
      </c>
      <c r="B450" s="140">
        <v>158.75324030453444</v>
      </c>
      <c r="C450" s="140">
        <v>28987.636604803552</v>
      </c>
      <c r="D450" s="116">
        <v>1.1840923799690755</v>
      </c>
      <c r="E450" s="154">
        <v>0.84452870140598035</v>
      </c>
      <c r="F450" s="138">
        <v>7.9264304645681145</v>
      </c>
      <c r="G450" s="116">
        <v>0.50735262693856353</v>
      </c>
      <c r="H450" s="138">
        <v>5.706037578950049</v>
      </c>
      <c r="I450" s="116">
        <v>1.6702634057577368</v>
      </c>
      <c r="J450" s="138">
        <v>0.32802806859414096</v>
      </c>
      <c r="K450" s="116">
        <v>1.5913431925741137</v>
      </c>
      <c r="L450" s="139">
        <v>0.95274983998837004</v>
      </c>
      <c r="M450" s="116">
        <v>1828.8166757159986</v>
      </c>
      <c r="N450" s="116">
        <v>25.338916798695664</v>
      </c>
      <c r="O450" s="116">
        <v>1932.2823290943188</v>
      </c>
      <c r="P450" s="116">
        <v>14.431542867045323</v>
      </c>
      <c r="Q450" s="116">
        <v>2045.121971740889</v>
      </c>
      <c r="R450" s="116">
        <v>8.964870403017926</v>
      </c>
      <c r="S450" s="116">
        <v>89.423354742956349</v>
      </c>
      <c r="T450" s="116">
        <v>94.645417399908865</v>
      </c>
    </row>
    <row r="451" spans="1:20">
      <c r="A451" s="102" t="s">
        <v>3099</v>
      </c>
      <c r="B451" s="140">
        <v>320.18893588175496</v>
      </c>
      <c r="C451" s="140">
        <v>121114.47666381435</v>
      </c>
      <c r="D451" s="116">
        <v>3.1829665547663462</v>
      </c>
      <c r="E451" s="154">
        <v>0.31417232408632945</v>
      </c>
      <c r="F451" s="138">
        <v>7.8568354184935068</v>
      </c>
      <c r="G451" s="116">
        <v>0.76022137575250281</v>
      </c>
      <c r="H451" s="138">
        <v>5.4278307432027733</v>
      </c>
      <c r="I451" s="116">
        <v>2.2519656034273972</v>
      </c>
      <c r="J451" s="138">
        <v>0.30929484210025732</v>
      </c>
      <c r="K451" s="116">
        <v>2.1197670954303196</v>
      </c>
      <c r="L451" s="139">
        <v>0.94129639111899532</v>
      </c>
      <c r="M451" s="116">
        <v>1737.2358021642062</v>
      </c>
      <c r="N451" s="116">
        <v>32.280867901602619</v>
      </c>
      <c r="O451" s="116">
        <v>1889.2593962054339</v>
      </c>
      <c r="P451" s="116">
        <v>19.311049855511783</v>
      </c>
      <c r="Q451" s="116">
        <v>2060.6945441209964</v>
      </c>
      <c r="R451" s="116">
        <v>13.410162267273677</v>
      </c>
      <c r="S451" s="116">
        <v>84.303411542501863</v>
      </c>
      <c r="T451" s="116">
        <v>91.953270453672687</v>
      </c>
    </row>
    <row r="452" spans="1:20">
      <c r="A452" s="102" t="s">
        <v>3100</v>
      </c>
      <c r="B452" s="140">
        <v>231.28434684885784</v>
      </c>
      <c r="C452" s="140">
        <v>117144.26811775452</v>
      </c>
      <c r="D452" s="116">
        <v>0.96384419406202615</v>
      </c>
      <c r="E452" s="154">
        <v>1.0375120856262035</v>
      </c>
      <c r="F452" s="138">
        <v>7.7893561662068791</v>
      </c>
      <c r="G452" s="116">
        <v>0.35307005814153997</v>
      </c>
      <c r="H452" s="138">
        <v>6.5998793155273416</v>
      </c>
      <c r="I452" s="116">
        <v>0.9243987819752445</v>
      </c>
      <c r="J452" s="138">
        <v>0.37285183233698971</v>
      </c>
      <c r="K452" s="116">
        <v>0.85431530605581751</v>
      </c>
      <c r="L452" s="139">
        <v>0.92418480282971249</v>
      </c>
      <c r="M452" s="116">
        <v>2042.8055161613465</v>
      </c>
      <c r="N452" s="116">
        <v>14.95718227425607</v>
      </c>
      <c r="O452" s="116">
        <v>2059.331235853509</v>
      </c>
      <c r="P452" s="116">
        <v>8.1513192541683566</v>
      </c>
      <c r="Q452" s="116">
        <v>2075.8948142895656</v>
      </c>
      <c r="R452" s="116">
        <v>6.2161476219482665</v>
      </c>
      <c r="S452" s="116">
        <v>98.406022410169982</v>
      </c>
      <c r="T452" s="116">
        <v>99.197520078147434</v>
      </c>
    </row>
    <row r="453" spans="1:20">
      <c r="A453" s="102" t="s">
        <v>3101</v>
      </c>
      <c r="B453" s="140">
        <v>59.14577801464791</v>
      </c>
      <c r="C453" s="140">
        <v>29772.357716716357</v>
      </c>
      <c r="D453" s="116">
        <v>1.53822268053091</v>
      </c>
      <c r="E453" s="154">
        <v>0.6501009331463341</v>
      </c>
      <c r="F453" s="138">
        <v>7.3276918967781395</v>
      </c>
      <c r="G453" s="116">
        <v>0.89954961013980628</v>
      </c>
      <c r="H453" s="138">
        <v>7.4194129648803182</v>
      </c>
      <c r="I453" s="116">
        <v>1.8658389801434354</v>
      </c>
      <c r="J453" s="138">
        <v>0.39430789281697259</v>
      </c>
      <c r="K453" s="116">
        <v>1.6346759919690561</v>
      </c>
      <c r="L453" s="139">
        <v>0.87610775065026847</v>
      </c>
      <c r="M453" s="116">
        <v>2142.7761996883896</v>
      </c>
      <c r="N453" s="116">
        <v>29.800926622092675</v>
      </c>
      <c r="O453" s="116">
        <v>2163.314318615413</v>
      </c>
      <c r="P453" s="116">
        <v>16.696711647785605</v>
      </c>
      <c r="Q453" s="116">
        <v>2182.8473272148917</v>
      </c>
      <c r="R453" s="116">
        <v>15.653037586310802</v>
      </c>
      <c r="S453" s="116">
        <v>98.164272552325997</v>
      </c>
      <c r="T453" s="116">
        <v>99.050617899105461</v>
      </c>
    </row>
    <row r="454" spans="1:20">
      <c r="A454" s="102" t="s">
        <v>3102</v>
      </c>
      <c r="B454" s="140">
        <v>605.01209778605732</v>
      </c>
      <c r="C454" s="140">
        <v>158274.29909555364</v>
      </c>
      <c r="D454" s="116">
        <v>7.7974301725278128</v>
      </c>
      <c r="E454" s="154">
        <v>0.12824738123635093</v>
      </c>
      <c r="F454" s="138">
        <v>7.1167553502235243</v>
      </c>
      <c r="G454" s="116">
        <v>0.17757905976020333</v>
      </c>
      <c r="H454" s="138">
        <v>7.9380102997266713</v>
      </c>
      <c r="I454" s="116">
        <v>1.0822977282977344</v>
      </c>
      <c r="J454" s="138">
        <v>0.40972495844726742</v>
      </c>
      <c r="K454" s="116">
        <v>1.0676301092668372</v>
      </c>
      <c r="L454" s="139">
        <v>0.98644770413223837</v>
      </c>
      <c r="M454" s="116">
        <v>2213.6639512098172</v>
      </c>
      <c r="N454" s="116">
        <v>20.003152397110171</v>
      </c>
      <c r="O454" s="116">
        <v>2224.0067044352936</v>
      </c>
      <c r="P454" s="116">
        <v>9.7602477240043299</v>
      </c>
      <c r="Q454" s="116">
        <v>2233.5298152892251</v>
      </c>
      <c r="R454" s="116">
        <v>3.0734681356630063</v>
      </c>
      <c r="S454" s="116">
        <v>99.11056194802417</v>
      </c>
      <c r="T454" s="116">
        <v>99.534949548270248</v>
      </c>
    </row>
    <row r="455" spans="1:20">
      <c r="A455" s="102" t="s">
        <v>3103</v>
      </c>
      <c r="B455" s="140">
        <v>798.46417240211895</v>
      </c>
      <c r="C455" s="140">
        <v>75822.856019572369</v>
      </c>
      <c r="D455" s="116">
        <v>1.4087342354560406</v>
      </c>
      <c r="E455" s="154">
        <v>0.70985710067326957</v>
      </c>
      <c r="F455" s="138">
        <v>6.7292972509572833</v>
      </c>
      <c r="G455" s="116">
        <v>0.45648924402009955</v>
      </c>
      <c r="H455" s="138">
        <v>7.8790961253896592</v>
      </c>
      <c r="I455" s="116">
        <v>2.603201022673082</v>
      </c>
      <c r="J455" s="138">
        <v>0.38454293513644339</v>
      </c>
      <c r="K455" s="116">
        <v>2.5628642442665859</v>
      </c>
      <c r="L455" s="139">
        <v>0.98450493140745765</v>
      </c>
      <c r="M455" s="116">
        <v>2097.4702623172748</v>
      </c>
      <c r="N455" s="116">
        <v>45.886987977200079</v>
      </c>
      <c r="O455" s="116">
        <v>2217.2917339107644</v>
      </c>
      <c r="P455" s="116">
        <v>23.459703841072496</v>
      </c>
      <c r="Q455" s="116">
        <v>2329.9098512598498</v>
      </c>
      <c r="R455" s="116">
        <v>7.8199355017543439</v>
      </c>
      <c r="S455" s="116">
        <v>90.02366598789699</v>
      </c>
      <c r="T455" s="116">
        <v>94.596043914250572</v>
      </c>
    </row>
    <row r="456" spans="1:20">
      <c r="A456" s="102" t="s">
        <v>3104</v>
      </c>
      <c r="B456" s="140">
        <v>364.00970418800898</v>
      </c>
      <c r="C456" s="140">
        <v>157836.1256010005</v>
      </c>
      <c r="D456" s="116">
        <v>1.8824426405210433</v>
      </c>
      <c r="E456" s="154">
        <v>0.53122468566862091</v>
      </c>
      <c r="F456" s="138">
        <v>6.4230307139943319</v>
      </c>
      <c r="G456" s="116">
        <v>0.29511606545057295</v>
      </c>
      <c r="H456" s="138">
        <v>9.6969521784335004</v>
      </c>
      <c r="I456" s="116">
        <v>1.5623188135863717</v>
      </c>
      <c r="J456" s="138">
        <v>0.45172484533081392</v>
      </c>
      <c r="K456" s="116">
        <v>1.5341924857066995</v>
      </c>
      <c r="L456" s="139">
        <v>0.98199706254889996</v>
      </c>
      <c r="M456" s="116">
        <v>2402.9163447816363</v>
      </c>
      <c r="N456" s="116">
        <v>30.774501324036464</v>
      </c>
      <c r="O456" s="116">
        <v>2406.4160610806653</v>
      </c>
      <c r="P456" s="116">
        <v>14.381487645923926</v>
      </c>
      <c r="Q456" s="116">
        <v>2409.365293437304</v>
      </c>
      <c r="R456" s="116">
        <v>5.0140242495419898</v>
      </c>
      <c r="S456" s="116">
        <v>99.732338277087607</v>
      </c>
      <c r="T456" s="116">
        <v>99.85456728137622</v>
      </c>
    </row>
    <row r="457" spans="1:20">
      <c r="A457" s="102" t="s">
        <v>3105</v>
      </c>
      <c r="B457" s="140">
        <v>767.27481076515062</v>
      </c>
      <c r="C457" s="140">
        <v>171662.02306014163</v>
      </c>
      <c r="D457" s="116">
        <v>5.4337218927194675</v>
      </c>
      <c r="E457" s="154">
        <v>0.18403591861038737</v>
      </c>
      <c r="F457" s="138">
        <v>6.3799017090309933</v>
      </c>
      <c r="G457" s="116">
        <v>0.33732799313054912</v>
      </c>
      <c r="H457" s="138">
        <v>8.6400016303549805</v>
      </c>
      <c r="I457" s="116">
        <v>1.0461963856680041</v>
      </c>
      <c r="J457" s="138">
        <v>0.3997850389290129</v>
      </c>
      <c r="K457" s="116">
        <v>0.99032151467859741</v>
      </c>
      <c r="L457" s="139">
        <v>0.94659236855064244</v>
      </c>
      <c r="M457" s="116">
        <v>2168.0495162614061</v>
      </c>
      <c r="N457" s="116">
        <v>18.233110666189077</v>
      </c>
      <c r="O457" s="116">
        <v>2300.778065437783</v>
      </c>
      <c r="P457" s="116">
        <v>9.5212193755003227</v>
      </c>
      <c r="Q457" s="116">
        <v>2420.8053279725304</v>
      </c>
      <c r="R457" s="116">
        <v>5.7217245641718364</v>
      </c>
      <c r="S457" s="116">
        <v>89.559019521705537</v>
      </c>
      <c r="T457" s="116">
        <v>94.231145056091208</v>
      </c>
    </row>
    <row r="458" spans="1:20">
      <c r="A458" s="102" t="s">
        <v>3106</v>
      </c>
      <c r="B458" s="140">
        <v>90.135718491148268</v>
      </c>
      <c r="C458" s="140">
        <v>53852.155790790377</v>
      </c>
      <c r="D458" s="116">
        <v>1.1345946091815011</v>
      </c>
      <c r="E458" s="154">
        <v>0.88137207061242961</v>
      </c>
      <c r="F458" s="138">
        <v>6.2782978655562864</v>
      </c>
      <c r="G458" s="116">
        <v>1.4391634006485223</v>
      </c>
      <c r="H458" s="138">
        <v>9.8846115060266779</v>
      </c>
      <c r="I458" s="116">
        <v>2.3175376551543896</v>
      </c>
      <c r="J458" s="138">
        <v>0.45009091470946044</v>
      </c>
      <c r="K458" s="116">
        <v>1.8165322703690916</v>
      </c>
      <c r="L458" s="139">
        <v>0.78381995922654302</v>
      </c>
      <c r="M458" s="116">
        <v>2395.6567559488203</v>
      </c>
      <c r="N458" s="116">
        <v>36.347198281933515</v>
      </c>
      <c r="O458" s="116">
        <v>2424.0747355281724</v>
      </c>
      <c r="P458" s="116">
        <v>21.37309995931605</v>
      </c>
      <c r="Q458" s="116">
        <v>2448.0059100830977</v>
      </c>
      <c r="R458" s="116">
        <v>24.351314291388917</v>
      </c>
      <c r="S458" s="116">
        <v>97.861559323911095</v>
      </c>
      <c r="T458" s="116">
        <v>98.827677250917745</v>
      </c>
    </row>
    <row r="459" spans="1:20">
      <c r="A459" s="102" t="s">
        <v>3107</v>
      </c>
      <c r="B459" s="140">
        <v>251.89699212791083</v>
      </c>
      <c r="C459" s="140">
        <v>161574.73257662015</v>
      </c>
      <c r="D459" s="116">
        <v>4.4932919937844593</v>
      </c>
      <c r="E459" s="154">
        <v>0.22255397632366053</v>
      </c>
      <c r="F459" s="138">
        <v>6.1925030759822395</v>
      </c>
      <c r="G459" s="116">
        <v>0.3574493035354141</v>
      </c>
      <c r="H459" s="138">
        <v>10.034773810669183</v>
      </c>
      <c r="I459" s="116">
        <v>2.036009708520361</v>
      </c>
      <c r="J459" s="138">
        <v>0.45068441898284689</v>
      </c>
      <c r="K459" s="116">
        <v>2.0043865716451039</v>
      </c>
      <c r="L459" s="139">
        <v>0.98446808149149778</v>
      </c>
      <c r="M459" s="116">
        <v>2398.2946537370776</v>
      </c>
      <c r="N459" s="116">
        <v>40.142544816214695</v>
      </c>
      <c r="O459" s="116">
        <v>2437.9870457951329</v>
      </c>
      <c r="P459" s="116">
        <v>18.801978040168933</v>
      </c>
      <c r="Q459" s="116">
        <v>2471.2584979752296</v>
      </c>
      <c r="R459" s="116">
        <v>6.0323454799145111</v>
      </c>
      <c r="S459" s="116">
        <v>97.047502545851302</v>
      </c>
      <c r="T459" s="116">
        <v>98.371919484703014</v>
      </c>
    </row>
    <row r="460" spans="1:20">
      <c r="A460" s="102" t="s">
        <v>3108</v>
      </c>
      <c r="B460" s="140">
        <v>510.8282254708937</v>
      </c>
      <c r="C460" s="140">
        <v>196301.74358486902</v>
      </c>
      <c r="D460" s="116">
        <v>1.1256354664383099</v>
      </c>
      <c r="E460" s="154">
        <v>0.88838707540386896</v>
      </c>
      <c r="F460" s="138">
        <v>6.1167736114539633</v>
      </c>
      <c r="G460" s="116">
        <v>0.10548308044238744</v>
      </c>
      <c r="H460" s="138">
        <v>10.206180760399503</v>
      </c>
      <c r="I460" s="116">
        <v>1.8748369258508333</v>
      </c>
      <c r="J460" s="138">
        <v>0.45277703183159868</v>
      </c>
      <c r="K460" s="116">
        <v>1.8718672010252724</v>
      </c>
      <c r="L460" s="139">
        <v>0.99841600899544203</v>
      </c>
      <c r="M460" s="116">
        <v>2407.5869083167659</v>
      </c>
      <c r="N460" s="116">
        <v>37.608290274723231</v>
      </c>
      <c r="O460" s="116">
        <v>2453.638096860378</v>
      </c>
      <c r="P460" s="116">
        <v>17.339687073248797</v>
      </c>
      <c r="Q460" s="116">
        <v>2492.0117997039329</v>
      </c>
      <c r="R460" s="116">
        <v>1.7772393401708086</v>
      </c>
      <c r="S460" s="116">
        <v>96.612179308412692</v>
      </c>
      <c r="T460" s="116">
        <v>98.123146661174758</v>
      </c>
    </row>
    <row r="461" spans="1:20">
      <c r="A461" s="102" t="s">
        <v>3109</v>
      </c>
      <c r="B461" s="140">
        <v>92.353785163373544</v>
      </c>
      <c r="C461" s="140">
        <v>37957.944000086885</v>
      </c>
      <c r="D461" s="116">
        <v>0.74253030866652547</v>
      </c>
      <c r="E461" s="154">
        <v>1.3467463729471891</v>
      </c>
      <c r="F461" s="138">
        <v>5.9474563751365563</v>
      </c>
      <c r="G461" s="116">
        <v>0.39241227847287918</v>
      </c>
      <c r="H461" s="138">
        <v>10.988788365279714</v>
      </c>
      <c r="I461" s="116">
        <v>2.347652883373327</v>
      </c>
      <c r="J461" s="138">
        <v>0.47400159137009901</v>
      </c>
      <c r="K461" s="116">
        <v>2.3146245191207191</v>
      </c>
      <c r="L461" s="139">
        <v>0.98593132550108953</v>
      </c>
      <c r="M461" s="116">
        <v>2501.0854046317158</v>
      </c>
      <c r="N461" s="116">
        <v>47.983135357581205</v>
      </c>
      <c r="O461" s="116">
        <v>2522.1829823441603</v>
      </c>
      <c r="P461" s="116">
        <v>21.852712660500401</v>
      </c>
      <c r="Q461" s="116">
        <v>2539.1912907141077</v>
      </c>
      <c r="R461" s="116">
        <v>6.5807346718590907</v>
      </c>
      <c r="S461" s="116">
        <v>98.499290454336929</v>
      </c>
      <c r="T461" s="116">
        <v>99.163519147495151</v>
      </c>
    </row>
    <row r="462" spans="1:20">
      <c r="A462" s="102" t="s">
        <v>3110</v>
      </c>
      <c r="B462" s="140">
        <v>1150.2010584829504</v>
      </c>
      <c r="C462" s="140">
        <v>112908.76299944845</v>
      </c>
      <c r="D462" s="116">
        <v>8.3209975270398058</v>
      </c>
      <c r="E462" s="154">
        <v>0.12017789895387097</v>
      </c>
      <c r="F462" s="138">
        <v>5.6441656847208055</v>
      </c>
      <c r="G462" s="116">
        <v>0.34063104092343827</v>
      </c>
      <c r="H462" s="138">
        <v>11.559482264246714</v>
      </c>
      <c r="I462" s="116">
        <v>1.6673709217864192</v>
      </c>
      <c r="J462" s="138">
        <v>0.47319142101102452</v>
      </c>
      <c r="K462" s="116">
        <v>1.6322059566054488</v>
      </c>
      <c r="L462" s="139">
        <v>0.97890993256419845</v>
      </c>
      <c r="M462" s="116">
        <v>2497.5412228952109</v>
      </c>
      <c r="N462" s="116">
        <v>33.796741040926463</v>
      </c>
      <c r="O462" s="116">
        <v>2569.4023853287081</v>
      </c>
      <c r="P462" s="116">
        <v>15.583423602423636</v>
      </c>
      <c r="Q462" s="116">
        <v>2626.5822885702728</v>
      </c>
      <c r="R462" s="116">
        <v>5.6641202025243729</v>
      </c>
      <c r="S462" s="116">
        <v>95.087111253411265</v>
      </c>
      <c r="T462" s="116">
        <v>97.203195465069058</v>
      </c>
    </row>
    <row r="463" spans="1:20">
      <c r="A463" s="102" t="s">
        <v>3111</v>
      </c>
      <c r="B463" s="140">
        <v>56.833083424408173</v>
      </c>
      <c r="C463" s="140">
        <v>91090.474023661824</v>
      </c>
      <c r="D463" s="116">
        <v>1.2907350512929776</v>
      </c>
      <c r="E463" s="154">
        <v>0.7747523389856521</v>
      </c>
      <c r="F463" s="138">
        <v>5.5897509499001705</v>
      </c>
      <c r="G463" s="116">
        <v>0.69684183106686381</v>
      </c>
      <c r="H463" s="138">
        <v>12.510368305589065</v>
      </c>
      <c r="I463" s="116">
        <v>1.6930859913522223</v>
      </c>
      <c r="J463" s="138">
        <v>0.5071790188552906</v>
      </c>
      <c r="K463" s="116">
        <v>1.5430332584194411</v>
      </c>
      <c r="L463" s="139">
        <v>0.91137323579593388</v>
      </c>
      <c r="M463" s="116">
        <v>2644.5750467828834</v>
      </c>
      <c r="N463" s="116">
        <v>33.472938144505861</v>
      </c>
      <c r="O463" s="116">
        <v>2643.506537342892</v>
      </c>
      <c r="P463" s="116">
        <v>15.920159689533875</v>
      </c>
      <c r="Q463" s="116">
        <v>2642.6722479848927</v>
      </c>
      <c r="R463" s="116">
        <v>11.566566574817216</v>
      </c>
      <c r="S463" s="116">
        <v>100.07200282969036</v>
      </c>
      <c r="T463" s="116">
        <v>100.04042015500615</v>
      </c>
    </row>
    <row r="464" spans="1:20">
      <c r="A464" s="102" t="s">
        <v>3112</v>
      </c>
      <c r="B464" s="140">
        <v>220.42587707685001</v>
      </c>
      <c r="C464" s="140">
        <v>235094.01578235705</v>
      </c>
      <c r="D464" s="116">
        <v>1.9409272137393605</v>
      </c>
      <c r="E464" s="154">
        <v>0.51521767169898935</v>
      </c>
      <c r="F464" s="138">
        <v>5.3859939003913988</v>
      </c>
      <c r="G464" s="116">
        <v>0.1282025064405026</v>
      </c>
      <c r="H464" s="138">
        <v>13.348832364658533</v>
      </c>
      <c r="I464" s="116">
        <v>0.82341484803870968</v>
      </c>
      <c r="J464" s="138">
        <v>0.52144422464025353</v>
      </c>
      <c r="K464" s="116">
        <v>0.81337330255730933</v>
      </c>
      <c r="L464" s="139">
        <v>0.98780499828814305</v>
      </c>
      <c r="M464" s="116">
        <v>2705.3023790049056</v>
      </c>
      <c r="N464" s="116">
        <v>17.970537605006029</v>
      </c>
      <c r="O464" s="116">
        <v>2704.6439260583547</v>
      </c>
      <c r="P464" s="116">
        <v>7.7782843795171175</v>
      </c>
      <c r="Q464" s="116">
        <v>2704.1381890918278</v>
      </c>
      <c r="R464" s="116">
        <v>2.1162523481229982</v>
      </c>
      <c r="S464" s="116">
        <v>100.04305216049144</v>
      </c>
      <c r="T464" s="116">
        <v>100.02434527296577</v>
      </c>
    </row>
    <row r="465" spans="1:22">
      <c r="A465" s="102" t="s">
        <v>3113</v>
      </c>
      <c r="B465" s="140">
        <v>136.19567740337413</v>
      </c>
      <c r="C465" s="140">
        <v>75015.799268230388</v>
      </c>
      <c r="D465" s="116">
        <v>2.1350541992768934</v>
      </c>
      <c r="E465" s="154">
        <v>0.46837218480855569</v>
      </c>
      <c r="F465" s="138">
        <v>5.3667091795254853</v>
      </c>
      <c r="G465" s="116">
        <v>0.7509679024208944</v>
      </c>
      <c r="H465" s="138">
        <v>13.489368075575019</v>
      </c>
      <c r="I465" s="116">
        <v>3.2665419253394825</v>
      </c>
      <c r="J465" s="138">
        <v>0.52504725469383873</v>
      </c>
      <c r="K465" s="116">
        <v>3.1790475554061999</v>
      </c>
      <c r="L465" s="139">
        <v>0.97321498638833803</v>
      </c>
      <c r="M465" s="116">
        <v>2720.5504996859436</v>
      </c>
      <c r="N465" s="116">
        <v>70.558227727922485</v>
      </c>
      <c r="O465" s="116">
        <v>2714.5404318527426</v>
      </c>
      <c r="P465" s="116">
        <v>30.8883168583518</v>
      </c>
      <c r="Q465" s="116">
        <v>2710.0575515542373</v>
      </c>
      <c r="R465" s="116">
        <v>12.389540513691145</v>
      </c>
      <c r="S465" s="116">
        <v>100.38718543544171</v>
      </c>
      <c r="T465" s="116">
        <v>100.22140277457937</v>
      </c>
    </row>
    <row r="466" spans="1:22">
      <c r="A466" s="102" t="s">
        <v>3114</v>
      </c>
      <c r="B466" s="140">
        <v>234.90960732858716</v>
      </c>
      <c r="C466" s="140">
        <v>31901.946281837903</v>
      </c>
      <c r="D466" s="116">
        <v>2.7765904045339957</v>
      </c>
      <c r="E466" s="154">
        <v>0.36015394937872852</v>
      </c>
      <c r="F466" s="138">
        <v>5.0287476504848145</v>
      </c>
      <c r="G466" s="116">
        <v>0.15856652890361564</v>
      </c>
      <c r="H466" s="138">
        <v>14.80430701218253</v>
      </c>
      <c r="I466" s="116">
        <v>1.7205947977042342</v>
      </c>
      <c r="J466" s="138">
        <v>0.53994142808651557</v>
      </c>
      <c r="K466" s="116">
        <v>1.7132726326531729</v>
      </c>
      <c r="L466" s="139">
        <v>0.9957443989364424</v>
      </c>
      <c r="M466" s="116">
        <v>2783.203107121245</v>
      </c>
      <c r="N466" s="116">
        <v>38.725082830228985</v>
      </c>
      <c r="O466" s="116">
        <v>2802.7440712730031</v>
      </c>
      <c r="P466" s="116">
        <v>16.366610640712906</v>
      </c>
      <c r="Q466" s="116">
        <v>2816.8246075601073</v>
      </c>
      <c r="R466" s="116">
        <v>2.5904855181870516</v>
      </c>
      <c r="S466" s="116">
        <v>98.806404191846909</v>
      </c>
      <c r="T466" s="116">
        <v>99.302791705027758</v>
      </c>
    </row>
    <row r="468" spans="1:22">
      <c r="A468" s="282" t="s">
        <v>3348</v>
      </c>
    </row>
    <row r="469" spans="1:22">
      <c r="A469" s="102" t="s">
        <v>3115</v>
      </c>
      <c r="B469" s="140">
        <v>553.78888556019024</v>
      </c>
      <c r="C469" s="140">
        <v>4313.0796053080348</v>
      </c>
      <c r="D469" s="116">
        <v>2.0442326221575571</v>
      </c>
      <c r="E469" s="154">
        <v>0.48918111821567734</v>
      </c>
      <c r="F469" s="138">
        <v>19.965543935891876</v>
      </c>
      <c r="G469" s="116">
        <v>3.8658406474345259</v>
      </c>
      <c r="H469" s="138">
        <v>0.2983196709334725</v>
      </c>
      <c r="I469" s="116">
        <v>4.1956538193899853</v>
      </c>
      <c r="J469" s="138">
        <v>4.3197813293900864E-2</v>
      </c>
      <c r="K469" s="116">
        <v>1.6305787502616289</v>
      </c>
      <c r="L469" s="139">
        <v>0.38863519738592317</v>
      </c>
      <c r="M469" s="118">
        <v>272.62411626582133</v>
      </c>
      <c r="N469" s="118">
        <v>4.3526640132253078</v>
      </c>
      <c r="O469" s="116">
        <v>265.08693462945286</v>
      </c>
      <c r="P469" s="116">
        <v>9.7891113239105607</v>
      </c>
      <c r="Q469" s="116">
        <v>199.00425697376585</v>
      </c>
      <c r="R469" s="116">
        <v>89.822991710549729</v>
      </c>
      <c r="S469" s="116">
        <v>136.99411279516525</v>
      </c>
      <c r="T469" s="116">
        <v>102.84328673040947</v>
      </c>
      <c r="U469" s="102" t="s">
        <v>82</v>
      </c>
      <c r="V469" s="102" t="s">
        <v>291</v>
      </c>
    </row>
    <row r="470" spans="1:22">
      <c r="A470" s="102" t="s">
        <v>3116</v>
      </c>
      <c r="B470" s="140">
        <v>504.75964215140704</v>
      </c>
      <c r="C470" s="140">
        <v>3260.7762267846119</v>
      </c>
      <c r="D470" s="116">
        <v>1.4333768364938464</v>
      </c>
      <c r="E470" s="154">
        <v>0.69765324410158558</v>
      </c>
      <c r="F470" s="138">
        <v>19.756641117117962</v>
      </c>
      <c r="G470" s="116">
        <v>4.0499509841083983</v>
      </c>
      <c r="H470" s="138">
        <v>0.30254713969448993</v>
      </c>
      <c r="I470" s="116">
        <v>4.4107886999886805</v>
      </c>
      <c r="J470" s="138">
        <v>4.335157571768633E-2</v>
      </c>
      <c r="K470" s="116">
        <v>1.7472704376447417</v>
      </c>
      <c r="L470" s="139">
        <v>0.39613560215415144</v>
      </c>
      <c r="M470" s="118">
        <v>273.57421720892006</v>
      </c>
      <c r="N470" s="118">
        <v>4.6800729450546328</v>
      </c>
      <c r="O470" s="116">
        <v>268.38776026248053</v>
      </c>
      <c r="P470" s="116">
        <v>10.403056601072706</v>
      </c>
      <c r="Q470" s="116">
        <v>223.38559764157321</v>
      </c>
      <c r="R470" s="116">
        <v>93.665476898581062</v>
      </c>
      <c r="S470" s="116">
        <v>122.46725845229983</v>
      </c>
      <c r="T470" s="116">
        <v>101.932449133063</v>
      </c>
      <c r="U470" s="116"/>
      <c r="V470" s="102" t="s">
        <v>292</v>
      </c>
    </row>
    <row r="471" spans="1:22">
      <c r="A471" s="102" t="s">
        <v>3117</v>
      </c>
      <c r="B471" s="140">
        <v>595.04490917767509</v>
      </c>
      <c r="C471" s="140">
        <v>5360.5969793312515</v>
      </c>
      <c r="D471" s="116">
        <v>3.9329451015783121</v>
      </c>
      <c r="E471" s="154">
        <v>0.25426238459283212</v>
      </c>
      <c r="F471" s="138">
        <v>19.345973972964408</v>
      </c>
      <c r="G471" s="116">
        <v>2.8390667661264337</v>
      </c>
      <c r="H471" s="138">
        <v>0.31984935233748046</v>
      </c>
      <c r="I471" s="116">
        <v>3.6049953690873555</v>
      </c>
      <c r="J471" s="138">
        <v>4.4878134940458517E-2</v>
      </c>
      <c r="K471" s="116">
        <v>2.2216416247040551</v>
      </c>
      <c r="L471" s="139">
        <v>0.61626753913597621</v>
      </c>
      <c r="M471" s="118">
        <v>282.99926726570561</v>
      </c>
      <c r="N471" s="118">
        <v>6.1512233983921192</v>
      </c>
      <c r="O471" s="116">
        <v>281.78667113594531</v>
      </c>
      <c r="P471" s="116">
        <v>8.8708816070974024</v>
      </c>
      <c r="Q471" s="116">
        <v>271.71440518407081</v>
      </c>
      <c r="R471" s="116">
        <v>65.073895500449467</v>
      </c>
      <c r="S471" s="116">
        <v>104.15320714188486</v>
      </c>
      <c r="T471" s="116">
        <v>100.4303241614914</v>
      </c>
      <c r="U471" s="116" t="s">
        <v>83</v>
      </c>
      <c r="V471" s="102" t="s">
        <v>293</v>
      </c>
    </row>
    <row r="472" spans="1:22">
      <c r="A472" s="102" t="s">
        <v>3118</v>
      </c>
      <c r="B472" s="140">
        <v>671.20488352222526</v>
      </c>
      <c r="C472" s="140">
        <v>8737.2118183410494</v>
      </c>
      <c r="D472" s="116">
        <v>2.2463548532215687</v>
      </c>
      <c r="E472" s="154">
        <v>0.44516564182451773</v>
      </c>
      <c r="F472" s="138">
        <v>18.88609044291065</v>
      </c>
      <c r="G472" s="116">
        <v>1.282000145584365</v>
      </c>
      <c r="H472" s="138">
        <v>0.33114643302777841</v>
      </c>
      <c r="I472" s="116">
        <v>1.3929314676128035</v>
      </c>
      <c r="J472" s="138">
        <v>4.5358728488612395E-2</v>
      </c>
      <c r="K472" s="116">
        <v>0.54473268690948384</v>
      </c>
      <c r="L472" s="139">
        <v>0.39106926620233723</v>
      </c>
      <c r="M472" s="116">
        <v>285.96362520374379</v>
      </c>
      <c r="N472" s="116">
        <v>1.5236919447216053</v>
      </c>
      <c r="O472" s="116">
        <v>290.44072768708531</v>
      </c>
      <c r="P472" s="116">
        <v>3.5184845410492755</v>
      </c>
      <c r="Q472" s="116">
        <v>326.63403465916804</v>
      </c>
      <c r="R472" s="116">
        <v>29.105363807223569</v>
      </c>
      <c r="S472" s="116">
        <v>87.54863084067081</v>
      </c>
      <c r="T472" s="116">
        <v>98.458514231459631</v>
      </c>
      <c r="V472" s="102" t="s">
        <v>294</v>
      </c>
    </row>
    <row r="473" spans="1:22">
      <c r="A473" s="102" t="s">
        <v>3119</v>
      </c>
      <c r="B473" s="140">
        <v>442.82075554409647</v>
      </c>
      <c r="C473" s="140">
        <v>2404.2782107689986</v>
      </c>
      <c r="D473" s="116">
        <v>4.5436465391591954</v>
      </c>
      <c r="E473" s="154">
        <v>0.22008754232565164</v>
      </c>
      <c r="F473" s="138">
        <v>20.893218015641807</v>
      </c>
      <c r="G473" s="116">
        <v>3.3081741271760108</v>
      </c>
      <c r="H473" s="138">
        <v>0.30742846426164483</v>
      </c>
      <c r="I473" s="116">
        <v>3.3888497898416192</v>
      </c>
      <c r="J473" s="138">
        <v>4.6585218509083919E-2</v>
      </c>
      <c r="K473" s="116">
        <v>0.73504206845106834</v>
      </c>
      <c r="L473" s="139">
        <v>0.21690016201202655</v>
      </c>
      <c r="M473" s="116">
        <v>293.52258831979725</v>
      </c>
      <c r="N473" s="116">
        <v>2.1091329516690109</v>
      </c>
      <c r="O473" s="116">
        <v>272.18581876876175</v>
      </c>
      <c r="P473" s="116">
        <v>8.0912861844914232</v>
      </c>
      <c r="Q473" s="116">
        <v>92.481424769035797</v>
      </c>
      <c r="R473" s="116">
        <v>78.359962754991997</v>
      </c>
      <c r="S473" s="116">
        <v>317.38545232498745</v>
      </c>
      <c r="T473" s="116">
        <v>107.83904526971789</v>
      </c>
      <c r="V473" s="102" t="s">
        <v>295</v>
      </c>
    </row>
    <row r="474" spans="1:22">
      <c r="A474" s="102" t="s">
        <v>3120</v>
      </c>
      <c r="B474" s="140">
        <v>505.81902203879605</v>
      </c>
      <c r="C474" s="140">
        <v>5231.3013341854494</v>
      </c>
      <c r="D474" s="116">
        <v>3.220710306849873</v>
      </c>
      <c r="E474" s="154">
        <v>0.31049051442881387</v>
      </c>
      <c r="F474" s="138">
        <v>20.03232320530789</v>
      </c>
      <c r="G474" s="116">
        <v>2.9813026997698135</v>
      </c>
      <c r="H474" s="138">
        <v>0.32159988020698838</v>
      </c>
      <c r="I474" s="116">
        <v>3.1971791417550706</v>
      </c>
      <c r="J474" s="138">
        <v>4.6724635502572456E-2</v>
      </c>
      <c r="K474" s="116">
        <v>1.154897691061382</v>
      </c>
      <c r="L474" s="139">
        <v>0.36122395394691853</v>
      </c>
      <c r="M474" s="116">
        <v>294.38126644015256</v>
      </c>
      <c r="N474" s="116">
        <v>3.3233435096764197</v>
      </c>
      <c r="O474" s="116">
        <v>283.13249037128548</v>
      </c>
      <c r="P474" s="116">
        <v>7.8998988781615083</v>
      </c>
      <c r="Q474" s="116">
        <v>191.2604459453722</v>
      </c>
      <c r="R474" s="116">
        <v>69.357545047914812</v>
      </c>
      <c r="S474" s="116">
        <v>153.91643838592415</v>
      </c>
      <c r="T474" s="116">
        <v>103.97297253102813</v>
      </c>
      <c r="V474" s="102" t="s">
        <v>296</v>
      </c>
    </row>
    <row r="475" spans="1:22">
      <c r="A475" s="102" t="s">
        <v>3121</v>
      </c>
      <c r="B475" s="140">
        <v>412.88009107587163</v>
      </c>
      <c r="C475" s="140">
        <v>4768.9160128494068</v>
      </c>
      <c r="D475" s="116">
        <v>6.6665473974978235</v>
      </c>
      <c r="E475" s="154">
        <v>0.15000268360430966</v>
      </c>
      <c r="F475" s="138">
        <v>19.933732256002489</v>
      </c>
      <c r="G475" s="116">
        <v>5.0494835303174241</v>
      </c>
      <c r="H475" s="138">
        <v>0.32430213189488127</v>
      </c>
      <c r="I475" s="116">
        <v>5.9204888432775125</v>
      </c>
      <c r="J475" s="138">
        <v>4.688534861650253E-2</v>
      </c>
      <c r="K475" s="116">
        <v>3.0911008104600191</v>
      </c>
      <c r="L475" s="139">
        <v>0.5221022946390389</v>
      </c>
      <c r="M475" s="116">
        <v>295.37096682062804</v>
      </c>
      <c r="N475" s="116">
        <v>8.9242079112111128</v>
      </c>
      <c r="O475" s="116">
        <v>285.2065063484082</v>
      </c>
      <c r="P475" s="116">
        <v>14.722468580461282</v>
      </c>
      <c r="Q475" s="116">
        <v>202.70333888349157</v>
      </c>
      <c r="R475" s="116">
        <v>117.26772480963574</v>
      </c>
      <c r="S475" s="116">
        <v>145.71588630338218</v>
      </c>
      <c r="T475" s="116">
        <v>103.56389501851089</v>
      </c>
    </row>
    <row r="476" spans="1:22">
      <c r="A476" s="102" t="s">
        <v>3122</v>
      </c>
      <c r="B476" s="140">
        <v>350.08425962661346</v>
      </c>
      <c r="C476" s="140">
        <v>3072.7308116937202</v>
      </c>
      <c r="D476" s="116">
        <v>3.570256023258866</v>
      </c>
      <c r="E476" s="154">
        <v>0.28009195796754593</v>
      </c>
      <c r="F476" s="138">
        <v>20.544596180747565</v>
      </c>
      <c r="G476" s="116">
        <v>5.1919304887217264</v>
      </c>
      <c r="H476" s="138">
        <v>0.3154599412573722</v>
      </c>
      <c r="I476" s="116">
        <v>5.2619339811527004</v>
      </c>
      <c r="J476" s="138">
        <v>4.7004620716094139E-2</v>
      </c>
      <c r="K476" s="116">
        <v>0.85545720073611986</v>
      </c>
      <c r="L476" s="139">
        <v>0.16257467383669494</v>
      </c>
      <c r="M476" s="116">
        <v>296.10536773608163</v>
      </c>
      <c r="N476" s="116">
        <v>2.4757595756449007</v>
      </c>
      <c r="O476" s="116">
        <v>278.40419321812061</v>
      </c>
      <c r="P476" s="116">
        <v>12.813416669202496</v>
      </c>
      <c r="Q476" s="116">
        <v>132.18862935078107</v>
      </c>
      <c r="R476" s="116">
        <v>122.15418530967401</v>
      </c>
      <c r="S476" s="116">
        <v>224.00214692469842</v>
      </c>
      <c r="T476" s="116">
        <v>106.35808473764357</v>
      </c>
      <c r="V476" s="102" t="s">
        <v>297</v>
      </c>
    </row>
    <row r="477" spans="1:22">
      <c r="A477" s="102" t="s">
        <v>3123</v>
      </c>
      <c r="B477" s="140">
        <v>341.15093158513849</v>
      </c>
      <c r="C477" s="140">
        <v>3788.5232222042218</v>
      </c>
      <c r="D477" s="116">
        <v>4.2722361234285469</v>
      </c>
      <c r="E477" s="154">
        <v>0.23406945943743435</v>
      </c>
      <c r="F477" s="138">
        <v>20.219353942358666</v>
      </c>
      <c r="G477" s="116">
        <v>3.8458154409043837</v>
      </c>
      <c r="H477" s="138">
        <v>0.32090704010395399</v>
      </c>
      <c r="I477" s="116">
        <v>4.0274473962116319</v>
      </c>
      <c r="J477" s="138">
        <v>4.7059276374068267E-2</v>
      </c>
      <c r="K477" s="116">
        <v>1.1958411783147762</v>
      </c>
      <c r="L477" s="139">
        <v>0.29692285476891173</v>
      </c>
      <c r="M477" s="116">
        <v>296.44187419060449</v>
      </c>
      <c r="N477" s="116">
        <v>3.4647007289402723</v>
      </c>
      <c r="O477" s="116">
        <v>282.60004286096796</v>
      </c>
      <c r="P477" s="116">
        <v>9.9352920337520345</v>
      </c>
      <c r="Q477" s="116">
        <v>169.5568339543224</v>
      </c>
      <c r="R477" s="116">
        <v>89.860151420575491</v>
      </c>
      <c r="S477" s="116">
        <v>174.8333389325164</v>
      </c>
      <c r="T477" s="116">
        <v>104.89802874391154</v>
      </c>
      <c r="V477" s="102" t="s">
        <v>298</v>
      </c>
    </row>
    <row r="478" spans="1:22">
      <c r="A478" s="102" t="s">
        <v>3124</v>
      </c>
      <c r="B478" s="140">
        <v>728.37388693255878</v>
      </c>
      <c r="C478" s="140">
        <v>6571.1992058956948</v>
      </c>
      <c r="D478" s="116">
        <v>1.563915761993832</v>
      </c>
      <c r="E478" s="154">
        <v>0.6394206288483868</v>
      </c>
      <c r="F478" s="138">
        <v>19.4180701509042</v>
      </c>
      <c r="G478" s="116">
        <v>2.3706589862837166</v>
      </c>
      <c r="H478" s="138">
        <v>0.34212181932102714</v>
      </c>
      <c r="I478" s="116">
        <v>2.4161471258224139</v>
      </c>
      <c r="J478" s="138">
        <v>4.8182082156445288E-2</v>
      </c>
      <c r="K478" s="116">
        <v>0.46662930080758008</v>
      </c>
      <c r="L478" s="139">
        <v>0.19312950598931306</v>
      </c>
      <c r="M478" s="116">
        <v>303.35093197782231</v>
      </c>
      <c r="N478" s="116">
        <v>1.3827353001884148</v>
      </c>
      <c r="O478" s="116">
        <v>298.77830013356299</v>
      </c>
      <c r="P478" s="116">
        <v>6.2538522176294009</v>
      </c>
      <c r="Q478" s="116">
        <v>263.20158392044073</v>
      </c>
      <c r="R478" s="116">
        <v>54.416298266935058</v>
      </c>
      <c r="S478" s="116">
        <v>115.25421977305339</v>
      </c>
      <c r="T478" s="116">
        <v>101.53044308847571</v>
      </c>
      <c r="V478" s="102" t="s">
        <v>299</v>
      </c>
    </row>
    <row r="479" spans="1:22">
      <c r="A479" s="102" t="s">
        <v>3125</v>
      </c>
      <c r="B479" s="140">
        <v>346.50501445044438</v>
      </c>
      <c r="C479" s="140">
        <v>5079.6103925072839</v>
      </c>
      <c r="D479" s="116">
        <v>3.1849552832817487</v>
      </c>
      <c r="E479" s="154">
        <v>0.31397615070112039</v>
      </c>
      <c r="F479" s="138">
        <v>19.819324389413335</v>
      </c>
      <c r="G479" s="116">
        <v>3.3040184458195534</v>
      </c>
      <c r="H479" s="138">
        <v>0.33634095999348368</v>
      </c>
      <c r="I479" s="116">
        <v>3.500436000956987</v>
      </c>
      <c r="J479" s="138">
        <v>4.8346755088174827E-2</v>
      </c>
      <c r="K479" s="116">
        <v>1.1560771196074617</v>
      </c>
      <c r="L479" s="139">
        <v>0.33026660658598023</v>
      </c>
      <c r="M479" s="116">
        <v>304.36360578973051</v>
      </c>
      <c r="N479" s="116">
        <v>3.4369042093058226</v>
      </c>
      <c r="O479" s="116">
        <v>294.39534155454203</v>
      </c>
      <c r="P479" s="116">
        <v>8.9459356270353965</v>
      </c>
      <c r="Q479" s="116">
        <v>216.03229322623969</v>
      </c>
      <c r="R479" s="116">
        <v>76.505367430085045</v>
      </c>
      <c r="S479" s="116">
        <v>140.88801319670569</v>
      </c>
      <c r="T479" s="116">
        <v>103.38601289767409</v>
      </c>
    </row>
    <row r="480" spans="1:22">
      <c r="A480" s="102" t="s">
        <v>3126</v>
      </c>
      <c r="B480" s="140">
        <v>238.95727383225469</v>
      </c>
      <c r="C480" s="140">
        <v>2558.1294947608462</v>
      </c>
      <c r="D480" s="116">
        <v>1.4990243062198993</v>
      </c>
      <c r="E480" s="154">
        <v>0.66710059059796523</v>
      </c>
      <c r="F480" s="138">
        <v>20.654931347977126</v>
      </c>
      <c r="G480" s="116">
        <v>5.2827239625463847</v>
      </c>
      <c r="H480" s="138">
        <v>0.32447248704914922</v>
      </c>
      <c r="I480" s="116">
        <v>5.3709583725962613</v>
      </c>
      <c r="J480" s="138">
        <v>4.8607172500054932E-2</v>
      </c>
      <c r="K480" s="116">
        <v>0.96954699509621523</v>
      </c>
      <c r="L480" s="139">
        <v>0.1805165722458483</v>
      </c>
      <c r="M480" s="116">
        <v>305.964745885139</v>
      </c>
      <c r="N480" s="116">
        <v>2.8971743675422772</v>
      </c>
      <c r="O480" s="116">
        <v>285.33711446861577</v>
      </c>
      <c r="P480" s="116">
        <v>13.361084130989951</v>
      </c>
      <c r="Q480" s="116">
        <v>119.590773079786</v>
      </c>
      <c r="R480" s="116">
        <v>124.57097601315172</v>
      </c>
      <c r="S480" s="116">
        <v>255.84310395001125</v>
      </c>
      <c r="T480" s="116">
        <v>107.22921427692228</v>
      </c>
      <c r="V480" s="102" t="s">
        <v>300</v>
      </c>
    </row>
    <row r="481" spans="1:22">
      <c r="A481" s="102" t="s">
        <v>3127</v>
      </c>
      <c r="B481" s="140">
        <v>735.23380905176634</v>
      </c>
      <c r="C481" s="140">
        <v>16651.204087902599</v>
      </c>
      <c r="D481" s="116">
        <v>5.5298448452358215</v>
      </c>
      <c r="E481" s="154">
        <v>0.1808369001277747</v>
      </c>
      <c r="F481" s="138">
        <v>18.946918742026448</v>
      </c>
      <c r="G481" s="116">
        <v>1.2721747478655514</v>
      </c>
      <c r="H481" s="138">
        <v>0.35545402109236685</v>
      </c>
      <c r="I481" s="116">
        <v>1.3410897875322478</v>
      </c>
      <c r="J481" s="138">
        <v>4.8845071469129898E-2</v>
      </c>
      <c r="K481" s="116">
        <v>0.42437392605638519</v>
      </c>
      <c r="L481" s="139">
        <v>0.31643960755027423</v>
      </c>
      <c r="M481" s="116">
        <v>307.42708696979605</v>
      </c>
      <c r="N481" s="116">
        <v>1.2740201923442385</v>
      </c>
      <c r="O481" s="116">
        <v>308.81501662671178</v>
      </c>
      <c r="P481" s="116">
        <v>3.5709864140378613</v>
      </c>
      <c r="Q481" s="116">
        <v>319.33081503493338</v>
      </c>
      <c r="R481" s="116">
        <v>28.915172790180918</v>
      </c>
      <c r="S481" s="116">
        <v>96.272289580372899</v>
      </c>
      <c r="T481" s="116">
        <v>99.550562769881935</v>
      </c>
      <c r="V481" s="102" t="s">
        <v>301</v>
      </c>
    </row>
    <row r="482" spans="1:22">
      <c r="A482" s="102" t="s">
        <v>3128</v>
      </c>
      <c r="B482" s="140">
        <v>349.97977355349474</v>
      </c>
      <c r="C482" s="140">
        <v>2393.1776900238951</v>
      </c>
      <c r="D482" s="116">
        <v>2.3916668975126441</v>
      </c>
      <c r="E482" s="154">
        <v>0.41811842654176018</v>
      </c>
      <c r="F482" s="138">
        <v>20.558534115079798</v>
      </c>
      <c r="G482" s="116">
        <v>4.6725985384318003</v>
      </c>
      <c r="H482" s="138">
        <v>0.3285710957269628</v>
      </c>
      <c r="I482" s="116">
        <v>4.717921960280588</v>
      </c>
      <c r="J482" s="138">
        <v>4.8991442419001413E-2</v>
      </c>
      <c r="K482" s="116">
        <v>0.65238832143350878</v>
      </c>
      <c r="L482" s="139">
        <v>0.13827874367695389</v>
      </c>
      <c r="M482" s="116">
        <v>308.32664969776368</v>
      </c>
      <c r="N482" s="116">
        <v>1.9641410752003878</v>
      </c>
      <c r="O482" s="116">
        <v>288.47438754711175</v>
      </c>
      <c r="P482" s="116">
        <v>11.847996838777618</v>
      </c>
      <c r="Q482" s="116">
        <v>130.56839307643875</v>
      </c>
      <c r="R482" s="116">
        <v>109.96176862030858</v>
      </c>
      <c r="S482" s="116">
        <v>236.14187356756378</v>
      </c>
      <c r="T482" s="116">
        <v>106.88181100563384</v>
      </c>
      <c r="V482" s="102" t="s">
        <v>302</v>
      </c>
    </row>
    <row r="483" spans="1:22">
      <c r="A483" s="102" t="s">
        <v>3129</v>
      </c>
      <c r="B483" s="140">
        <v>864.16554364138551</v>
      </c>
      <c r="C483" s="140">
        <v>4300.1377870223687</v>
      </c>
      <c r="D483" s="116">
        <v>4.6719458498577566</v>
      </c>
      <c r="E483" s="154">
        <v>0.2140435767316195</v>
      </c>
      <c r="F483" s="138">
        <v>17.825649541125884</v>
      </c>
      <c r="G483" s="116">
        <v>2.4434436920978362</v>
      </c>
      <c r="H483" s="138">
        <v>0.37936517930646102</v>
      </c>
      <c r="I483" s="116">
        <v>3.4975404967881389</v>
      </c>
      <c r="J483" s="138">
        <v>4.9045769759380298E-2</v>
      </c>
      <c r="K483" s="116">
        <v>2.5024732666344938</v>
      </c>
      <c r="L483" s="139">
        <v>0.71549515121628049</v>
      </c>
      <c r="M483" s="116">
        <v>308.66050129538047</v>
      </c>
      <c r="N483" s="116">
        <v>7.5421465801303498</v>
      </c>
      <c r="O483" s="116">
        <v>326.57092789200129</v>
      </c>
      <c r="P483" s="116">
        <v>9.7675190189914076</v>
      </c>
      <c r="Q483" s="116">
        <v>456.28192506527409</v>
      </c>
      <c r="R483" s="116">
        <v>54.242942914250932</v>
      </c>
      <c r="S483" s="116">
        <v>67.646883284106551</v>
      </c>
      <c r="T483" s="116">
        <v>94.515608994275226</v>
      </c>
    </row>
    <row r="484" spans="1:22">
      <c r="A484" s="102" t="s">
        <v>3130</v>
      </c>
      <c r="B484" s="140">
        <v>314.23864075060709</v>
      </c>
      <c r="C484" s="140">
        <v>2144.6510727295026</v>
      </c>
      <c r="D484" s="116">
        <v>1.6638298383945707</v>
      </c>
      <c r="E484" s="154">
        <v>0.60102299942216442</v>
      </c>
      <c r="F484" s="138">
        <v>21.547490225016066</v>
      </c>
      <c r="G484" s="116">
        <v>8.1521794045004707</v>
      </c>
      <c r="H484" s="138">
        <v>0.31776171546825388</v>
      </c>
      <c r="I484" s="116">
        <v>8.2363109857938426</v>
      </c>
      <c r="J484" s="138">
        <v>4.9658887858547558E-2</v>
      </c>
      <c r="K484" s="116">
        <v>1.1742187238954704</v>
      </c>
      <c r="L484" s="139">
        <v>0.14256609857505156</v>
      </c>
      <c r="M484" s="116">
        <v>312.42702776481593</v>
      </c>
      <c r="N484" s="116">
        <v>3.581096738293752</v>
      </c>
      <c r="O484" s="116">
        <v>280.1793442886464</v>
      </c>
      <c r="P484" s="116">
        <v>20.169003675570366</v>
      </c>
      <c r="Q484" s="116">
        <v>18.950955812509854</v>
      </c>
      <c r="R484" s="116">
        <v>196.05635283425806</v>
      </c>
      <c r="S484" s="116">
        <v>1648.6082858078191</v>
      </c>
      <c r="T484" s="116">
        <v>111.50965770087153</v>
      </c>
      <c r="V484" s="102" t="s">
        <v>303</v>
      </c>
    </row>
    <row r="485" spans="1:22">
      <c r="A485" s="102" t="s">
        <v>3131</v>
      </c>
      <c r="B485" s="140">
        <v>216.75339745792874</v>
      </c>
      <c r="C485" s="140">
        <v>3348.5981586501748</v>
      </c>
      <c r="D485" s="116">
        <v>2.6081873170554983</v>
      </c>
      <c r="E485" s="154">
        <v>0.38340804491333302</v>
      </c>
      <c r="F485" s="138">
        <v>19.280177009697265</v>
      </c>
      <c r="G485" s="116">
        <v>7.1187926868597771</v>
      </c>
      <c r="H485" s="138">
        <v>0.35945541453012797</v>
      </c>
      <c r="I485" s="116">
        <v>7.3657523832142857</v>
      </c>
      <c r="J485" s="138">
        <v>5.0263736722040715E-2</v>
      </c>
      <c r="K485" s="116">
        <v>1.8913219853686163</v>
      </c>
      <c r="L485" s="139">
        <v>0.25677240924888073</v>
      </c>
      <c r="M485" s="116">
        <v>316.14059925915836</v>
      </c>
      <c r="N485" s="116">
        <v>5.834991079892859</v>
      </c>
      <c r="O485" s="116">
        <v>311.80808149637954</v>
      </c>
      <c r="P485" s="116">
        <v>19.777983331355472</v>
      </c>
      <c r="Q485" s="116">
        <v>279.56134328444273</v>
      </c>
      <c r="R485" s="116">
        <v>163.12173147135383</v>
      </c>
      <c r="S485" s="116">
        <v>113.0845186050983</v>
      </c>
      <c r="T485" s="116">
        <v>101.38948219109233</v>
      </c>
      <c r="V485" s="102" t="s">
        <v>304</v>
      </c>
    </row>
    <row r="486" spans="1:22">
      <c r="A486" s="102" t="s">
        <v>3132</v>
      </c>
      <c r="B486" s="140">
        <v>205.29169240332348</v>
      </c>
      <c r="C486" s="140">
        <v>2117.7137003315215</v>
      </c>
      <c r="D486" s="116">
        <v>1.6857810233117718</v>
      </c>
      <c r="E486" s="154">
        <v>0.59319685426015023</v>
      </c>
      <c r="F486" s="138">
        <v>19.671148434013844</v>
      </c>
      <c r="G486" s="116">
        <v>7.2979154171356635</v>
      </c>
      <c r="H486" s="138">
        <v>0.35590105734497313</v>
      </c>
      <c r="I486" s="116">
        <v>7.4859971763703284</v>
      </c>
      <c r="J486" s="138">
        <v>5.0775910406552355E-2</v>
      </c>
      <c r="K486" s="116">
        <v>1.6675084074624991</v>
      </c>
      <c r="L486" s="139">
        <v>0.22275033882273118</v>
      </c>
      <c r="M486" s="116">
        <v>319.28350403342404</v>
      </c>
      <c r="N486" s="116">
        <v>5.1943826943144984</v>
      </c>
      <c r="O486" s="116">
        <v>309.14984037798695</v>
      </c>
      <c r="P486" s="116">
        <v>19.954311699040005</v>
      </c>
      <c r="Q486" s="116">
        <v>233.41715505048614</v>
      </c>
      <c r="R486" s="116">
        <v>168.64305064110397</v>
      </c>
      <c r="S486" s="116">
        <v>136.78664876382618</v>
      </c>
      <c r="T486" s="116">
        <v>103.27791327436786</v>
      </c>
      <c r="V486" s="102" t="s">
        <v>305</v>
      </c>
    </row>
    <row r="487" spans="1:22">
      <c r="A487" s="102" t="s">
        <v>3133</v>
      </c>
      <c r="B487" s="140">
        <v>423.21089956400527</v>
      </c>
      <c r="C487" s="140">
        <v>9266.2087481018498</v>
      </c>
      <c r="D487" s="116">
        <v>2.2303013521339969</v>
      </c>
      <c r="E487" s="154">
        <v>0.44836990258880488</v>
      </c>
      <c r="F487" s="138">
        <v>18.848726687160102</v>
      </c>
      <c r="G487" s="116">
        <v>2.0468949241262053</v>
      </c>
      <c r="H487" s="138">
        <v>0.37537830030096692</v>
      </c>
      <c r="I487" s="116">
        <v>2.5655089791849899</v>
      </c>
      <c r="J487" s="138">
        <v>5.1315658446936717E-2</v>
      </c>
      <c r="K487" s="116">
        <v>1.5466277806457458</v>
      </c>
      <c r="L487" s="139">
        <v>0.60285416780613976</v>
      </c>
      <c r="M487" s="116">
        <v>322.59395877318974</v>
      </c>
      <c r="N487" s="116">
        <v>4.8665463906981472</v>
      </c>
      <c r="O487" s="116">
        <v>323.63184319390683</v>
      </c>
      <c r="P487" s="116">
        <v>7.1098025981294484</v>
      </c>
      <c r="Q487" s="116">
        <v>331.12783980492026</v>
      </c>
      <c r="R487" s="116">
        <v>46.413147898149191</v>
      </c>
      <c r="S487" s="116">
        <v>97.422783588127729</v>
      </c>
      <c r="T487" s="116">
        <v>99.679300896205305</v>
      </c>
      <c r="V487" s="102" t="s">
        <v>306</v>
      </c>
    </row>
    <row r="488" spans="1:22">
      <c r="A488" s="102" t="s">
        <v>3134</v>
      </c>
      <c r="B488" s="140">
        <v>374.71785573351309</v>
      </c>
      <c r="C488" s="140">
        <v>5144.2936929938169</v>
      </c>
      <c r="D488" s="116">
        <v>1.4539526246590091</v>
      </c>
      <c r="E488" s="154">
        <v>0.68778031900078374</v>
      </c>
      <c r="F488" s="138">
        <v>16.736996372156373</v>
      </c>
      <c r="G488" s="116">
        <v>2.3620797078798721</v>
      </c>
      <c r="H488" s="138">
        <v>0.66557204373308776</v>
      </c>
      <c r="I488" s="116">
        <v>2.8621221867253666</v>
      </c>
      <c r="J488" s="138">
        <v>8.0792550633662544E-2</v>
      </c>
      <c r="K488" s="116">
        <v>1.6162681910400056</v>
      </c>
      <c r="L488" s="139">
        <v>0.56470971034581274</v>
      </c>
      <c r="M488" s="116">
        <v>500.85166919708865</v>
      </c>
      <c r="N488" s="116">
        <v>7.7886254454830635</v>
      </c>
      <c r="O488" s="116">
        <v>518.01658550589161</v>
      </c>
      <c r="P488" s="116">
        <v>11.613648242725191</v>
      </c>
      <c r="Q488" s="116">
        <v>594.45736453599284</v>
      </c>
      <c r="R488" s="116">
        <v>51.20534089053001</v>
      </c>
      <c r="S488" s="116">
        <v>84.253589757110888</v>
      </c>
      <c r="T488" s="116">
        <v>96.686415688401212</v>
      </c>
    </row>
    <row r="489" spans="1:22">
      <c r="A489" s="102" t="s">
        <v>3135</v>
      </c>
      <c r="B489" s="140">
        <v>517.74140123540269</v>
      </c>
      <c r="C489" s="140">
        <v>5010.4449078000316</v>
      </c>
      <c r="D489" s="116">
        <v>2.1846878835476486</v>
      </c>
      <c r="E489" s="154">
        <v>0.45773128854275064</v>
      </c>
      <c r="F489" s="138">
        <v>17.260659429665264</v>
      </c>
      <c r="G489" s="116">
        <v>2.1425135043443166</v>
      </c>
      <c r="H489" s="138">
        <v>0.71211823444295563</v>
      </c>
      <c r="I489" s="116">
        <v>2.3193967292366504</v>
      </c>
      <c r="J489" s="138">
        <v>8.9147304310809264E-2</v>
      </c>
      <c r="K489" s="116">
        <v>0.88839015713587688</v>
      </c>
      <c r="L489" s="139">
        <v>0.38302639041327774</v>
      </c>
      <c r="M489" s="116">
        <v>550.49218675094028</v>
      </c>
      <c r="N489" s="116">
        <v>4.6875251896893246</v>
      </c>
      <c r="O489" s="116">
        <v>546.00328731227273</v>
      </c>
      <c r="P489" s="116">
        <v>9.795729366014541</v>
      </c>
      <c r="Q489" s="116">
        <v>527.33414752283261</v>
      </c>
      <c r="R489" s="116">
        <v>46.96505197780823</v>
      </c>
      <c r="S489" s="116">
        <v>104.39153036777407</v>
      </c>
      <c r="T489" s="116">
        <v>100.82213780447448</v>
      </c>
    </row>
    <row r="490" spans="1:22">
      <c r="A490" s="102" t="s">
        <v>3136</v>
      </c>
      <c r="B490" s="140">
        <v>165.67352763357547</v>
      </c>
      <c r="C490" s="140">
        <v>9076.3747215917429</v>
      </c>
      <c r="D490" s="116">
        <v>3.0497143025333635</v>
      </c>
      <c r="E490" s="154">
        <v>0.32789956723792496</v>
      </c>
      <c r="F490" s="138">
        <v>16.022280304050916</v>
      </c>
      <c r="G490" s="116">
        <v>1.7457485441681886</v>
      </c>
      <c r="H490" s="138">
        <v>0.7782643491829434</v>
      </c>
      <c r="I490" s="116">
        <v>2.4395425747648569</v>
      </c>
      <c r="J490" s="138">
        <v>9.0437841262393973E-2</v>
      </c>
      <c r="K490" s="116">
        <v>1.7040334487987601</v>
      </c>
      <c r="L490" s="139">
        <v>0.69850531260476523</v>
      </c>
      <c r="M490" s="116">
        <v>558.12605845018788</v>
      </c>
      <c r="N490" s="116">
        <v>9.1105769983190612</v>
      </c>
      <c r="O490" s="116">
        <v>584.4928708645341</v>
      </c>
      <c r="P490" s="116">
        <v>10.841406544869585</v>
      </c>
      <c r="Q490" s="116">
        <v>688.27235271678148</v>
      </c>
      <c r="R490" s="116">
        <v>37.249265595016141</v>
      </c>
      <c r="S490" s="116">
        <v>81.090872856816929</v>
      </c>
      <c r="T490" s="116">
        <v>95.488941999352946</v>
      </c>
    </row>
    <row r="491" spans="1:22">
      <c r="A491" s="102" t="s">
        <v>3137</v>
      </c>
      <c r="B491" s="140">
        <v>334.75248176260942</v>
      </c>
      <c r="C491" s="140">
        <v>8183.4160433067555</v>
      </c>
      <c r="D491" s="116">
        <v>5.7895612624357238</v>
      </c>
      <c r="E491" s="154">
        <v>0.1727246598957812</v>
      </c>
      <c r="F491" s="138">
        <v>16.496467960942226</v>
      </c>
      <c r="G491" s="116">
        <v>1.5464924278172079</v>
      </c>
      <c r="H491" s="138">
        <v>0.81069975966154006</v>
      </c>
      <c r="I491" s="116">
        <v>1.6884637180266246</v>
      </c>
      <c r="J491" s="138">
        <v>9.6995087113433132E-2</v>
      </c>
      <c r="K491" s="116">
        <v>0.67769528388231459</v>
      </c>
      <c r="L491" s="139">
        <v>0.40136798715128125</v>
      </c>
      <c r="M491" s="116">
        <v>596.77487708962417</v>
      </c>
      <c r="N491" s="116">
        <v>3.8627604461767078</v>
      </c>
      <c r="O491" s="116">
        <v>602.84650262690207</v>
      </c>
      <c r="P491" s="116">
        <v>7.6761511427369555</v>
      </c>
      <c r="Q491" s="116">
        <v>625.7232711678148</v>
      </c>
      <c r="R491" s="116">
        <v>33.340171381323671</v>
      </c>
      <c r="S491" s="116">
        <v>95.373610761804827</v>
      </c>
      <c r="T491" s="116">
        <v>98.992840547167347</v>
      </c>
    </row>
    <row r="492" spans="1:22">
      <c r="A492" s="102" t="s">
        <v>3138</v>
      </c>
      <c r="B492" s="140">
        <v>536.71201746329871</v>
      </c>
      <c r="C492" s="140">
        <v>10153.265057044773</v>
      </c>
      <c r="D492" s="116">
        <v>1.1648045463872545</v>
      </c>
      <c r="E492" s="154">
        <v>0.85851313261232487</v>
      </c>
      <c r="F492" s="138">
        <v>16.591781393142984</v>
      </c>
      <c r="G492" s="116">
        <v>1.3034061063333633</v>
      </c>
      <c r="H492" s="138">
        <v>0.80825861188650472</v>
      </c>
      <c r="I492" s="116">
        <v>2.0928018730123954</v>
      </c>
      <c r="J492" s="138">
        <v>9.7261750779997713E-2</v>
      </c>
      <c r="K492" s="116">
        <v>1.637361353415028</v>
      </c>
      <c r="L492" s="139">
        <v>0.7823776223299137</v>
      </c>
      <c r="M492" s="116">
        <v>598.34171686951936</v>
      </c>
      <c r="N492" s="116">
        <v>9.3561007196158812</v>
      </c>
      <c r="O492" s="116">
        <v>601.47666069851812</v>
      </c>
      <c r="P492" s="116">
        <v>9.4986195433215812</v>
      </c>
      <c r="Q492" s="116">
        <v>613.28946455206722</v>
      </c>
      <c r="R492" s="116">
        <v>28.157995575418511</v>
      </c>
      <c r="S492" s="116">
        <v>97.562692896825595</v>
      </c>
      <c r="T492" s="116">
        <v>99.478792107185342</v>
      </c>
    </row>
    <row r="493" spans="1:22">
      <c r="A493" s="102" t="s">
        <v>3139</v>
      </c>
      <c r="B493" s="140">
        <v>223.21720448265592</v>
      </c>
      <c r="C493" s="140">
        <v>8014.142398533204</v>
      </c>
      <c r="D493" s="116">
        <v>1.2328179360537304</v>
      </c>
      <c r="E493" s="154">
        <v>0.81114978193861764</v>
      </c>
      <c r="F493" s="138">
        <v>16.769633977865741</v>
      </c>
      <c r="G493" s="116">
        <v>2.8424838222120457</v>
      </c>
      <c r="H493" s="138">
        <v>0.81697495067516557</v>
      </c>
      <c r="I493" s="116">
        <v>2.9980490728227909</v>
      </c>
      <c r="J493" s="138">
        <v>9.936445381424025E-2</v>
      </c>
      <c r="K493" s="116">
        <v>0.95319670767181897</v>
      </c>
      <c r="L493" s="139">
        <v>0.31793899449896074</v>
      </c>
      <c r="M493" s="116">
        <v>610.68327846296074</v>
      </c>
      <c r="N493" s="116">
        <v>5.5537996091391051</v>
      </c>
      <c r="O493" s="116">
        <v>606.35934734161333</v>
      </c>
      <c r="P493" s="116">
        <v>13.688465228893278</v>
      </c>
      <c r="Q493" s="116">
        <v>590.25171559370631</v>
      </c>
      <c r="R493" s="116">
        <v>61.634749957867371</v>
      </c>
      <c r="S493" s="116">
        <v>103.4614999549308</v>
      </c>
      <c r="T493" s="116">
        <v>100.7130971329632</v>
      </c>
    </row>
    <row r="494" spans="1:22">
      <c r="A494" s="102" t="s">
        <v>3140</v>
      </c>
      <c r="B494" s="140">
        <v>730.17613817760946</v>
      </c>
      <c r="C494" s="140">
        <v>47473.766936227628</v>
      </c>
      <c r="D494" s="116">
        <v>8.2477210090679822</v>
      </c>
      <c r="E494" s="154">
        <v>0.12124561426126647</v>
      </c>
      <c r="F494" s="138">
        <v>16.044915212146375</v>
      </c>
      <c r="G494" s="116">
        <v>0.55935974318804349</v>
      </c>
      <c r="H494" s="138">
        <v>0.86252955012429344</v>
      </c>
      <c r="I494" s="116">
        <v>1.5376513858846916</v>
      </c>
      <c r="J494" s="138">
        <v>0.10037143530399656</v>
      </c>
      <c r="K494" s="116">
        <v>1.4323018055611461</v>
      </c>
      <c r="L494" s="139">
        <v>0.93148669373914528</v>
      </c>
      <c r="M494" s="116">
        <v>616.58527810050077</v>
      </c>
      <c r="N494" s="116">
        <v>8.4221664177803746</v>
      </c>
      <c r="O494" s="116">
        <v>631.5028044720143</v>
      </c>
      <c r="P494" s="116">
        <v>7.2304603080489755</v>
      </c>
      <c r="Q494" s="116">
        <v>685.30034537022345</v>
      </c>
      <c r="R494" s="116">
        <v>11.952633838961333</v>
      </c>
      <c r="S494" s="116">
        <v>89.972999760769071</v>
      </c>
      <c r="T494" s="116">
        <v>97.637773535465811</v>
      </c>
    </row>
    <row r="495" spans="1:22">
      <c r="A495" s="102" t="s">
        <v>3141</v>
      </c>
      <c r="B495" s="140">
        <v>547.40700628471825</v>
      </c>
      <c r="C495" s="140">
        <v>28226.096464167989</v>
      </c>
      <c r="D495" s="116">
        <v>3.1154627394410142</v>
      </c>
      <c r="E495" s="154">
        <v>0.3209796051611335</v>
      </c>
      <c r="F495" s="138">
        <v>16.093320983233543</v>
      </c>
      <c r="G495" s="116">
        <v>0.96965876492475755</v>
      </c>
      <c r="H495" s="138">
        <v>0.86357477321178244</v>
      </c>
      <c r="I495" s="116">
        <v>1.0610119111013128</v>
      </c>
      <c r="J495" s="138">
        <v>0.10079624324282221</v>
      </c>
      <c r="K495" s="116">
        <v>0.43070657657325578</v>
      </c>
      <c r="L495" s="139">
        <v>0.4059394358034959</v>
      </c>
      <c r="M495" s="116">
        <v>619.07349195372785</v>
      </c>
      <c r="N495" s="116">
        <v>2.5423605347897933</v>
      </c>
      <c r="O495" s="116">
        <v>632.07246207988078</v>
      </c>
      <c r="P495" s="116">
        <v>4.9923703366328596</v>
      </c>
      <c r="Q495" s="116">
        <v>678.82754481694838</v>
      </c>
      <c r="R495" s="116">
        <v>20.710080998405033</v>
      </c>
      <c r="S495" s="116">
        <v>91.197461959306068</v>
      </c>
      <c r="T495" s="116">
        <v>97.943436725058575</v>
      </c>
    </row>
    <row r="496" spans="1:22">
      <c r="A496" s="102" t="s">
        <v>3142</v>
      </c>
      <c r="B496" s="140">
        <v>126.16479873846366</v>
      </c>
      <c r="C496" s="140">
        <v>5617.4063541455043</v>
      </c>
      <c r="D496" s="116">
        <v>1.049620284601575</v>
      </c>
      <c r="E496" s="154">
        <v>0.9527254900371801</v>
      </c>
      <c r="F496" s="138">
        <v>16.513921139562733</v>
      </c>
      <c r="G496" s="116">
        <v>3.130694264508441</v>
      </c>
      <c r="H496" s="138">
        <v>0.86393390097495626</v>
      </c>
      <c r="I496" s="116">
        <v>4.2722972100390431</v>
      </c>
      <c r="J496" s="138">
        <v>0.10347357347327552</v>
      </c>
      <c r="K496" s="116">
        <v>2.9071079913001761</v>
      </c>
      <c r="L496" s="139">
        <v>0.68045546655065414</v>
      </c>
      <c r="M496" s="116">
        <v>634.73327001200721</v>
      </c>
      <c r="N496" s="116">
        <v>17.573082870090559</v>
      </c>
      <c r="O496" s="116">
        <v>632.26811675311296</v>
      </c>
      <c r="P496" s="116">
        <v>20.109355533762539</v>
      </c>
      <c r="Q496" s="116">
        <v>623.44299635622997</v>
      </c>
      <c r="R496" s="116">
        <v>67.537133350134127</v>
      </c>
      <c r="S496" s="116">
        <v>101.81095524719409</v>
      </c>
      <c r="T496" s="116">
        <v>100.38989049005879</v>
      </c>
    </row>
    <row r="497" spans="1:22">
      <c r="A497" s="102" t="s">
        <v>3143</v>
      </c>
      <c r="B497" s="140">
        <v>568.71931369353536</v>
      </c>
      <c r="C497" s="140">
        <v>10826.882975626662</v>
      </c>
      <c r="D497" s="116">
        <v>2.4897127087669078</v>
      </c>
      <c r="E497" s="154">
        <v>0.40165276759794299</v>
      </c>
      <c r="F497" s="138">
        <v>16.417519351880298</v>
      </c>
      <c r="G497" s="116">
        <v>0.81042983455891926</v>
      </c>
      <c r="H497" s="138">
        <v>0.87090005265070425</v>
      </c>
      <c r="I497" s="116">
        <v>0.91527544385169735</v>
      </c>
      <c r="J497" s="138">
        <v>0.1036990025235459</v>
      </c>
      <c r="K497" s="116">
        <v>0.42536175354011829</v>
      </c>
      <c r="L497" s="139">
        <v>0.46473633308689516</v>
      </c>
      <c r="M497" s="116">
        <v>636.05007599952194</v>
      </c>
      <c r="N497" s="116">
        <v>2.5763246877575057</v>
      </c>
      <c r="O497" s="116">
        <v>636.05587312905323</v>
      </c>
      <c r="P497" s="116">
        <v>4.326155034057706</v>
      </c>
      <c r="Q497" s="116">
        <v>636.09707902561047</v>
      </c>
      <c r="R497" s="116">
        <v>17.450190639654465</v>
      </c>
      <c r="S497" s="116">
        <v>99.99261071499329</v>
      </c>
      <c r="T497" s="116">
        <v>99.999088581714872</v>
      </c>
    </row>
    <row r="498" spans="1:22">
      <c r="A498" s="102" t="s">
        <v>3144</v>
      </c>
      <c r="B498" s="140">
        <v>529.7750528725835</v>
      </c>
      <c r="C498" s="140">
        <v>11222.28713494894</v>
      </c>
      <c r="D498" s="116">
        <v>4.2535420999668929</v>
      </c>
      <c r="E498" s="154">
        <v>0.23509817852932111</v>
      </c>
      <c r="F498" s="138">
        <v>15.702920143917869</v>
      </c>
      <c r="G498" s="116">
        <v>1.2194941597776325</v>
      </c>
      <c r="H498" s="138">
        <v>0.94773857307872933</v>
      </c>
      <c r="I498" s="116">
        <v>4.7704170245604596</v>
      </c>
      <c r="J498" s="138">
        <v>0.1079363441424859</v>
      </c>
      <c r="K498" s="116">
        <v>4.6119098627883561</v>
      </c>
      <c r="L498" s="139">
        <v>0.96677289198071581</v>
      </c>
      <c r="M498" s="116">
        <v>660.75188099772356</v>
      </c>
      <c r="N498" s="116">
        <v>28.963752903853958</v>
      </c>
      <c r="O498" s="116">
        <v>676.92439811412157</v>
      </c>
      <c r="P498" s="116">
        <v>23.573396790336119</v>
      </c>
      <c r="Q498" s="116">
        <v>731.11984644281392</v>
      </c>
      <c r="R498" s="116">
        <v>25.819310656402422</v>
      </c>
      <c r="S498" s="116">
        <v>90.375317290666047</v>
      </c>
      <c r="T498" s="116">
        <v>97.610882816241528</v>
      </c>
    </row>
    <row r="499" spans="1:22">
      <c r="A499" s="102" t="s">
        <v>3145</v>
      </c>
      <c r="B499" s="140">
        <v>450.21352073396315</v>
      </c>
      <c r="C499" s="140">
        <v>13776.454974807115</v>
      </c>
      <c r="D499" s="116">
        <v>3.0712058628908743</v>
      </c>
      <c r="E499" s="154">
        <v>0.32560500488844368</v>
      </c>
      <c r="F499" s="138">
        <v>16.026558852039631</v>
      </c>
      <c r="G499" s="116">
        <v>1.5329127415661576</v>
      </c>
      <c r="H499" s="138">
        <v>0.94981896849467873</v>
      </c>
      <c r="I499" s="116">
        <v>2.607449343110781</v>
      </c>
      <c r="J499" s="138">
        <v>0.11040273859416555</v>
      </c>
      <c r="K499" s="116">
        <v>2.1092583065222166</v>
      </c>
      <c r="L499" s="139">
        <v>0.80893548789170167</v>
      </c>
      <c r="M499" s="116">
        <v>675.08639536213411</v>
      </c>
      <c r="N499" s="116">
        <v>13.51910473016784</v>
      </c>
      <c r="O499" s="116">
        <v>678.0083582237595</v>
      </c>
      <c r="P499" s="116">
        <v>12.897801687165781</v>
      </c>
      <c r="Q499" s="116">
        <v>687.73656930587845</v>
      </c>
      <c r="R499" s="116">
        <v>32.710905158143419</v>
      </c>
      <c r="S499" s="116">
        <v>98.160607635491601</v>
      </c>
      <c r="T499" s="116">
        <v>99.569037339114757</v>
      </c>
    </row>
    <row r="500" spans="1:22">
      <c r="A500" s="102" t="s">
        <v>3146</v>
      </c>
      <c r="B500" s="140">
        <v>149.22551739246063</v>
      </c>
      <c r="C500" s="140">
        <v>4265.8817818461494</v>
      </c>
      <c r="D500" s="116">
        <v>1.5394568918585467</v>
      </c>
      <c r="E500" s="154">
        <v>0.64957973509263112</v>
      </c>
      <c r="F500" s="138">
        <v>15.45312181762365</v>
      </c>
      <c r="G500" s="116">
        <v>3.0322220671439037</v>
      </c>
      <c r="H500" s="138">
        <v>1.0105851100952548</v>
      </c>
      <c r="I500" s="116">
        <v>3.4656529767604258</v>
      </c>
      <c r="J500" s="138">
        <v>0.11326294468652871</v>
      </c>
      <c r="K500" s="116">
        <v>1.6782073444166408</v>
      </c>
      <c r="L500" s="139">
        <v>0.48423986927432394</v>
      </c>
      <c r="M500" s="116">
        <v>691.66989838109157</v>
      </c>
      <c r="N500" s="116">
        <v>11.006629298097664</v>
      </c>
      <c r="O500" s="116">
        <v>709.16970021791042</v>
      </c>
      <c r="P500" s="116">
        <v>17.689247182477288</v>
      </c>
      <c r="Q500" s="116">
        <v>764.96194995570033</v>
      </c>
      <c r="R500" s="116">
        <v>63.904240368445016</v>
      </c>
      <c r="S500" s="116">
        <v>90.418863110922956</v>
      </c>
      <c r="T500" s="116">
        <v>97.532353422397833</v>
      </c>
    </row>
    <row r="501" spans="1:22">
      <c r="A501" s="102" t="s">
        <v>3147</v>
      </c>
      <c r="B501" s="140">
        <v>830.80275330109066</v>
      </c>
      <c r="C501" s="140">
        <v>21467.687175944026</v>
      </c>
      <c r="D501" s="116">
        <v>2.8593487110766302</v>
      </c>
      <c r="E501" s="154">
        <v>0.34972999135298544</v>
      </c>
      <c r="F501" s="138">
        <v>15.209221447908122</v>
      </c>
      <c r="G501" s="116">
        <v>0.45229106896150417</v>
      </c>
      <c r="H501" s="138">
        <v>1.155704091973301</v>
      </c>
      <c r="I501" s="116">
        <v>1.2248447035877659</v>
      </c>
      <c r="J501" s="138">
        <v>0.12748302482648324</v>
      </c>
      <c r="K501" s="116">
        <v>1.138278233493315</v>
      </c>
      <c r="L501" s="139">
        <v>0.92932453408919213</v>
      </c>
      <c r="M501" s="116">
        <v>773.49064751066771</v>
      </c>
      <c r="N501" s="116">
        <v>8.2967733090574711</v>
      </c>
      <c r="O501" s="116">
        <v>779.93338580126817</v>
      </c>
      <c r="P501" s="116">
        <v>6.6676790460501252</v>
      </c>
      <c r="Q501" s="116">
        <v>798.39370187369627</v>
      </c>
      <c r="R501" s="116">
        <v>9.4788057200746607</v>
      </c>
      <c r="S501" s="116">
        <v>96.88085535938157</v>
      </c>
      <c r="T501" s="116">
        <v>99.173937363383743</v>
      </c>
    </row>
    <row r="502" spans="1:22">
      <c r="A502" s="102" t="s">
        <v>3148</v>
      </c>
      <c r="B502" s="140">
        <v>691.68678762950685</v>
      </c>
      <c r="C502" s="140">
        <v>11064.479349471347</v>
      </c>
      <c r="D502" s="116">
        <v>1.7806623489257156</v>
      </c>
      <c r="E502" s="154">
        <v>0.56158878217608521</v>
      </c>
      <c r="F502" s="138">
        <v>15.260247476913428</v>
      </c>
      <c r="G502" s="116">
        <v>0.7928683922514066</v>
      </c>
      <c r="H502" s="138">
        <v>1.1742596399306671</v>
      </c>
      <c r="I502" s="116">
        <v>1.4281390402174023</v>
      </c>
      <c r="J502" s="138">
        <v>0.12996440896064138</v>
      </c>
      <c r="K502" s="116">
        <v>1.1878303038573115</v>
      </c>
      <c r="L502" s="139">
        <v>0.83173295485045395</v>
      </c>
      <c r="M502" s="116">
        <v>787.66243824797107</v>
      </c>
      <c r="N502" s="116">
        <v>8.8070923039439322</v>
      </c>
      <c r="O502" s="116">
        <v>788.63604727501138</v>
      </c>
      <c r="P502" s="116">
        <v>7.8318028123480303</v>
      </c>
      <c r="Q502" s="116">
        <v>791.37053263831376</v>
      </c>
      <c r="R502" s="116">
        <v>16.636118098337533</v>
      </c>
      <c r="S502" s="116">
        <v>99.531433855898001</v>
      </c>
      <c r="T502" s="116">
        <v>99.876545203531521</v>
      </c>
    </row>
    <row r="503" spans="1:22">
      <c r="A503" s="102" t="s">
        <v>3149</v>
      </c>
      <c r="B503" s="140">
        <v>101.13341017337595</v>
      </c>
      <c r="C503" s="140">
        <v>4874.1507024319908</v>
      </c>
      <c r="D503" s="116">
        <v>1.0692797312464306</v>
      </c>
      <c r="E503" s="154">
        <v>0.935208973646519</v>
      </c>
      <c r="F503" s="138">
        <v>15.302513692990635</v>
      </c>
      <c r="G503" s="116">
        <v>3.6717619387032565</v>
      </c>
      <c r="H503" s="138">
        <v>1.2177567413618788</v>
      </c>
      <c r="I503" s="116">
        <v>3.7321952812344081</v>
      </c>
      <c r="J503" s="138">
        <v>0.13515186545852775</v>
      </c>
      <c r="K503" s="116">
        <v>0.66891395766457717</v>
      </c>
      <c r="L503" s="139">
        <v>0.17922801655848386</v>
      </c>
      <c r="M503" s="116">
        <v>817.18900337636308</v>
      </c>
      <c r="N503" s="116">
        <v>5.1340090836793024</v>
      </c>
      <c r="O503" s="116">
        <v>808.74875173299699</v>
      </c>
      <c r="P503" s="116">
        <v>20.811419960105695</v>
      </c>
      <c r="Q503" s="116">
        <v>785.56489792070022</v>
      </c>
      <c r="R503" s="116">
        <v>77.156200256782085</v>
      </c>
      <c r="S503" s="116">
        <v>104.0256515457053</v>
      </c>
      <c r="T503" s="116">
        <v>101.04361850640019</v>
      </c>
    </row>
    <row r="504" spans="1:22">
      <c r="A504" s="102" t="s">
        <v>3150</v>
      </c>
      <c r="B504" s="140">
        <v>394.00051890494768</v>
      </c>
      <c r="C504" s="140">
        <v>23383.147707234606</v>
      </c>
      <c r="D504" s="116">
        <v>2.6300840228542834</v>
      </c>
      <c r="E504" s="154">
        <v>0.3802159897974498</v>
      </c>
      <c r="F504" s="138">
        <v>14.302038336832641</v>
      </c>
      <c r="G504" s="116">
        <v>0.95682722222229255</v>
      </c>
      <c r="H504" s="138">
        <v>1.3421648557206696</v>
      </c>
      <c r="I504" s="116">
        <v>1.2456183925294106</v>
      </c>
      <c r="J504" s="138">
        <v>0.13922028735760422</v>
      </c>
      <c r="K504" s="116">
        <v>0.79752545202139125</v>
      </c>
      <c r="L504" s="139">
        <v>0.64026467239448759</v>
      </c>
      <c r="M504" s="116">
        <v>840.25186102736154</v>
      </c>
      <c r="N504" s="116">
        <v>6.2828647439284282</v>
      </c>
      <c r="O504" s="116">
        <v>864.16779580405898</v>
      </c>
      <c r="P504" s="116">
        <v>7.2478751164422306</v>
      </c>
      <c r="Q504" s="116">
        <v>926.02023871116603</v>
      </c>
      <c r="R504" s="116">
        <v>19.656793537641875</v>
      </c>
      <c r="S504" s="116">
        <v>90.737958621382106</v>
      </c>
      <c r="T504" s="116">
        <v>97.232489466418386</v>
      </c>
    </row>
    <row r="505" spans="1:22">
      <c r="A505" s="102" t="s">
        <v>3151</v>
      </c>
      <c r="B505" s="140">
        <v>160.3332049708909</v>
      </c>
      <c r="C505" s="140">
        <v>27484.791077803122</v>
      </c>
      <c r="D505" s="116">
        <v>1.508276302653266</v>
      </c>
      <c r="E505" s="154">
        <v>0.66300849402782647</v>
      </c>
      <c r="F505" s="138">
        <v>14.264777596262084</v>
      </c>
      <c r="G505" s="116">
        <v>1.6950418311221991</v>
      </c>
      <c r="H505" s="138">
        <v>1.3900850740376713</v>
      </c>
      <c r="I505" s="116">
        <v>2.049537144608983</v>
      </c>
      <c r="J505" s="138">
        <v>0.14381530621577382</v>
      </c>
      <c r="K505" s="116">
        <v>1.1521439570981769</v>
      </c>
      <c r="L505" s="139">
        <v>0.56214836609754959</v>
      </c>
      <c r="M505" s="116">
        <v>866.20102696714036</v>
      </c>
      <c r="N505" s="116">
        <v>9.3384427807809516</v>
      </c>
      <c r="O505" s="116">
        <v>884.73266095503311</v>
      </c>
      <c r="P505" s="116">
        <v>12.104149968141371</v>
      </c>
      <c r="Q505" s="116">
        <v>931.34382545013102</v>
      </c>
      <c r="R505" s="116">
        <v>34.790775745334201</v>
      </c>
      <c r="S505" s="116">
        <v>93.005504873400938</v>
      </c>
      <c r="T505" s="116">
        <v>97.905397324442774</v>
      </c>
    </row>
    <row r="506" spans="1:22">
      <c r="A506" s="102" t="s">
        <v>3152</v>
      </c>
      <c r="B506" s="140">
        <v>491.77997787375375</v>
      </c>
      <c r="C506" s="140">
        <v>11273.930222290532</v>
      </c>
      <c r="D506" s="116">
        <v>7.878183007052403</v>
      </c>
      <c r="E506" s="154">
        <v>0.12693282183275237</v>
      </c>
      <c r="F506" s="138">
        <v>14.378736454239178</v>
      </c>
      <c r="G506" s="116">
        <v>0.68405335262972333</v>
      </c>
      <c r="H506" s="138">
        <v>1.4390959531351681</v>
      </c>
      <c r="I506" s="116">
        <v>1.4209590563394905</v>
      </c>
      <c r="J506" s="138">
        <v>0.15007529331659936</v>
      </c>
      <c r="K506" s="116">
        <v>1.2454700520483222</v>
      </c>
      <c r="L506" s="139">
        <v>0.87649960531358129</v>
      </c>
      <c r="M506" s="116">
        <v>901.3854161556701</v>
      </c>
      <c r="N506" s="116">
        <v>10.476948379865973</v>
      </c>
      <c r="O506" s="116">
        <v>905.34341233565533</v>
      </c>
      <c r="P506" s="116">
        <v>8.512997717715109</v>
      </c>
      <c r="Q506" s="116">
        <v>915.03190923247303</v>
      </c>
      <c r="R506" s="116">
        <v>14.087833161406706</v>
      </c>
      <c r="S506" s="116">
        <v>98.508632000795515</v>
      </c>
      <c r="T506" s="116">
        <v>99.56281824929016</v>
      </c>
    </row>
    <row r="507" spans="1:22">
      <c r="A507" s="102" t="s">
        <v>3153</v>
      </c>
      <c r="B507" s="140">
        <v>113.75847113825859</v>
      </c>
      <c r="C507" s="140">
        <v>5360.6094287730812</v>
      </c>
      <c r="D507" s="116">
        <v>1.7414244880801362</v>
      </c>
      <c r="E507" s="154">
        <v>0.57424252779542995</v>
      </c>
      <c r="F507" s="138">
        <v>14.230438278568933</v>
      </c>
      <c r="G507" s="116">
        <v>2.9965634772329572</v>
      </c>
      <c r="H507" s="138">
        <v>1.4579348836794082</v>
      </c>
      <c r="I507" s="116">
        <v>6.5762857921650033</v>
      </c>
      <c r="J507" s="138">
        <v>0.15047180429628948</v>
      </c>
      <c r="K507" s="116">
        <v>5.8538997383919051</v>
      </c>
      <c r="L507" s="139">
        <v>0.890152880120607</v>
      </c>
      <c r="M507" s="116">
        <v>903.60756064538771</v>
      </c>
      <c r="N507" s="116">
        <v>49.357268914028623</v>
      </c>
      <c r="O507" s="116">
        <v>913.15583003100801</v>
      </c>
      <c r="P507" s="116">
        <v>39.627690376366957</v>
      </c>
      <c r="Q507" s="116">
        <v>936.28865872587767</v>
      </c>
      <c r="R507" s="116">
        <v>61.448291055864217</v>
      </c>
      <c r="S507" s="116">
        <v>96.509506146858271</v>
      </c>
      <c r="T507" s="116">
        <v>98.954365829839134</v>
      </c>
    </row>
    <row r="508" spans="1:22">
      <c r="A508" s="102" t="s">
        <v>3154</v>
      </c>
      <c r="B508" s="140">
        <v>150.68519512046498</v>
      </c>
      <c r="C508" s="140">
        <v>4019.622633701154</v>
      </c>
      <c r="D508" s="116">
        <v>3.5268058475325454</v>
      </c>
      <c r="E508" s="154">
        <v>0.28354268514656927</v>
      </c>
      <c r="F508" s="138">
        <v>14.6166097734767</v>
      </c>
      <c r="G508" s="116">
        <v>1.9623189153379754</v>
      </c>
      <c r="H508" s="138">
        <v>1.4435791274066672</v>
      </c>
      <c r="I508" s="116">
        <v>2.9414966804940619</v>
      </c>
      <c r="J508" s="138">
        <v>0.15303330999738365</v>
      </c>
      <c r="K508" s="116">
        <v>2.1912798077526241</v>
      </c>
      <c r="L508" s="139">
        <v>0.74495403047151176</v>
      </c>
      <c r="M508" s="116">
        <v>917.94443655057364</v>
      </c>
      <c r="N508" s="116">
        <v>18.74827800636848</v>
      </c>
      <c r="O508" s="116">
        <v>907.20802154442788</v>
      </c>
      <c r="P508" s="116">
        <v>17.646402505872743</v>
      </c>
      <c r="Q508" s="116">
        <v>881.14254480983345</v>
      </c>
      <c r="R508" s="116">
        <v>40.614962616501145</v>
      </c>
      <c r="S508" s="116">
        <v>104.17661046530021</v>
      </c>
      <c r="T508" s="116">
        <v>101.18345679835018</v>
      </c>
      <c r="V508" s="102" t="s">
        <v>307</v>
      </c>
    </row>
    <row r="509" spans="1:22">
      <c r="A509" s="102" t="s">
        <v>3155</v>
      </c>
      <c r="B509" s="140">
        <v>377.54923626235416</v>
      </c>
      <c r="C509" s="140">
        <v>7797.9901287003777</v>
      </c>
      <c r="D509" s="116">
        <v>1.4074234435327027</v>
      </c>
      <c r="E509" s="154">
        <v>0.7105182200816198</v>
      </c>
      <c r="F509" s="138">
        <v>14.203725570107606</v>
      </c>
      <c r="G509" s="116">
        <v>0.96650793649546751</v>
      </c>
      <c r="H509" s="138">
        <v>1.5070557998944676</v>
      </c>
      <c r="I509" s="116">
        <v>2.5793562619153021</v>
      </c>
      <c r="J509" s="138">
        <v>0.15524954308485656</v>
      </c>
      <c r="K509" s="116">
        <v>2.3914307714364123</v>
      </c>
      <c r="L509" s="139">
        <v>0.9271424838617115</v>
      </c>
      <c r="M509" s="116">
        <v>930.32312816272292</v>
      </c>
      <c r="N509" s="116">
        <v>20.717246769445126</v>
      </c>
      <c r="O509" s="116">
        <v>933.24778043850722</v>
      </c>
      <c r="P509" s="116">
        <v>15.744953453449909</v>
      </c>
      <c r="Q509" s="116">
        <v>940.18037523226576</v>
      </c>
      <c r="R509" s="116">
        <v>19.80928832304653</v>
      </c>
      <c r="S509" s="116">
        <v>98.9515578787626</v>
      </c>
      <c r="T509" s="116">
        <v>99.686615673019858</v>
      </c>
    </row>
    <row r="510" spans="1:22">
      <c r="A510" s="102" t="s">
        <v>3156</v>
      </c>
      <c r="B510" s="140">
        <v>214.82238496044346</v>
      </c>
      <c r="C510" s="140">
        <v>12016.274403196741</v>
      </c>
      <c r="D510" s="116">
        <v>0.72430029897250836</v>
      </c>
      <c r="E510" s="154">
        <v>1.3806428099209664</v>
      </c>
      <c r="F510" s="138">
        <v>13.866937265342347</v>
      </c>
      <c r="G510" s="116">
        <v>1.0653868257237582</v>
      </c>
      <c r="H510" s="138">
        <v>1.5616982892489788</v>
      </c>
      <c r="I510" s="116">
        <v>1.6529025839586438</v>
      </c>
      <c r="J510" s="138">
        <v>0.15706391212944631</v>
      </c>
      <c r="K510" s="116">
        <v>1.2637396344308489</v>
      </c>
      <c r="L510" s="139">
        <v>0.76455784309093222</v>
      </c>
      <c r="M510" s="116">
        <v>940.43955655147374</v>
      </c>
      <c r="N510" s="116">
        <v>11.058476515949621</v>
      </c>
      <c r="O510" s="116">
        <v>955.14081614526651</v>
      </c>
      <c r="P510" s="116">
        <v>10.232011641191605</v>
      </c>
      <c r="Q510" s="116">
        <v>989.13955000574731</v>
      </c>
      <c r="R510" s="116">
        <v>21.65388968312385</v>
      </c>
      <c r="S510" s="116">
        <v>95.076529549951715</v>
      </c>
      <c r="T510" s="116">
        <v>98.460828042809055</v>
      </c>
    </row>
    <row r="511" spans="1:22">
      <c r="A511" s="102" t="s">
        <v>3157</v>
      </c>
      <c r="B511" s="140">
        <v>140.39911145074481</v>
      </c>
      <c r="C511" s="140">
        <v>3387.0019401715604</v>
      </c>
      <c r="D511" s="116">
        <v>1.0267271949773649</v>
      </c>
      <c r="E511" s="154">
        <v>0.97396855259302439</v>
      </c>
      <c r="F511" s="138">
        <v>14.070472967649341</v>
      </c>
      <c r="G511" s="116">
        <v>2.1189322650854545</v>
      </c>
      <c r="H511" s="138">
        <v>1.5558865980838823</v>
      </c>
      <c r="I511" s="116">
        <v>2.2468866920931547</v>
      </c>
      <c r="J511" s="138">
        <v>0.15877618450150247</v>
      </c>
      <c r="K511" s="116">
        <v>0.74741277958377439</v>
      </c>
      <c r="L511" s="139">
        <v>0.33264373420072191</v>
      </c>
      <c r="M511" s="116">
        <v>949.97218268599681</v>
      </c>
      <c r="N511" s="116">
        <v>6.6018351722743773</v>
      </c>
      <c r="O511" s="116">
        <v>952.8346129707146</v>
      </c>
      <c r="P511" s="116">
        <v>13.889113510074708</v>
      </c>
      <c r="Q511" s="116">
        <v>959.43253275184486</v>
      </c>
      <c r="R511" s="116">
        <v>43.285377193293868</v>
      </c>
      <c r="S511" s="116">
        <v>99.013964010714346</v>
      </c>
      <c r="T511" s="116">
        <v>99.699587919482326</v>
      </c>
    </row>
    <row r="512" spans="1:22">
      <c r="A512" s="102" t="s">
        <v>3158</v>
      </c>
      <c r="B512" s="140">
        <v>543.41847967718331</v>
      </c>
      <c r="C512" s="140">
        <v>25949.192633816863</v>
      </c>
      <c r="D512" s="116">
        <v>4.3984453174545237</v>
      </c>
      <c r="E512" s="154">
        <v>0.22735305950756296</v>
      </c>
      <c r="F512" s="138">
        <v>13.324318063212129</v>
      </c>
      <c r="G512" s="116">
        <v>0.38079483988635132</v>
      </c>
      <c r="H512" s="138">
        <v>1.72006242214733</v>
      </c>
      <c r="I512" s="116">
        <v>0.80862737286379238</v>
      </c>
      <c r="J512" s="138">
        <v>0.16622177836720389</v>
      </c>
      <c r="K512" s="116">
        <v>0.71335371174511097</v>
      </c>
      <c r="L512" s="139">
        <v>0.88217853573115479</v>
      </c>
      <c r="M512" s="116">
        <v>991.26043044831863</v>
      </c>
      <c r="N512" s="116">
        <v>6.5543564704644268</v>
      </c>
      <c r="O512" s="116">
        <v>1016.0479558952588</v>
      </c>
      <c r="P512" s="116">
        <v>5.1921528843886904</v>
      </c>
      <c r="Q512" s="116">
        <v>1069.8804062462482</v>
      </c>
      <c r="R512" s="116">
        <v>7.6406872238547976</v>
      </c>
      <c r="S512" s="116">
        <v>92.651517371574897</v>
      </c>
      <c r="T512" s="116">
        <v>97.560398079330866</v>
      </c>
    </row>
    <row r="513" spans="1:20">
      <c r="A513" s="102" t="s">
        <v>3159</v>
      </c>
      <c r="B513" s="140">
        <v>237.36319912193071</v>
      </c>
      <c r="C513" s="140">
        <v>6104.4394701432566</v>
      </c>
      <c r="D513" s="116">
        <v>1.64854844329384</v>
      </c>
      <c r="E513" s="154">
        <v>0.60659424602772094</v>
      </c>
      <c r="F513" s="138">
        <v>13.085615921565832</v>
      </c>
      <c r="G513" s="116">
        <v>1.6142813745915365</v>
      </c>
      <c r="H513" s="138">
        <v>1.7676885090233039</v>
      </c>
      <c r="I513" s="116">
        <v>3.6884567305923377</v>
      </c>
      <c r="J513" s="138">
        <v>0.16776394617090451</v>
      </c>
      <c r="K513" s="116">
        <v>3.3164451898227982</v>
      </c>
      <c r="L513" s="139">
        <v>0.89914168229654201</v>
      </c>
      <c r="M513" s="116">
        <v>999.77929476116333</v>
      </c>
      <c r="N513" s="116">
        <v>30.714106543859884</v>
      </c>
      <c r="O513" s="116">
        <v>1033.6726390372355</v>
      </c>
      <c r="P513" s="116">
        <v>23.924534193368913</v>
      </c>
      <c r="Q513" s="116">
        <v>1106.0717546676826</v>
      </c>
      <c r="R513" s="116">
        <v>32.267036200539224</v>
      </c>
      <c r="S513" s="116">
        <v>90.390093639227345</v>
      </c>
      <c r="T513" s="116">
        <v>96.721075609813909</v>
      </c>
    </row>
    <row r="514" spans="1:20">
      <c r="A514" s="102" t="s">
        <v>3160</v>
      </c>
      <c r="B514" s="140">
        <v>236.28501498791414</v>
      </c>
      <c r="C514" s="140">
        <v>8513.1863819799346</v>
      </c>
      <c r="D514" s="116">
        <v>0.84037082273902231</v>
      </c>
      <c r="E514" s="154">
        <v>1.1899508799469001</v>
      </c>
      <c r="F514" s="138">
        <v>13.80658862029226</v>
      </c>
      <c r="G514" s="116">
        <v>1.3665943216783369</v>
      </c>
      <c r="H514" s="138">
        <v>1.6762185871429531</v>
      </c>
      <c r="I514" s="116">
        <v>1.93419340076262</v>
      </c>
      <c r="J514" s="138">
        <v>0.16784784211176579</v>
      </c>
      <c r="K514" s="116">
        <v>1.368767354779546</v>
      </c>
      <c r="L514" s="139">
        <v>0.70766829947815146</v>
      </c>
      <c r="M514" s="116">
        <v>1000.2424093814391</v>
      </c>
      <c r="N514" s="116">
        <v>12.681712521915699</v>
      </c>
      <c r="O514" s="116">
        <v>999.54797503540385</v>
      </c>
      <c r="P514" s="116">
        <v>12.301558179549829</v>
      </c>
      <c r="Q514" s="116">
        <v>998.00616800208434</v>
      </c>
      <c r="R514" s="116">
        <v>27.76294455966547</v>
      </c>
      <c r="S514" s="116">
        <v>100.22407089766104</v>
      </c>
      <c r="T514" s="116">
        <v>100.06947483896515</v>
      </c>
    </row>
    <row r="515" spans="1:20">
      <c r="A515" s="102" t="s">
        <v>3161</v>
      </c>
      <c r="B515" s="140">
        <v>177.30952839428673</v>
      </c>
      <c r="C515" s="140">
        <v>7784.7393912372909</v>
      </c>
      <c r="D515" s="116">
        <v>0.97297812079899781</v>
      </c>
      <c r="E515" s="154">
        <v>1.0277723400181005</v>
      </c>
      <c r="F515" s="138">
        <v>13.33443556091326</v>
      </c>
      <c r="G515" s="116">
        <v>1.8486936587300653</v>
      </c>
      <c r="H515" s="138">
        <v>1.8051117088247881</v>
      </c>
      <c r="I515" s="116">
        <v>2.1000137257773415</v>
      </c>
      <c r="J515" s="138">
        <v>0.17457314883648212</v>
      </c>
      <c r="K515" s="116">
        <v>0.99618743448433256</v>
      </c>
      <c r="L515" s="139">
        <v>0.47437186826747202</v>
      </c>
      <c r="M515" s="116">
        <v>1037.2590105325537</v>
      </c>
      <c r="N515" s="116">
        <v>9.5445830070383408</v>
      </c>
      <c r="O515" s="116">
        <v>1047.3101112602349</v>
      </c>
      <c r="P515" s="116">
        <v>13.722473653316797</v>
      </c>
      <c r="Q515" s="116">
        <v>1068.3537067854993</v>
      </c>
      <c r="R515" s="116">
        <v>37.162775278530489</v>
      </c>
      <c r="S515" s="116">
        <v>97.089475512140595</v>
      </c>
      <c r="T515" s="116">
        <v>99.040293737297475</v>
      </c>
    </row>
    <row r="516" spans="1:20">
      <c r="A516" s="102" t="s">
        <v>3162</v>
      </c>
      <c r="B516" s="140">
        <v>175.72099800517344</v>
      </c>
      <c r="C516" s="140">
        <v>5480.1890234810016</v>
      </c>
      <c r="D516" s="116">
        <v>1.2486289118783072</v>
      </c>
      <c r="E516" s="154">
        <v>0.80087845995469087</v>
      </c>
      <c r="F516" s="138">
        <v>13.646606968713961</v>
      </c>
      <c r="G516" s="116">
        <v>1.9987158840985935</v>
      </c>
      <c r="H516" s="138">
        <v>1.7988297848854002</v>
      </c>
      <c r="I516" s="116">
        <v>2.9730994904897345</v>
      </c>
      <c r="J516" s="138">
        <v>0.17803831649222032</v>
      </c>
      <c r="K516" s="116">
        <v>2.2010123568490694</v>
      </c>
      <c r="L516" s="139">
        <v>0.74030901552053829</v>
      </c>
      <c r="M516" s="116">
        <v>1056.2489052960245</v>
      </c>
      <c r="N516" s="116">
        <v>21.443533501154889</v>
      </c>
      <c r="O516" s="116">
        <v>1045.0336557373364</v>
      </c>
      <c r="P516" s="116">
        <v>19.404649489693838</v>
      </c>
      <c r="Q516" s="116">
        <v>1021.6397429600341</v>
      </c>
      <c r="R516" s="116">
        <v>40.460881534037185</v>
      </c>
      <c r="S516" s="116">
        <v>103.387609240388</v>
      </c>
      <c r="T516" s="116">
        <v>101.07319505904094</v>
      </c>
    </row>
    <row r="517" spans="1:20">
      <c r="A517" s="102" t="s">
        <v>3163</v>
      </c>
      <c r="B517" s="140">
        <v>234.29337786698815</v>
      </c>
      <c r="C517" s="140">
        <v>7002.2625965934985</v>
      </c>
      <c r="D517" s="116">
        <v>2.2742743700109855</v>
      </c>
      <c r="E517" s="154">
        <v>0.43970068571593218</v>
      </c>
      <c r="F517" s="138">
        <v>13.139987912503676</v>
      </c>
      <c r="G517" s="116">
        <v>1.4102561486144267</v>
      </c>
      <c r="H517" s="138">
        <v>1.9312012885098433</v>
      </c>
      <c r="I517" s="116">
        <v>2.0610953329968953</v>
      </c>
      <c r="J517" s="138">
        <v>0.18404381772288125</v>
      </c>
      <c r="K517" s="116">
        <v>1.5030939980576019</v>
      </c>
      <c r="L517" s="139">
        <v>0.72926951703493381</v>
      </c>
      <c r="M517" s="116">
        <v>1089.0284866328445</v>
      </c>
      <c r="N517" s="116">
        <v>15.061166002390564</v>
      </c>
      <c r="O517" s="116">
        <v>1091.9554603056249</v>
      </c>
      <c r="P517" s="116">
        <v>13.789121140648376</v>
      </c>
      <c r="Q517" s="116">
        <v>1097.8035754966811</v>
      </c>
      <c r="R517" s="116">
        <v>28.220276172577314</v>
      </c>
      <c r="S517" s="116">
        <v>99.200668584098352</v>
      </c>
      <c r="T517" s="116">
        <v>99.731951184898961</v>
      </c>
    </row>
    <row r="518" spans="1:20">
      <c r="A518" s="102" t="s">
        <v>3164</v>
      </c>
      <c r="B518" s="140">
        <v>240.15196111928125</v>
      </c>
      <c r="C518" s="140">
        <v>14343.425062630758</v>
      </c>
      <c r="D518" s="116">
        <v>2.4720633703069677</v>
      </c>
      <c r="E518" s="154">
        <v>0.40452037436072091</v>
      </c>
      <c r="F518" s="138">
        <v>12.703812724961836</v>
      </c>
      <c r="G518" s="116">
        <v>0.87289934202734953</v>
      </c>
      <c r="H518" s="138">
        <v>2.1942013389431589</v>
      </c>
      <c r="I518" s="116">
        <v>2.4160113281822104</v>
      </c>
      <c r="J518" s="138">
        <v>0.20216654257901362</v>
      </c>
      <c r="K518" s="116">
        <v>2.2528110166174589</v>
      </c>
      <c r="L518" s="139">
        <v>0.93245051889407238</v>
      </c>
      <c r="M518" s="116">
        <v>1186.9484678386277</v>
      </c>
      <c r="N518" s="116">
        <v>24.422475998964046</v>
      </c>
      <c r="O518" s="116">
        <v>1179.2019946382536</v>
      </c>
      <c r="P518" s="116">
        <v>16.853222096968693</v>
      </c>
      <c r="Q518" s="116">
        <v>1164.9969061074801</v>
      </c>
      <c r="R518" s="116">
        <v>17.30547617778052</v>
      </c>
      <c r="S518" s="116">
        <v>101.88425922988009</v>
      </c>
      <c r="T518" s="116">
        <v>100.65692504215535</v>
      </c>
    </row>
    <row r="519" spans="1:20">
      <c r="A519" s="102" t="s">
        <v>3165</v>
      </c>
      <c r="B519" s="140">
        <v>74.16766597296126</v>
      </c>
      <c r="C519" s="140">
        <v>4601.3695830025636</v>
      </c>
      <c r="D519" s="116">
        <v>0.59020735144978065</v>
      </c>
      <c r="E519" s="154">
        <v>1.6943197971757009</v>
      </c>
      <c r="F519" s="138">
        <v>10.143657309031694</v>
      </c>
      <c r="G519" s="116">
        <v>1.6841457061843426</v>
      </c>
      <c r="H519" s="138">
        <v>3.857815242126533</v>
      </c>
      <c r="I519" s="116">
        <v>1.781975876042964</v>
      </c>
      <c r="J519" s="138">
        <v>0.28381459078684856</v>
      </c>
      <c r="K519" s="116">
        <v>0.58231543268226271</v>
      </c>
      <c r="L519" s="139">
        <v>0.32678076090196362</v>
      </c>
      <c r="M519" s="116">
        <v>1610.5450130050806</v>
      </c>
      <c r="N519" s="116">
        <v>8.2986826458676433</v>
      </c>
      <c r="O519" s="116">
        <v>1604.9030798421245</v>
      </c>
      <c r="P519" s="116">
        <v>14.370145199128956</v>
      </c>
      <c r="Q519" s="116">
        <v>1597.4887788591295</v>
      </c>
      <c r="R519" s="116">
        <v>31.436401673805221</v>
      </c>
      <c r="S519" s="116">
        <v>100.81729739317953</v>
      </c>
      <c r="T519" s="116">
        <v>100.35154354389495</v>
      </c>
    </row>
    <row r="520" spans="1:20">
      <c r="A520" s="102" t="s">
        <v>3166</v>
      </c>
      <c r="B520" s="140">
        <v>149.45435802789294</v>
      </c>
      <c r="C520" s="140">
        <v>9656.0794147233537</v>
      </c>
      <c r="D520" s="116">
        <v>1.1377413699994317</v>
      </c>
      <c r="E520" s="154">
        <v>0.87893437504210603</v>
      </c>
      <c r="F520" s="138">
        <v>8.3467785248002322</v>
      </c>
      <c r="G520" s="116">
        <v>0.66364236446160452</v>
      </c>
      <c r="H520" s="138">
        <v>5.9421096517081198</v>
      </c>
      <c r="I520" s="116">
        <v>0.95768195117987664</v>
      </c>
      <c r="J520" s="138">
        <v>0.35971477540532004</v>
      </c>
      <c r="K520" s="116">
        <v>0.69045892832775113</v>
      </c>
      <c r="L520" s="139">
        <v>0.72096892655969624</v>
      </c>
      <c r="M520" s="116">
        <v>1980.8216198945224</v>
      </c>
      <c r="N520" s="116">
        <v>11.775164920415591</v>
      </c>
      <c r="O520" s="116">
        <v>1967.4120045903444</v>
      </c>
      <c r="P520" s="116">
        <v>8.3235795363104899</v>
      </c>
      <c r="Q520" s="116">
        <v>1953.324001546338</v>
      </c>
      <c r="R520" s="116">
        <v>11.85266087398054</v>
      </c>
      <c r="S520" s="116">
        <v>101.40773462704682</v>
      </c>
      <c r="T520" s="116">
        <v>100.68158653463996</v>
      </c>
    </row>
    <row r="521" spans="1:20">
      <c r="A521" s="102" t="s">
        <v>3167</v>
      </c>
      <c r="B521" s="140">
        <v>210.10437923798989</v>
      </c>
      <c r="C521" s="140">
        <v>45253.855976106395</v>
      </c>
      <c r="D521" s="116">
        <v>2.3323087915281433</v>
      </c>
      <c r="E521" s="154">
        <v>0.42875969238395478</v>
      </c>
      <c r="F521" s="138">
        <v>8.1642790394670595</v>
      </c>
      <c r="G521" s="116">
        <v>0.26432226083920712</v>
      </c>
      <c r="H521" s="138">
        <v>5.8239932174639319</v>
      </c>
      <c r="I521" s="116">
        <v>1.5268997187076783</v>
      </c>
      <c r="J521" s="138">
        <v>0.34485571331113363</v>
      </c>
      <c r="K521" s="116">
        <v>1.5038472307433484</v>
      </c>
      <c r="L521" s="139">
        <v>0.98490242176228759</v>
      </c>
      <c r="M521" s="116">
        <v>1909.9869843718543</v>
      </c>
      <c r="N521" s="116">
        <v>24.859123493929815</v>
      </c>
      <c r="O521" s="116">
        <v>1949.987121150506</v>
      </c>
      <c r="P521" s="116">
        <v>13.232664009254222</v>
      </c>
      <c r="Q521" s="116">
        <v>1992.7189755174095</v>
      </c>
      <c r="R521" s="116">
        <v>4.6998665406097189</v>
      </c>
      <c r="S521" s="116">
        <v>95.848286077364534</v>
      </c>
      <c r="T521" s="116">
        <v>97.948697386521644</v>
      </c>
    </row>
    <row r="522" spans="1:20">
      <c r="A522" s="102" t="s">
        <v>3168</v>
      </c>
      <c r="B522" s="140">
        <v>116.04098170574424</v>
      </c>
      <c r="C522" s="140">
        <v>8848.4227858691611</v>
      </c>
      <c r="D522" s="116">
        <v>1.1090448242676447</v>
      </c>
      <c r="E522" s="154">
        <v>0.90167681063779159</v>
      </c>
      <c r="F522" s="138">
        <v>7.6674044735551501</v>
      </c>
      <c r="G522" s="116">
        <v>0.75699386323049045</v>
      </c>
      <c r="H522" s="138">
        <v>7.0177654136516994</v>
      </c>
      <c r="I522" s="116">
        <v>1.4982502703012148</v>
      </c>
      <c r="J522" s="138">
        <v>0.39025272647950138</v>
      </c>
      <c r="K522" s="116">
        <v>1.2929478579931368</v>
      </c>
      <c r="L522" s="139">
        <v>0.86297188368482447</v>
      </c>
      <c r="M522" s="116">
        <v>2124.0003108907895</v>
      </c>
      <c r="N522" s="116">
        <v>23.396630366122281</v>
      </c>
      <c r="O522" s="116">
        <v>2113.6820392222817</v>
      </c>
      <c r="P522" s="116">
        <v>13.316333838256014</v>
      </c>
      <c r="Q522" s="116">
        <v>2103.6432314661947</v>
      </c>
      <c r="R522" s="116">
        <v>13.288466903209155</v>
      </c>
      <c r="S522" s="116">
        <v>100.9677058885316</v>
      </c>
      <c r="T522" s="116">
        <v>100.48816574475433</v>
      </c>
    </row>
    <row r="523" spans="1:20">
      <c r="A523" s="102" t="s">
        <v>3169</v>
      </c>
      <c r="B523" s="140">
        <v>164.33338662038364</v>
      </c>
      <c r="C523" s="140">
        <v>11352.495950865547</v>
      </c>
      <c r="D523" s="116">
        <v>1.7047957955968474</v>
      </c>
      <c r="E523" s="154">
        <v>0.58658051749236095</v>
      </c>
      <c r="F523" s="138">
        <v>7.4385490272374248</v>
      </c>
      <c r="G523" s="116">
        <v>0.52169527924861026</v>
      </c>
      <c r="H523" s="138">
        <v>7.1998838654055923</v>
      </c>
      <c r="I523" s="116">
        <v>0.77285634063205377</v>
      </c>
      <c r="J523" s="138">
        <v>0.3884297151380563</v>
      </c>
      <c r="K523" s="116">
        <v>0.57021132825022303</v>
      </c>
      <c r="L523" s="139">
        <v>0.73779730885547945</v>
      </c>
      <c r="M523" s="116">
        <v>2115.5417064272187</v>
      </c>
      <c r="N523" s="116">
        <v>10.283547571448707</v>
      </c>
      <c r="O523" s="116">
        <v>2136.4877813012126</v>
      </c>
      <c r="P523" s="116">
        <v>6.8905381475483409</v>
      </c>
      <c r="Q523" s="116">
        <v>2156.6784215474972</v>
      </c>
      <c r="R523" s="116">
        <v>9.1032368466539992</v>
      </c>
      <c r="S523" s="116">
        <v>98.092589293365236</v>
      </c>
      <c r="T523" s="116">
        <v>99.019602402722995</v>
      </c>
    </row>
    <row r="524" spans="1:20">
      <c r="A524" s="102" t="s">
        <v>3170</v>
      </c>
      <c r="B524" s="140">
        <v>24.129356612476482</v>
      </c>
      <c r="C524" s="140">
        <v>3710.2769244692981</v>
      </c>
      <c r="D524" s="116">
        <v>1.0205518942590766</v>
      </c>
      <c r="E524" s="154">
        <v>0.97986198019455217</v>
      </c>
      <c r="F524" s="138">
        <v>6.9645461103977127</v>
      </c>
      <c r="G524" s="116">
        <v>2.9667636312883925</v>
      </c>
      <c r="H524" s="138">
        <v>7.5924909317077898</v>
      </c>
      <c r="I524" s="116">
        <v>3.2954697996781244</v>
      </c>
      <c r="J524" s="138">
        <v>0.38350923401983894</v>
      </c>
      <c r="K524" s="116">
        <v>1.4347246274651757</v>
      </c>
      <c r="L524" s="139">
        <v>0.43536269930475718</v>
      </c>
      <c r="M524" s="116">
        <v>2092.6555655986508</v>
      </c>
      <c r="N524" s="116">
        <v>25.637921386264452</v>
      </c>
      <c r="O524" s="116">
        <v>2183.9759093956732</v>
      </c>
      <c r="P524" s="116">
        <v>29.575714360100392</v>
      </c>
      <c r="Q524" s="116">
        <v>2270.8673849261208</v>
      </c>
      <c r="R524" s="116">
        <v>51.146078644545469</v>
      </c>
      <c r="S524" s="116">
        <v>92.152257744752987</v>
      </c>
      <c r="T524" s="116">
        <v>95.818619454355996</v>
      </c>
    </row>
    <row r="525" spans="1:20">
      <c r="A525" s="102" t="s">
        <v>3171</v>
      </c>
      <c r="B525" s="140">
        <v>626.30171781119691</v>
      </c>
      <c r="C525" s="140">
        <v>54180.622204293752</v>
      </c>
      <c r="D525" s="116">
        <v>3.0274959174617933</v>
      </c>
      <c r="E525" s="154">
        <v>0.33030597803031386</v>
      </c>
      <c r="F525" s="138">
        <v>6.0494395156188334</v>
      </c>
      <c r="G525" s="116">
        <v>0.35141729822440015</v>
      </c>
      <c r="H525" s="138">
        <v>10.907588226439065</v>
      </c>
      <c r="I525" s="116">
        <v>1.1865099378366075</v>
      </c>
      <c r="J525" s="138">
        <v>0.47856683519813775</v>
      </c>
      <c r="K525" s="116">
        <v>1.133274774753984</v>
      </c>
      <c r="L525" s="139">
        <v>0.95513298170962779</v>
      </c>
      <c r="M525" s="116">
        <v>2521.0202354356838</v>
      </c>
      <c r="N525" s="116">
        <v>23.645963415839105</v>
      </c>
      <c r="O525" s="116">
        <v>2515.2823912089843</v>
      </c>
      <c r="P525" s="116">
        <v>11.036295465529292</v>
      </c>
      <c r="Q525" s="116">
        <v>2510.6384435767318</v>
      </c>
      <c r="R525" s="116">
        <v>5.9070715447098792</v>
      </c>
      <c r="S525" s="116">
        <v>100.41351202462118</v>
      </c>
      <c r="T525" s="116">
        <v>100.22811928580082</v>
      </c>
    </row>
    <row r="526" spans="1:20">
      <c r="A526" s="102" t="s">
        <v>3172</v>
      </c>
      <c r="B526" s="140">
        <v>274.16495251420702</v>
      </c>
      <c r="C526" s="140">
        <v>14862.474555862604</v>
      </c>
      <c r="D526" s="116">
        <v>2.8095073702354134</v>
      </c>
      <c r="E526" s="154">
        <v>0.35593428605820254</v>
      </c>
      <c r="F526" s="138">
        <v>5.9132808313159391</v>
      </c>
      <c r="G526" s="116">
        <v>0.27383853658167978</v>
      </c>
      <c r="H526" s="138">
        <v>11.064237554665654</v>
      </c>
      <c r="I526" s="116">
        <v>2.6437491858896554</v>
      </c>
      <c r="J526" s="138">
        <v>0.47451366293248015</v>
      </c>
      <c r="K526" s="116">
        <v>2.6295288957862812</v>
      </c>
      <c r="L526" s="139">
        <v>0.99462116520762578</v>
      </c>
      <c r="M526" s="116">
        <v>2503.3245149163658</v>
      </c>
      <c r="N526" s="116">
        <v>54.551467777468361</v>
      </c>
      <c r="O526" s="116">
        <v>2528.5530814582148</v>
      </c>
      <c r="P526" s="116">
        <v>24.62390337453644</v>
      </c>
      <c r="Q526" s="116">
        <v>2548.8508269488302</v>
      </c>
      <c r="R526" s="116">
        <v>4.5848505042295074</v>
      </c>
      <c r="S526" s="116">
        <v>98.213849490479475</v>
      </c>
      <c r="T526" s="116">
        <v>99.00225284069181</v>
      </c>
    </row>
    <row r="527" spans="1:20">
      <c r="A527" s="102" t="s">
        <v>3173</v>
      </c>
      <c r="B527" s="140">
        <v>191.08632012786211</v>
      </c>
      <c r="C527" s="140">
        <v>11006.871257418677</v>
      </c>
      <c r="D527" s="116">
        <v>1.7713491145193709</v>
      </c>
      <c r="E527" s="154">
        <v>0.56454145137353962</v>
      </c>
      <c r="F527" s="138">
        <v>5.6199777878332826</v>
      </c>
      <c r="G527" s="116">
        <v>0.37566202765718149</v>
      </c>
      <c r="H527" s="138">
        <v>11.009236186054727</v>
      </c>
      <c r="I527" s="116">
        <v>1.3215037028654533</v>
      </c>
      <c r="J527" s="138">
        <v>0.44873558766055971</v>
      </c>
      <c r="K527" s="116">
        <v>1.2669846398688498</v>
      </c>
      <c r="L527" s="139">
        <v>0.95874467632713523</v>
      </c>
      <c r="M527" s="116">
        <v>2389.6287993678266</v>
      </c>
      <c r="N527" s="116">
        <v>25.298406670933673</v>
      </c>
      <c r="O527" s="116">
        <v>2523.9133227453999</v>
      </c>
      <c r="P527" s="116">
        <v>12.301592753350633</v>
      </c>
      <c r="Q527" s="116">
        <v>2633.7211208899762</v>
      </c>
      <c r="R527" s="116">
        <v>6.2423125552834335</v>
      </c>
      <c r="S527" s="116">
        <v>90.732036145130394</v>
      </c>
      <c r="T527" s="116">
        <v>94.679511290367742</v>
      </c>
    </row>
    <row r="528" spans="1:20">
      <c r="A528" s="102" t="s">
        <v>3174</v>
      </c>
      <c r="B528" s="140">
        <v>89.329741489409997</v>
      </c>
      <c r="C528" s="140">
        <v>8493.3303329469945</v>
      </c>
      <c r="D528" s="116">
        <v>2.4770016948597702</v>
      </c>
      <c r="E528" s="154">
        <v>0.40371389413062664</v>
      </c>
      <c r="F528" s="138">
        <v>5.5830555004539706</v>
      </c>
      <c r="G528" s="116">
        <v>0.49434469098318889</v>
      </c>
      <c r="H528" s="138">
        <v>12.493906490060352</v>
      </c>
      <c r="I528" s="116">
        <v>1.7236750625451989</v>
      </c>
      <c r="J528" s="138">
        <v>0.50590494162669719</v>
      </c>
      <c r="K528" s="116">
        <v>1.6512658925009414</v>
      </c>
      <c r="L528" s="139">
        <v>0.95799140359010748</v>
      </c>
      <c r="M528" s="116">
        <v>2639.1233367656791</v>
      </c>
      <c r="N528" s="116">
        <v>35.761113587017007</v>
      </c>
      <c r="O528" s="116">
        <v>2642.2685814480797</v>
      </c>
      <c r="P528" s="116">
        <v>16.206257685042146</v>
      </c>
      <c r="Q528" s="116">
        <v>2644.6620243271386</v>
      </c>
      <c r="R528" s="116">
        <v>8.2029133526270925</v>
      </c>
      <c r="S528" s="116">
        <v>99.790571063125981</v>
      </c>
      <c r="T528" s="116">
        <v>99.880964232611191</v>
      </c>
    </row>
    <row r="529" spans="1:22">
      <c r="A529" s="102" t="s">
        <v>3175</v>
      </c>
      <c r="B529" s="140">
        <v>157.25096394378886</v>
      </c>
      <c r="C529" s="140">
        <v>19193.293554013802</v>
      </c>
      <c r="D529" s="116">
        <v>2.2671838933987232</v>
      </c>
      <c r="E529" s="154">
        <v>0.4410758222619981</v>
      </c>
      <c r="F529" s="138">
        <v>5.4650026247303929</v>
      </c>
      <c r="G529" s="116">
        <v>0.32476078955851445</v>
      </c>
      <c r="H529" s="138">
        <v>12.027623065792378</v>
      </c>
      <c r="I529" s="116">
        <v>1.4295886383880458</v>
      </c>
      <c r="J529" s="138">
        <v>0.47672607792154892</v>
      </c>
      <c r="K529" s="116">
        <v>1.392211946714119</v>
      </c>
      <c r="L529" s="139">
        <v>0.97385493234188591</v>
      </c>
      <c r="M529" s="116">
        <v>2512.9897046578285</v>
      </c>
      <c r="N529" s="116">
        <v>28.973132400244822</v>
      </c>
      <c r="O529" s="116">
        <v>2606.5613589610607</v>
      </c>
      <c r="P529" s="116">
        <v>13.402346556448265</v>
      </c>
      <c r="Q529" s="116">
        <v>2680.0789596245131</v>
      </c>
      <c r="R529" s="116">
        <v>5.3728131705938722</v>
      </c>
      <c r="S529" s="116">
        <v>93.765509991164805</v>
      </c>
      <c r="T529" s="116">
        <v>96.410149564231688</v>
      </c>
    </row>
    <row r="530" spans="1:22">
      <c r="A530" s="102" t="s">
        <v>3176</v>
      </c>
      <c r="B530" s="140">
        <v>194.53356907099811</v>
      </c>
      <c r="C530" s="140">
        <v>12288.045968944316</v>
      </c>
      <c r="D530" s="116">
        <v>1.8284194619301164</v>
      </c>
      <c r="E530" s="154">
        <v>0.54692045278515022</v>
      </c>
      <c r="F530" s="138">
        <v>5.243208810278964</v>
      </c>
      <c r="G530" s="116">
        <v>0.23363578887637107</v>
      </c>
      <c r="H530" s="138">
        <v>13.141875719333232</v>
      </c>
      <c r="I530" s="116">
        <v>1.0721343475578644</v>
      </c>
      <c r="J530" s="138">
        <v>0.49975049720916165</v>
      </c>
      <c r="K530" s="116">
        <v>1.0463681844214507</v>
      </c>
      <c r="L530" s="139">
        <v>0.97596741192453695</v>
      </c>
      <c r="M530" s="116">
        <v>2612.7236685191911</v>
      </c>
      <c r="N530" s="116">
        <v>22.477018958097005</v>
      </c>
      <c r="O530" s="116">
        <v>2689.8921714869593</v>
      </c>
      <c r="P530" s="116">
        <v>10.11681551839456</v>
      </c>
      <c r="Q530" s="116">
        <v>2748.391247168669</v>
      </c>
      <c r="R530" s="116">
        <v>3.8408797471422531</v>
      </c>
      <c r="S530" s="116">
        <v>95.063745789860164</v>
      </c>
      <c r="T530" s="116">
        <v>97.1311674205472</v>
      </c>
    </row>
    <row r="532" spans="1:22">
      <c r="A532" s="282" t="s">
        <v>3349</v>
      </c>
    </row>
    <row r="533" spans="1:22">
      <c r="A533" s="102" t="s">
        <v>3920</v>
      </c>
      <c r="B533" s="140">
        <v>245.07385199380968</v>
      </c>
      <c r="C533" s="140">
        <v>113273.55375327301</v>
      </c>
      <c r="D533" s="116">
        <v>1.4597418920191449</v>
      </c>
      <c r="E533" s="154">
        <v>0.6850526147583389</v>
      </c>
      <c r="F533" s="138">
        <v>19.641069142826137</v>
      </c>
      <c r="G533" s="116">
        <v>2.1033852101590411</v>
      </c>
      <c r="H533" s="138">
        <v>0.26691326786650099</v>
      </c>
      <c r="I533" s="116">
        <v>2.1894161312876612</v>
      </c>
      <c r="J533" s="138">
        <v>3.8021917241830724E-2</v>
      </c>
      <c r="K533" s="116">
        <v>0.60771181790947304</v>
      </c>
      <c r="L533" s="139">
        <v>0.27756798226934515</v>
      </c>
      <c r="M533" s="116">
        <v>240.56018950719715</v>
      </c>
      <c r="N533" s="116">
        <v>1.4349718560149967</v>
      </c>
      <c r="O533" s="116">
        <v>240.22281999624133</v>
      </c>
      <c r="P533" s="116">
        <v>4.6836516062467268</v>
      </c>
      <c r="Q533" s="116">
        <v>236.93298144366483</v>
      </c>
      <c r="R533" s="116">
        <v>48.534421474608209</v>
      </c>
      <c r="S533" s="116">
        <v>101.53090044342127</v>
      </c>
      <c r="T533" s="116">
        <v>100.14044024250531</v>
      </c>
      <c r="V533" s="102" t="s">
        <v>308</v>
      </c>
    </row>
    <row r="534" spans="1:22">
      <c r="A534" s="102" t="s">
        <v>3921</v>
      </c>
      <c r="B534" s="140">
        <v>106.45654310698215</v>
      </c>
      <c r="C534" s="140">
        <v>26053.368862303912</v>
      </c>
      <c r="D534" s="116">
        <v>1.2496009146170781</v>
      </c>
      <c r="E534" s="154">
        <v>0.8002554962169145</v>
      </c>
      <c r="F534" s="138">
        <v>19.720982526228052</v>
      </c>
      <c r="G534" s="116">
        <v>5.3205176845469513</v>
      </c>
      <c r="H534" s="138">
        <v>0.27810549052721228</v>
      </c>
      <c r="I534" s="116">
        <v>5.5613719643202115</v>
      </c>
      <c r="J534" s="138">
        <v>3.9777440666777159E-2</v>
      </c>
      <c r="K534" s="116">
        <v>1.6189347404852337</v>
      </c>
      <c r="L534" s="139">
        <v>0.2911034814559692</v>
      </c>
      <c r="M534" s="118">
        <v>251.45328537168857</v>
      </c>
      <c r="N534" s="118">
        <v>3.9924919545172202</v>
      </c>
      <c r="O534" s="116">
        <v>249.15357262257496</v>
      </c>
      <c r="P534" s="116">
        <v>12.287850438888896</v>
      </c>
      <c r="Q534" s="116">
        <v>227.57433851135389</v>
      </c>
      <c r="R534" s="116">
        <v>123.01219534875057</v>
      </c>
      <c r="S534" s="116">
        <v>110.49281171881483</v>
      </c>
      <c r="T534" s="116">
        <v>100.92301014386709</v>
      </c>
      <c r="U534" s="102" t="s">
        <v>84</v>
      </c>
      <c r="V534" s="102" t="s">
        <v>309</v>
      </c>
    </row>
    <row r="535" spans="1:22">
      <c r="A535" s="102" t="s">
        <v>3922</v>
      </c>
      <c r="B535" s="140">
        <v>47.422799374102141</v>
      </c>
      <c r="C535" s="140">
        <v>24922.143044678425</v>
      </c>
      <c r="D535" s="116">
        <v>1.1244707328545029</v>
      </c>
      <c r="E535" s="154">
        <v>0.88930727210789184</v>
      </c>
      <c r="F535" s="138">
        <v>19.794020927404478</v>
      </c>
      <c r="G535" s="116">
        <v>16.37655656106525</v>
      </c>
      <c r="H535" s="138">
        <v>0.27779028315680931</v>
      </c>
      <c r="I535" s="116">
        <v>16.580704132139434</v>
      </c>
      <c r="J535" s="138">
        <v>3.9879508835476495E-2</v>
      </c>
      <c r="K535" s="116">
        <v>2.5938667505823072</v>
      </c>
      <c r="L535" s="139">
        <v>0.15643887798193398</v>
      </c>
      <c r="M535" s="118">
        <v>252.08605674384231</v>
      </c>
      <c r="N535" s="118">
        <v>6.4125799289538037</v>
      </c>
      <c r="O535" s="116">
        <v>248.90312718024765</v>
      </c>
      <c r="P535" s="116">
        <v>36.616645341955703</v>
      </c>
      <c r="Q535" s="116">
        <v>219.00677566151595</v>
      </c>
      <c r="R535" s="116">
        <v>381.18640597724107</v>
      </c>
      <c r="S535" s="116">
        <v>115.10422724703812</v>
      </c>
      <c r="T535" s="116">
        <v>101.2787824723832</v>
      </c>
      <c r="V535" s="102" t="s">
        <v>310</v>
      </c>
    </row>
    <row r="536" spans="1:22">
      <c r="A536" s="102" t="s">
        <v>3923</v>
      </c>
      <c r="B536" s="140">
        <v>18.79844185497172</v>
      </c>
      <c r="C536" s="140">
        <v>3692.1348935725046</v>
      </c>
      <c r="D536" s="116">
        <v>0.53504908488298331</v>
      </c>
      <c r="E536" s="154">
        <v>1.8689874036859679</v>
      </c>
      <c r="F536" s="138">
        <v>20.779912550898491</v>
      </c>
      <c r="G536" s="116">
        <v>32.702541103667414</v>
      </c>
      <c r="H536" s="138">
        <v>0.28014608220099074</v>
      </c>
      <c r="I536" s="116">
        <v>33.430255965324214</v>
      </c>
      <c r="J536" s="138">
        <v>4.2220852114979751E-2</v>
      </c>
      <c r="K536" s="116">
        <v>6.9372775113900618</v>
      </c>
      <c r="L536" s="139">
        <v>0.20751493852113548</v>
      </c>
      <c r="M536" s="118">
        <v>266.5841810102699</v>
      </c>
      <c r="N536" s="118">
        <v>18.116556503475294</v>
      </c>
      <c r="O536" s="116">
        <v>250.77341538213042</v>
      </c>
      <c r="P536" s="116">
        <v>74.416843110393344</v>
      </c>
      <c r="Q536" s="116">
        <v>105.31755325073783</v>
      </c>
      <c r="R536" s="116">
        <v>791.45256254397464</v>
      </c>
      <c r="S536" s="116">
        <v>253.12416855677594</v>
      </c>
      <c r="T536" s="116">
        <v>106.3048013299364</v>
      </c>
      <c r="U536" s="102" t="s">
        <v>84</v>
      </c>
    </row>
    <row r="537" spans="1:22">
      <c r="A537" s="102" t="s">
        <v>3924</v>
      </c>
      <c r="B537" s="140">
        <v>43.678987157944022</v>
      </c>
      <c r="C537" s="140">
        <v>5027.8667551270355</v>
      </c>
      <c r="D537" s="116">
        <v>0.60283495541556875</v>
      </c>
      <c r="E537" s="154">
        <v>1.6588288237377387</v>
      </c>
      <c r="F537" s="138">
        <v>19.85699212065763</v>
      </c>
      <c r="G537" s="116">
        <v>13.543904635922758</v>
      </c>
      <c r="H537" s="138">
        <v>0.29785978135767072</v>
      </c>
      <c r="I537" s="116">
        <v>13.862539708759982</v>
      </c>
      <c r="J537" s="138">
        <v>4.2896716938497767E-2</v>
      </c>
      <c r="K537" s="116">
        <v>2.9551064938471034</v>
      </c>
      <c r="L537" s="139">
        <v>0.21317208505305252</v>
      </c>
      <c r="M537" s="116">
        <v>270.76323048044424</v>
      </c>
      <c r="N537" s="116">
        <v>7.8356370389485619</v>
      </c>
      <c r="O537" s="116">
        <v>264.72720288124037</v>
      </c>
      <c r="P537" s="116">
        <v>32.314943193458348</v>
      </c>
      <c r="Q537" s="116">
        <v>211.6255110787645</v>
      </c>
      <c r="R537" s="116">
        <v>315.08303019347011</v>
      </c>
      <c r="S537" s="116">
        <v>127.94451344746872</v>
      </c>
      <c r="T537" s="116">
        <v>102.28009344468906</v>
      </c>
      <c r="V537" s="102" t="s">
        <v>291</v>
      </c>
    </row>
    <row r="538" spans="1:22">
      <c r="A538" s="102" t="s">
        <v>3925</v>
      </c>
      <c r="B538" s="140">
        <v>39.528005841786438</v>
      </c>
      <c r="C538" s="140">
        <v>7195.7638529821115</v>
      </c>
      <c r="D538" s="116">
        <v>0.8339871532833808</v>
      </c>
      <c r="E538" s="154">
        <v>1.1990592373791753</v>
      </c>
      <c r="F538" s="138">
        <v>20.543948940618034</v>
      </c>
      <c r="G538" s="116">
        <v>20.063546898593309</v>
      </c>
      <c r="H538" s="138">
        <v>0.28875594100683855</v>
      </c>
      <c r="I538" s="116">
        <v>20.253599375869648</v>
      </c>
      <c r="J538" s="138">
        <v>4.3024276967976539E-2</v>
      </c>
      <c r="K538" s="116">
        <v>2.768099262341257</v>
      </c>
      <c r="L538" s="139">
        <v>0.13667196684255581</v>
      </c>
      <c r="M538" s="116">
        <v>271.5516637782822</v>
      </c>
      <c r="N538" s="116">
        <v>7.3607016938148888</v>
      </c>
      <c r="O538" s="116">
        <v>257.57969867190013</v>
      </c>
      <c r="P538" s="116">
        <v>46.109536667800413</v>
      </c>
      <c r="Q538" s="116">
        <v>132.28263918986465</v>
      </c>
      <c r="R538" s="116">
        <v>475.89877840955853</v>
      </c>
      <c r="S538" s="116">
        <v>205.28140762940583</v>
      </c>
      <c r="T538" s="116">
        <v>105.4243269863357</v>
      </c>
      <c r="V538" s="102" t="s">
        <v>292</v>
      </c>
    </row>
    <row r="539" spans="1:22">
      <c r="A539" s="102" t="s">
        <v>3926</v>
      </c>
      <c r="B539" s="140">
        <v>115.4987047381761</v>
      </c>
      <c r="C539" s="140">
        <v>32197.80799566425</v>
      </c>
      <c r="D539" s="116">
        <v>1.427497072849033</v>
      </c>
      <c r="E539" s="154">
        <v>0.70052683050633224</v>
      </c>
      <c r="F539" s="138">
        <v>19.276826693818791</v>
      </c>
      <c r="G539" s="116">
        <v>9.3330200857695633</v>
      </c>
      <c r="H539" s="138">
        <v>0.3086182826875486</v>
      </c>
      <c r="I539" s="116">
        <v>9.7072022536535592</v>
      </c>
      <c r="J539" s="138">
        <v>4.3147527922192126E-2</v>
      </c>
      <c r="K539" s="116">
        <v>2.6691780892174748</v>
      </c>
      <c r="L539" s="139">
        <v>0.27496883442526965</v>
      </c>
      <c r="M539" s="116">
        <v>272.31337160913006</v>
      </c>
      <c r="N539" s="116">
        <v>7.1171499888931464</v>
      </c>
      <c r="O539" s="116">
        <v>273.10944259224812</v>
      </c>
      <c r="P539" s="116">
        <v>23.249228341120585</v>
      </c>
      <c r="Q539" s="116">
        <v>279.95865982314757</v>
      </c>
      <c r="R539" s="116">
        <v>214.02416480627909</v>
      </c>
      <c r="S539" s="116">
        <v>97.26913672938457</v>
      </c>
      <c r="T539" s="116">
        <v>99.708515759996402</v>
      </c>
      <c r="V539" s="102" t="s">
        <v>293</v>
      </c>
    </row>
    <row r="540" spans="1:22">
      <c r="A540" s="102" t="s">
        <v>3927</v>
      </c>
      <c r="B540" s="140">
        <v>55.682086366754213</v>
      </c>
      <c r="C540" s="140">
        <v>6861.5735000005898</v>
      </c>
      <c r="D540" s="116">
        <v>0.63477296366917646</v>
      </c>
      <c r="E540" s="154">
        <v>1.5753664022167906</v>
      </c>
      <c r="F540" s="138">
        <v>20.576741274177248</v>
      </c>
      <c r="G540" s="116">
        <v>10.676228968252698</v>
      </c>
      <c r="H540" s="138">
        <v>0.29106749474586713</v>
      </c>
      <c r="I540" s="116">
        <v>11.175853168588228</v>
      </c>
      <c r="J540" s="138">
        <v>4.3437920892868104E-2</v>
      </c>
      <c r="K540" s="116">
        <v>3.3042138343765646</v>
      </c>
      <c r="L540" s="139">
        <v>0.29565651807807014</v>
      </c>
      <c r="M540" s="116">
        <v>274.10768430090081</v>
      </c>
      <c r="N540" s="116">
        <v>8.8672517514534377</v>
      </c>
      <c r="O540" s="116">
        <v>259.3992907330404</v>
      </c>
      <c r="P540" s="116">
        <v>25.588644682752204</v>
      </c>
      <c r="Q540" s="116">
        <v>128.53152905762485</v>
      </c>
      <c r="R540" s="116">
        <v>251.80146881512945</v>
      </c>
      <c r="S540" s="116">
        <v>213.26104677243001</v>
      </c>
      <c r="T540" s="116">
        <v>105.67017493621348</v>
      </c>
      <c r="V540" s="102" t="s">
        <v>294</v>
      </c>
    </row>
    <row r="541" spans="1:22">
      <c r="A541" s="102" t="s">
        <v>3928</v>
      </c>
      <c r="B541" s="140">
        <v>112.55960253712014</v>
      </c>
      <c r="C541" s="140">
        <v>33204.359856029892</v>
      </c>
      <c r="D541" s="116">
        <v>0.99468021876285229</v>
      </c>
      <c r="E541" s="154">
        <v>1.0053482326649306</v>
      </c>
      <c r="F541" s="138">
        <v>19.213304976966274</v>
      </c>
      <c r="G541" s="116">
        <v>4.2750297597668325</v>
      </c>
      <c r="H541" s="138">
        <v>0.31273516460876599</v>
      </c>
      <c r="I541" s="116">
        <v>4.4069208346800766</v>
      </c>
      <c r="J541" s="138">
        <v>4.3579025925804836E-2</v>
      </c>
      <c r="K541" s="116">
        <v>1.0700802756079952</v>
      </c>
      <c r="L541" s="139">
        <v>0.2428181298804013</v>
      </c>
      <c r="M541" s="116">
        <v>274.97937965369931</v>
      </c>
      <c r="N541" s="116">
        <v>2.8806252959070946</v>
      </c>
      <c r="O541" s="116">
        <v>276.2987992783884</v>
      </c>
      <c r="P541" s="116">
        <v>10.660577085050136</v>
      </c>
      <c r="Q541" s="116">
        <v>287.50880176292873</v>
      </c>
      <c r="R541" s="116">
        <v>97.733325061767772</v>
      </c>
      <c r="S541" s="116">
        <v>95.642073553086973</v>
      </c>
      <c r="T541" s="116">
        <v>99.522466392132358</v>
      </c>
      <c r="V541" s="102" t="s">
        <v>311</v>
      </c>
    </row>
    <row r="542" spans="1:22">
      <c r="A542" s="102" t="s">
        <v>3929</v>
      </c>
      <c r="B542" s="140">
        <v>173.38017654918829</v>
      </c>
      <c r="C542" s="140">
        <v>35597.889619580317</v>
      </c>
      <c r="D542" s="116">
        <v>1.8918301014367054</v>
      </c>
      <c r="E542" s="154">
        <v>0.5285886926318456</v>
      </c>
      <c r="F542" s="138">
        <v>19.36119096983489</v>
      </c>
      <c r="G542" s="116">
        <v>4.7867998973791925</v>
      </c>
      <c r="H542" s="138">
        <v>0.31280616583437432</v>
      </c>
      <c r="I542" s="116">
        <v>6.0047854802192342</v>
      </c>
      <c r="J542" s="138">
        <v>4.3924426408914731E-2</v>
      </c>
      <c r="K542" s="116">
        <v>3.6254648537673475</v>
      </c>
      <c r="L542" s="139">
        <v>0.60376259330333004</v>
      </c>
      <c r="M542" s="116">
        <v>277.1126404065439</v>
      </c>
      <c r="N542" s="116">
        <v>9.8337526680620044</v>
      </c>
      <c r="O542" s="116">
        <v>276.35371628953953</v>
      </c>
      <c r="P542" s="116">
        <v>14.528866816954803</v>
      </c>
      <c r="Q542" s="116">
        <v>269.91030963001134</v>
      </c>
      <c r="R542" s="116">
        <v>109.8131408909765</v>
      </c>
      <c r="S542" s="116">
        <v>102.66841632926338</v>
      </c>
      <c r="T542" s="116">
        <v>100.27462055773813</v>
      </c>
      <c r="V542" s="102" t="s">
        <v>312</v>
      </c>
    </row>
    <row r="543" spans="1:22">
      <c r="A543" s="102" t="s">
        <v>3930</v>
      </c>
      <c r="B543" s="140">
        <v>201.20496277606284</v>
      </c>
      <c r="C543" s="140">
        <v>34310.33840844439</v>
      </c>
      <c r="D543" s="116">
        <v>1.3747150540276853</v>
      </c>
      <c r="E543" s="154">
        <v>0.72742347373746086</v>
      </c>
      <c r="F543" s="138">
        <v>19.451876938723334</v>
      </c>
      <c r="G543" s="116">
        <v>3.0503210399215694</v>
      </c>
      <c r="H543" s="138">
        <v>0.31168247301572605</v>
      </c>
      <c r="I543" s="116">
        <v>3.1291862507404571</v>
      </c>
      <c r="J543" s="138">
        <v>4.397163554582869E-2</v>
      </c>
      <c r="K543" s="116">
        <v>0.69810324826268677</v>
      </c>
      <c r="L543" s="139">
        <v>0.22309418242442275</v>
      </c>
      <c r="M543" s="116">
        <v>277.4041584139049</v>
      </c>
      <c r="N543" s="116">
        <v>1.895491308369941</v>
      </c>
      <c r="O543" s="116">
        <v>275.48422979380621</v>
      </c>
      <c r="P543" s="116">
        <v>7.5501050386539248</v>
      </c>
      <c r="Q543" s="116">
        <v>259.20355227240623</v>
      </c>
      <c r="R543" s="116">
        <v>70.092555991477013</v>
      </c>
      <c r="S543" s="116">
        <v>107.02174255789943</v>
      </c>
      <c r="T543" s="116">
        <v>100.6969286850052</v>
      </c>
      <c r="V543" s="102" t="s">
        <v>295</v>
      </c>
    </row>
    <row r="544" spans="1:22">
      <c r="A544" s="102" t="s">
        <v>3931</v>
      </c>
      <c r="B544" s="140">
        <v>55.409887929861483</v>
      </c>
      <c r="C544" s="140">
        <v>15321.125932481611</v>
      </c>
      <c r="D544" s="116">
        <v>0.54207236739577924</v>
      </c>
      <c r="E544" s="154">
        <v>1.8447721377206403</v>
      </c>
      <c r="F544" s="138">
        <v>20.364110565737469</v>
      </c>
      <c r="G544" s="116">
        <v>9.0829007122975352</v>
      </c>
      <c r="H544" s="138">
        <v>0.29874377935178914</v>
      </c>
      <c r="I544" s="116">
        <v>9.3310552432044211</v>
      </c>
      <c r="J544" s="138">
        <v>4.4122797748376213E-2</v>
      </c>
      <c r="K544" s="116">
        <v>2.1376404286684059</v>
      </c>
      <c r="L544" s="139">
        <v>0.22908881931925065</v>
      </c>
      <c r="M544" s="116">
        <v>278.33750142030061</v>
      </c>
      <c r="N544" s="116">
        <v>5.8232366842781857</v>
      </c>
      <c r="O544" s="116">
        <v>265.41856495945717</v>
      </c>
      <c r="P544" s="116">
        <v>21.797303306986052</v>
      </c>
      <c r="Q544" s="116">
        <v>152.88128526360003</v>
      </c>
      <c r="R544" s="116">
        <v>213.11260117001325</v>
      </c>
      <c r="S544" s="116">
        <v>182.06119927654143</v>
      </c>
      <c r="T544" s="116">
        <v>104.86738237877852</v>
      </c>
      <c r="V544" s="102" t="s">
        <v>296</v>
      </c>
    </row>
    <row r="545" spans="1:22">
      <c r="A545" s="102" t="s">
        <v>3932</v>
      </c>
      <c r="B545" s="140">
        <v>78.837126107104396</v>
      </c>
      <c r="C545" s="140">
        <v>29952.41518240919</v>
      </c>
      <c r="D545" s="116">
        <v>1.1379430322309241</v>
      </c>
      <c r="E545" s="154">
        <v>0.87877861340695729</v>
      </c>
      <c r="F545" s="138">
        <v>19.877176881109293</v>
      </c>
      <c r="G545" s="116">
        <v>9.5270483654449603</v>
      </c>
      <c r="H545" s="138">
        <v>0.30631863204200405</v>
      </c>
      <c r="I545" s="116">
        <v>9.6058580722059634</v>
      </c>
      <c r="J545" s="138">
        <v>4.4159773941676438E-2</v>
      </c>
      <c r="K545" s="116">
        <v>1.2279489996889033</v>
      </c>
      <c r="L545" s="139">
        <v>0.12783334819841996</v>
      </c>
      <c r="M545" s="116">
        <v>278.56578839654287</v>
      </c>
      <c r="N545" s="116">
        <v>3.3477919261331124</v>
      </c>
      <c r="O545" s="116">
        <v>271.32352807728591</v>
      </c>
      <c r="P545" s="116">
        <v>22.875143850257928</v>
      </c>
      <c r="Q545" s="116">
        <v>209.29409227514702</v>
      </c>
      <c r="R545" s="116">
        <v>221.27751629050482</v>
      </c>
      <c r="S545" s="116">
        <v>133.09777900005332</v>
      </c>
      <c r="T545" s="116">
        <v>102.66923416873527</v>
      </c>
      <c r="V545" s="102" t="s">
        <v>297</v>
      </c>
    </row>
    <row r="546" spans="1:22">
      <c r="A546" s="102" t="s">
        <v>3933</v>
      </c>
      <c r="B546" s="140">
        <v>213.96019717764153</v>
      </c>
      <c r="C546" s="140">
        <v>38225.800372950871</v>
      </c>
      <c r="D546" s="116">
        <v>1.436396324163596</v>
      </c>
      <c r="E546" s="154">
        <v>0.69618668829599895</v>
      </c>
      <c r="F546" s="138">
        <v>18.950771750449537</v>
      </c>
      <c r="G546" s="116">
        <v>3.4227278034067354</v>
      </c>
      <c r="H546" s="138">
        <v>0.32132984585808655</v>
      </c>
      <c r="I546" s="116">
        <v>3.5273893017355253</v>
      </c>
      <c r="J546" s="138">
        <v>4.4164843091555925E-2</v>
      </c>
      <c r="K546" s="116">
        <v>0.85288315130781078</v>
      </c>
      <c r="L546" s="139">
        <v>0.24178877871183094</v>
      </c>
      <c r="M546" s="116">
        <v>278.59708414377383</v>
      </c>
      <c r="N546" s="116">
        <v>2.3254948640358748</v>
      </c>
      <c r="O546" s="116">
        <v>282.92500221908682</v>
      </c>
      <c r="P546" s="116">
        <v>8.7103133289565733</v>
      </c>
      <c r="Q546" s="116">
        <v>318.8253438237769</v>
      </c>
      <c r="R546" s="116">
        <v>77.805729671724194</v>
      </c>
      <c r="S546" s="116">
        <v>87.382351980701287</v>
      </c>
      <c r="T546" s="116">
        <v>98.470294939871877</v>
      </c>
      <c r="V546" s="102" t="s">
        <v>298</v>
      </c>
    </row>
    <row r="547" spans="1:22">
      <c r="A547" s="102" t="s">
        <v>3934</v>
      </c>
      <c r="B547" s="140">
        <v>77.935872878060877</v>
      </c>
      <c r="C547" s="140">
        <v>23872.401318910161</v>
      </c>
      <c r="D547" s="116">
        <v>1.0691383806769523</v>
      </c>
      <c r="E547" s="154">
        <v>0.93533261743613061</v>
      </c>
      <c r="F547" s="138">
        <v>19.062726200546063</v>
      </c>
      <c r="G547" s="116">
        <v>7.3449279745196643</v>
      </c>
      <c r="H547" s="138">
        <v>0.31980550809090302</v>
      </c>
      <c r="I547" s="116">
        <v>7.6114256175155539</v>
      </c>
      <c r="J547" s="138">
        <v>4.4215004628397177E-2</v>
      </c>
      <c r="K547" s="116">
        <v>1.9964551034497355</v>
      </c>
      <c r="L547" s="139">
        <v>0.26229713115181147</v>
      </c>
      <c r="M547" s="116">
        <v>278.90676156467435</v>
      </c>
      <c r="N547" s="116">
        <v>5.4495118651535677</v>
      </c>
      <c r="O547" s="116">
        <v>281.75294043453493</v>
      </c>
      <c r="P547" s="116">
        <v>18.729283859295606</v>
      </c>
      <c r="Q547" s="116">
        <v>305.46340497285507</v>
      </c>
      <c r="R547" s="116">
        <v>167.54087289334444</v>
      </c>
      <c r="S547" s="116">
        <v>91.306112949752304</v>
      </c>
      <c r="T547" s="116">
        <v>98.989831706646584</v>
      </c>
      <c r="V547" s="102" t="s">
        <v>307</v>
      </c>
    </row>
    <row r="548" spans="1:22">
      <c r="A548" s="102" t="s">
        <v>3935</v>
      </c>
      <c r="B548" s="140">
        <v>312.85250403167987</v>
      </c>
      <c r="C548" s="140">
        <v>81911.700438704342</v>
      </c>
      <c r="D548" s="116">
        <v>0.82428257622922252</v>
      </c>
      <c r="E548" s="154">
        <v>1.2131761956859715</v>
      </c>
      <c r="F548" s="138">
        <v>19.103099983136627</v>
      </c>
      <c r="G548" s="116">
        <v>2.3273458400021374</v>
      </c>
      <c r="H548" s="138">
        <v>0.31990492098427786</v>
      </c>
      <c r="I548" s="116">
        <v>4.0310610890554903</v>
      </c>
      <c r="J548" s="138">
        <v>4.4322423053815507E-2</v>
      </c>
      <c r="K548" s="116">
        <v>3.2913393694242439</v>
      </c>
      <c r="L548" s="139">
        <v>0.81649453995137322</v>
      </c>
      <c r="M548" s="116">
        <v>279.56987025736004</v>
      </c>
      <c r="N548" s="116">
        <v>9.004923844931966</v>
      </c>
      <c r="O548" s="116">
        <v>281.82942016211717</v>
      </c>
      <c r="P548" s="116">
        <v>9.9206786493756454</v>
      </c>
      <c r="Q548" s="116">
        <v>300.64131894903187</v>
      </c>
      <c r="R548" s="116">
        <v>53.078070136294244</v>
      </c>
      <c r="S548" s="116">
        <v>92.991166761331272</v>
      </c>
      <c r="T548" s="116">
        <v>99.198256199279214</v>
      </c>
      <c r="V548" s="102" t="s">
        <v>299</v>
      </c>
    </row>
    <row r="549" spans="1:22">
      <c r="A549" s="102" t="s">
        <v>3936</v>
      </c>
      <c r="B549" s="140">
        <v>432.16903859811191</v>
      </c>
      <c r="C549" s="140">
        <v>85007.154560396055</v>
      </c>
      <c r="D549" s="116">
        <v>1.9287901490212207</v>
      </c>
      <c r="E549" s="154">
        <v>0.51845971968876847</v>
      </c>
      <c r="F549" s="138">
        <v>19.226525419451054</v>
      </c>
      <c r="G549" s="116">
        <v>1.6038764291423087</v>
      </c>
      <c r="H549" s="138">
        <v>0.31789550714493592</v>
      </c>
      <c r="I549" s="116">
        <v>1.6595520253201623</v>
      </c>
      <c r="J549" s="138">
        <v>4.4328590432632688E-2</v>
      </c>
      <c r="K549" s="116">
        <v>0.42625499971961617</v>
      </c>
      <c r="L549" s="139">
        <v>0.25684943479694899</v>
      </c>
      <c r="M549" s="116">
        <v>279.60794026332758</v>
      </c>
      <c r="N549" s="116">
        <v>1.1663649228882491</v>
      </c>
      <c r="O549" s="116">
        <v>280.28243038051056</v>
      </c>
      <c r="P549" s="116">
        <v>4.0646814436793193</v>
      </c>
      <c r="Q549" s="116">
        <v>285.90379371655081</v>
      </c>
      <c r="R549" s="116">
        <v>36.68190293234494</v>
      </c>
      <c r="S549" s="116">
        <v>97.797911887988093</v>
      </c>
      <c r="T549" s="116">
        <v>99.759353407822502</v>
      </c>
      <c r="V549" s="102" t="s">
        <v>313</v>
      </c>
    </row>
    <row r="550" spans="1:22">
      <c r="A550" s="102" t="s">
        <v>3937</v>
      </c>
      <c r="B550" s="140">
        <v>258.17976165341514</v>
      </c>
      <c r="C550" s="140">
        <v>76581.303152898778</v>
      </c>
      <c r="D550" s="116">
        <v>1.6817238396968364</v>
      </c>
      <c r="E550" s="154">
        <v>0.59462795043701677</v>
      </c>
      <c r="F550" s="138">
        <v>19.073981506664332</v>
      </c>
      <c r="G550" s="116">
        <v>2.0091980572158343</v>
      </c>
      <c r="H550" s="138">
        <v>0.32111504006466451</v>
      </c>
      <c r="I550" s="116">
        <v>2.1499034941454198</v>
      </c>
      <c r="J550" s="138">
        <v>4.4422268173086643E-2</v>
      </c>
      <c r="K550" s="116">
        <v>0.76498902019493242</v>
      </c>
      <c r="L550" s="139">
        <v>0.35582481831307183</v>
      </c>
      <c r="M550" s="116">
        <v>280.18616673062201</v>
      </c>
      <c r="N550" s="116">
        <v>2.0974809704779318</v>
      </c>
      <c r="O550" s="116">
        <v>282.75992012861468</v>
      </c>
      <c r="P550" s="116">
        <v>5.3060683471919958</v>
      </c>
      <c r="Q550" s="116">
        <v>304.07679907456514</v>
      </c>
      <c r="R550" s="116">
        <v>45.773209315279189</v>
      </c>
      <c r="S550" s="116">
        <v>92.143224206301667</v>
      </c>
      <c r="T550" s="116">
        <v>99.089774322746308</v>
      </c>
      <c r="V550" s="102" t="s">
        <v>314</v>
      </c>
    </row>
    <row r="551" spans="1:22">
      <c r="A551" s="102" t="s">
        <v>3938</v>
      </c>
      <c r="B551" s="140">
        <v>66.460600570684448</v>
      </c>
      <c r="C551" s="140">
        <v>16288.952611911209</v>
      </c>
      <c r="D551" s="116">
        <v>1.002875436724677</v>
      </c>
      <c r="E551" s="154">
        <v>0.99713280770534374</v>
      </c>
      <c r="F551" s="138">
        <v>19.507457954432038</v>
      </c>
      <c r="G551" s="116">
        <v>9.8176705468145808</v>
      </c>
      <c r="H551" s="138">
        <v>0.31921239734976797</v>
      </c>
      <c r="I551" s="116">
        <v>10.265749588842462</v>
      </c>
      <c r="J551" s="138">
        <v>4.5162622714201135E-2</v>
      </c>
      <c r="K551" s="116">
        <v>2.9998266041604276</v>
      </c>
      <c r="L551" s="139">
        <v>0.29221700550935392</v>
      </c>
      <c r="M551" s="116">
        <v>284.75418618190514</v>
      </c>
      <c r="N551" s="116">
        <v>8.3562203904311048</v>
      </c>
      <c r="O551" s="116">
        <v>281.29653231077702</v>
      </c>
      <c r="P551" s="116">
        <v>25.227542830669364</v>
      </c>
      <c r="Q551" s="116">
        <v>252.67137527955003</v>
      </c>
      <c r="R551" s="116">
        <v>226.28854692882965</v>
      </c>
      <c r="S551" s="116">
        <v>112.6974457897573</v>
      </c>
      <c r="T551" s="116">
        <v>101.22918467665576</v>
      </c>
      <c r="V551" s="102" t="s">
        <v>300</v>
      </c>
    </row>
    <row r="552" spans="1:22">
      <c r="A552" s="102" t="s">
        <v>3939</v>
      </c>
      <c r="B552" s="140">
        <v>78.824083495756653</v>
      </c>
      <c r="C552" s="140">
        <v>13366.152055282857</v>
      </c>
      <c r="D552" s="116">
        <v>1.3071311094948201</v>
      </c>
      <c r="E552" s="154">
        <v>0.76503419797458561</v>
      </c>
      <c r="F552" s="138">
        <v>20.178368116530422</v>
      </c>
      <c r="G552" s="116">
        <v>11.575416012190759</v>
      </c>
      <c r="H552" s="138">
        <v>0.30935043560135911</v>
      </c>
      <c r="I552" s="116">
        <v>11.69479492637749</v>
      </c>
      <c r="J552" s="138">
        <v>4.5272606372013802E-2</v>
      </c>
      <c r="K552" s="116">
        <v>1.6667250867322108</v>
      </c>
      <c r="L552" s="139">
        <v>0.14251853899318198</v>
      </c>
      <c r="M552" s="116">
        <v>285.43251402704652</v>
      </c>
      <c r="N552" s="116">
        <v>4.6535906915991632</v>
      </c>
      <c r="O552" s="116">
        <v>273.67737579577641</v>
      </c>
      <c r="P552" s="116">
        <v>28.06260039843724</v>
      </c>
      <c r="Q552" s="116">
        <v>174.29301485767144</v>
      </c>
      <c r="R552" s="116">
        <v>270.85593395851606</v>
      </c>
      <c r="S552" s="116">
        <v>163.76589403776862</v>
      </c>
      <c r="T552" s="116">
        <v>104.29525392703343</v>
      </c>
      <c r="V552" s="102" t="s">
        <v>301</v>
      </c>
    </row>
    <row r="553" spans="1:22">
      <c r="A553" s="102" t="s">
        <v>3940</v>
      </c>
      <c r="B553" s="140">
        <v>330.41971043636448</v>
      </c>
      <c r="C553" s="140">
        <v>115568.33213408124</v>
      </c>
      <c r="D553" s="116">
        <v>1.0721126604780984</v>
      </c>
      <c r="E553" s="154">
        <v>0.93273779600183027</v>
      </c>
      <c r="F553" s="138">
        <v>19.164761892443508</v>
      </c>
      <c r="G553" s="116">
        <v>1.2905441439928411</v>
      </c>
      <c r="H553" s="138">
        <v>0.32574676036552858</v>
      </c>
      <c r="I553" s="116">
        <v>2.9024938788343357</v>
      </c>
      <c r="J553" s="138">
        <v>4.5277481140413474E-2</v>
      </c>
      <c r="K553" s="116">
        <v>2.5998012479950412</v>
      </c>
      <c r="L553" s="139">
        <v>0.89571291328240177</v>
      </c>
      <c r="M553" s="116">
        <v>285.46257767042437</v>
      </c>
      <c r="N553" s="116">
        <v>7.2595416460123658</v>
      </c>
      <c r="O553" s="116">
        <v>286.31354359359477</v>
      </c>
      <c r="P553" s="116">
        <v>7.2414930292575548</v>
      </c>
      <c r="Q553" s="116">
        <v>293.24391893803028</v>
      </c>
      <c r="R553" s="116">
        <v>29.491312651994292</v>
      </c>
      <c r="S553" s="116">
        <v>97.346461165917546</v>
      </c>
      <c r="T553" s="116">
        <v>99.702785305756152</v>
      </c>
      <c r="V553" s="102" t="s">
        <v>302</v>
      </c>
    </row>
    <row r="554" spans="1:22">
      <c r="A554" s="102" t="s">
        <v>3941</v>
      </c>
      <c r="B554" s="140">
        <v>106.8751628475154</v>
      </c>
      <c r="C554" s="140">
        <v>29785.285490089282</v>
      </c>
      <c r="D554" s="116">
        <v>1.0819983967689681</v>
      </c>
      <c r="E554" s="154">
        <v>0.92421578718246777</v>
      </c>
      <c r="F554" s="138">
        <v>18.634032014645673</v>
      </c>
      <c r="G554" s="116">
        <v>5.0614328348739388</v>
      </c>
      <c r="H554" s="138">
        <v>0.33721352331805449</v>
      </c>
      <c r="I554" s="116">
        <v>5.2054922014646499</v>
      </c>
      <c r="J554" s="138">
        <v>4.5573307145924662E-2</v>
      </c>
      <c r="K554" s="116">
        <v>1.2161606462837249</v>
      </c>
      <c r="L554" s="139">
        <v>0.23363028878259379</v>
      </c>
      <c r="M554" s="116">
        <v>287.28673172366672</v>
      </c>
      <c r="N554" s="116">
        <v>3.4171594973504114</v>
      </c>
      <c r="O554" s="116">
        <v>295.05811917860035</v>
      </c>
      <c r="P554" s="116">
        <v>13.329715534001224</v>
      </c>
      <c r="Q554" s="116">
        <v>357.00732749658107</v>
      </c>
      <c r="R554" s="116">
        <v>114.34359774734672</v>
      </c>
      <c r="S554" s="116">
        <v>80.470822192415071</v>
      </c>
      <c r="T554" s="116">
        <v>97.366150276912194</v>
      </c>
      <c r="V554" s="102" t="s">
        <v>303</v>
      </c>
    </row>
    <row r="555" spans="1:22">
      <c r="A555" s="102" t="s">
        <v>3942</v>
      </c>
      <c r="B555" s="140">
        <v>364.11113039109085</v>
      </c>
      <c r="C555" s="140">
        <v>189590.18161209015</v>
      </c>
      <c r="D555" s="116">
        <v>0.90032103787609752</v>
      </c>
      <c r="E555" s="154">
        <v>1.1107149093828244</v>
      </c>
      <c r="F555" s="138">
        <v>19.184873014870806</v>
      </c>
      <c r="G555" s="116">
        <v>1.5852935476158241</v>
      </c>
      <c r="H555" s="138">
        <v>0.3286438454218234</v>
      </c>
      <c r="I555" s="116">
        <v>1.7502279810161141</v>
      </c>
      <c r="J555" s="138">
        <v>4.5728100098176044E-2</v>
      </c>
      <c r="K555" s="116">
        <v>0.74171581715599011</v>
      </c>
      <c r="L555" s="139">
        <v>0.42378240160769159</v>
      </c>
      <c r="M555" s="116">
        <v>288.24102695920766</v>
      </c>
      <c r="N555" s="116">
        <v>2.0908368259700296</v>
      </c>
      <c r="O555" s="116">
        <v>288.52998621635425</v>
      </c>
      <c r="P555" s="116">
        <v>4.3958632149044945</v>
      </c>
      <c r="Q555" s="116">
        <v>290.84846858709739</v>
      </c>
      <c r="R555" s="116">
        <v>36.207927351533939</v>
      </c>
      <c r="S555" s="116">
        <v>99.103505120533612</v>
      </c>
      <c r="T555" s="116">
        <v>99.899851221380544</v>
      </c>
    </row>
    <row r="556" spans="1:22">
      <c r="A556" s="102" t="s">
        <v>3943</v>
      </c>
      <c r="B556" s="140">
        <v>87.412555244205578</v>
      </c>
      <c r="C556" s="140">
        <v>22136.132814001798</v>
      </c>
      <c r="D556" s="116">
        <v>1.0724970254869162</v>
      </c>
      <c r="E556" s="154">
        <v>0.93240351836500213</v>
      </c>
      <c r="F556" s="138">
        <v>19.344876395560245</v>
      </c>
      <c r="G556" s="116">
        <v>5.5788683134074493</v>
      </c>
      <c r="H556" s="138">
        <v>0.32639817848869274</v>
      </c>
      <c r="I556" s="116">
        <v>5.6955665511201898</v>
      </c>
      <c r="J556" s="138">
        <v>4.5794403964315146E-2</v>
      </c>
      <c r="K556" s="116">
        <v>1.1470425798101205</v>
      </c>
      <c r="L556" s="139">
        <v>0.20139218276442125</v>
      </c>
      <c r="M556" s="116">
        <v>288.6497456627568</v>
      </c>
      <c r="N556" s="116">
        <v>3.2379033348537689</v>
      </c>
      <c r="O556" s="116">
        <v>286.81233906020469</v>
      </c>
      <c r="P556" s="116">
        <v>14.23210341165148</v>
      </c>
      <c r="Q556" s="116">
        <v>271.84383378503856</v>
      </c>
      <c r="R556" s="116">
        <v>127.94230123175574</v>
      </c>
      <c r="S556" s="116">
        <v>106.18219352034579</v>
      </c>
      <c r="T556" s="116">
        <v>100.6406302492329</v>
      </c>
    </row>
    <row r="557" spans="1:22">
      <c r="A557" s="102" t="s">
        <v>3944</v>
      </c>
      <c r="B557" s="140">
        <v>255.53830621826305</v>
      </c>
      <c r="C557" s="140">
        <v>50047.213642991628</v>
      </c>
      <c r="D557" s="116">
        <v>0.85147934963683081</v>
      </c>
      <c r="E557" s="154">
        <v>1.1744266028606749</v>
      </c>
      <c r="F557" s="138">
        <v>19.436041840468224</v>
      </c>
      <c r="G557" s="116">
        <v>2.7950586312748653</v>
      </c>
      <c r="H557" s="138">
        <v>0.32688401422622787</v>
      </c>
      <c r="I557" s="116">
        <v>3.520579589157141</v>
      </c>
      <c r="J557" s="138">
        <v>4.6078701606332866E-2</v>
      </c>
      <c r="K557" s="116">
        <v>2.1405905473316791</v>
      </c>
      <c r="L557" s="139">
        <v>0.60802220007307295</v>
      </c>
      <c r="M557" s="116">
        <v>290.40195554379255</v>
      </c>
      <c r="N557" s="116">
        <v>6.0783794898693202</v>
      </c>
      <c r="O557" s="116">
        <v>287.18418746851012</v>
      </c>
      <c r="P557" s="116">
        <v>8.8067504080379706</v>
      </c>
      <c r="Q557" s="116">
        <v>261.07862992529505</v>
      </c>
      <c r="R557" s="116">
        <v>64.203099126533388</v>
      </c>
      <c r="S557" s="116">
        <v>111.23160697866695</v>
      </c>
      <c r="T557" s="116">
        <v>101.12045447336311</v>
      </c>
    </row>
    <row r="558" spans="1:22">
      <c r="A558" s="102" t="s">
        <v>3945</v>
      </c>
      <c r="B558" s="140">
        <v>308.04218736515446</v>
      </c>
      <c r="C558" s="140">
        <v>45783.578690363698</v>
      </c>
      <c r="D558" s="116">
        <v>3.2348772581586172</v>
      </c>
      <c r="E558" s="154">
        <v>0.30913073980718142</v>
      </c>
      <c r="F558" s="138">
        <v>19.167104915067917</v>
      </c>
      <c r="G558" s="116">
        <v>2.4646310640872238</v>
      </c>
      <c r="H558" s="138">
        <v>0.33268516150490723</v>
      </c>
      <c r="I558" s="116">
        <v>2.5891437361407168</v>
      </c>
      <c r="J558" s="138">
        <v>4.6247544199672697E-2</v>
      </c>
      <c r="K558" s="116">
        <v>0.79325847258821591</v>
      </c>
      <c r="L558" s="139">
        <v>0.30637869250573863</v>
      </c>
      <c r="M558" s="116">
        <v>291.44235666937595</v>
      </c>
      <c r="N558" s="116">
        <v>2.2604097254912574</v>
      </c>
      <c r="O558" s="116">
        <v>291.61377405849976</v>
      </c>
      <c r="P558" s="116">
        <v>6.5629332635052435</v>
      </c>
      <c r="Q558" s="116">
        <v>292.96722694218147</v>
      </c>
      <c r="R558" s="116">
        <v>56.291005030429289</v>
      </c>
      <c r="S558" s="116">
        <v>99.479508240999778</v>
      </c>
      <c r="T558" s="116">
        <v>99.941217663782425</v>
      </c>
      <c r="V558" s="102" t="s">
        <v>315</v>
      </c>
    </row>
    <row r="559" spans="1:22">
      <c r="A559" s="102" t="s">
        <v>3946</v>
      </c>
      <c r="B559" s="140">
        <v>131.41448181695895</v>
      </c>
      <c r="C559" s="140">
        <v>45033.662714920778</v>
      </c>
      <c r="D559" s="116">
        <v>0.95180220201901344</v>
      </c>
      <c r="E559" s="154">
        <v>1.0506384602585987</v>
      </c>
      <c r="F559" s="138">
        <v>19.516571851876414</v>
      </c>
      <c r="G559" s="116">
        <v>3.9728987159509543</v>
      </c>
      <c r="H559" s="138">
        <v>0.32786559720669151</v>
      </c>
      <c r="I559" s="116">
        <v>4.1045734599690675</v>
      </c>
      <c r="J559" s="138">
        <v>4.640856168873489E-2</v>
      </c>
      <c r="K559" s="116">
        <v>1.031309401235974</v>
      </c>
      <c r="L559" s="139">
        <v>0.2512586048938068</v>
      </c>
      <c r="M559" s="116">
        <v>292.43438342827505</v>
      </c>
      <c r="N559" s="116">
        <v>2.9485197213656988</v>
      </c>
      <c r="O559" s="116">
        <v>287.93505509448534</v>
      </c>
      <c r="P559" s="116">
        <v>10.290928070349395</v>
      </c>
      <c r="Q559" s="116">
        <v>251.59714378270778</v>
      </c>
      <c r="R559" s="116">
        <v>91.429911995644616</v>
      </c>
      <c r="S559" s="116">
        <v>116.23120160729505</v>
      </c>
      <c r="T559" s="116">
        <v>101.56261915809914</v>
      </c>
    </row>
    <row r="560" spans="1:22">
      <c r="A560" s="102" t="s">
        <v>3947</v>
      </c>
      <c r="B560" s="140">
        <v>86.725713883222568</v>
      </c>
      <c r="C560" s="140">
        <v>6509.0266491171888</v>
      </c>
      <c r="D560" s="116">
        <v>1.1568441641647869</v>
      </c>
      <c r="E560" s="154">
        <v>0.86442066354025782</v>
      </c>
      <c r="F560" s="138">
        <v>17.754963279365683</v>
      </c>
      <c r="G560" s="116">
        <v>7.3826631312878375</v>
      </c>
      <c r="H560" s="138">
        <v>0.36170897325827928</v>
      </c>
      <c r="I560" s="116">
        <v>7.5417705474553669</v>
      </c>
      <c r="J560" s="138">
        <v>4.6577672889598291E-2</v>
      </c>
      <c r="K560" s="116">
        <v>1.5409698505773861</v>
      </c>
      <c r="L560" s="139">
        <v>0.20432467958035597</v>
      </c>
      <c r="M560" s="116">
        <v>293.476111107093</v>
      </c>
      <c r="N560" s="116">
        <v>4.4209818949127566</v>
      </c>
      <c r="O560" s="116">
        <v>313.48988056407126</v>
      </c>
      <c r="P560" s="116">
        <v>20.343998603682991</v>
      </c>
      <c r="Q560" s="116">
        <v>465.0933330656311</v>
      </c>
      <c r="R560" s="116">
        <v>163.76029679444645</v>
      </c>
      <c r="S560" s="116">
        <v>63.100476881202567</v>
      </c>
      <c r="T560" s="116">
        <v>93.615816427322343</v>
      </c>
    </row>
    <row r="561" spans="1:22">
      <c r="A561" s="102" t="s">
        <v>3948</v>
      </c>
      <c r="B561" s="140">
        <v>79.710610731374302</v>
      </c>
      <c r="C561" s="140">
        <v>16670.068208643948</v>
      </c>
      <c r="D561" s="116">
        <v>1.0581933218222677</v>
      </c>
      <c r="E561" s="154">
        <v>0.94500690883017902</v>
      </c>
      <c r="F561" s="138">
        <v>18.542445549154575</v>
      </c>
      <c r="G561" s="116">
        <v>8.7048340769737074</v>
      </c>
      <c r="H561" s="138">
        <v>0.34638608797221015</v>
      </c>
      <c r="I561" s="116">
        <v>9.0052855270545784</v>
      </c>
      <c r="J561" s="138">
        <v>4.658286317964442E-2</v>
      </c>
      <c r="K561" s="116">
        <v>2.3067360308747871</v>
      </c>
      <c r="L561" s="139">
        <v>0.2561535693615335</v>
      </c>
      <c r="M561" s="116">
        <v>293.50808071361399</v>
      </c>
      <c r="N561" s="116">
        <v>6.6186408691803535</v>
      </c>
      <c r="O561" s="116">
        <v>301.99932079126728</v>
      </c>
      <c r="P561" s="116">
        <v>23.52859233440509</v>
      </c>
      <c r="Q561" s="116">
        <v>368.11947699779358</v>
      </c>
      <c r="R561" s="116">
        <v>196.48501010648715</v>
      </c>
      <c r="S561" s="116">
        <v>79.731744461696394</v>
      </c>
      <c r="T561" s="116">
        <v>97.188324776557309</v>
      </c>
    </row>
    <row r="562" spans="1:22">
      <c r="A562" s="102" t="s">
        <v>3949</v>
      </c>
      <c r="B562" s="140">
        <v>68.55607794796704</v>
      </c>
      <c r="C562" s="140">
        <v>9821.9010595298496</v>
      </c>
      <c r="D562" s="116">
        <v>0.59246351036269507</v>
      </c>
      <c r="E562" s="154">
        <v>1.6878676619051505</v>
      </c>
      <c r="F562" s="138">
        <v>18.143346994096863</v>
      </c>
      <c r="G562" s="116">
        <v>9.5936711009952695</v>
      </c>
      <c r="H562" s="138">
        <v>0.35441383713293506</v>
      </c>
      <c r="I562" s="116">
        <v>10.11291765565753</v>
      </c>
      <c r="J562" s="138">
        <v>4.6636591431768008E-2</v>
      </c>
      <c r="K562" s="116">
        <v>3.1988401516859195</v>
      </c>
      <c r="L562" s="139">
        <v>0.31631229093380137</v>
      </c>
      <c r="M562" s="116">
        <v>293.83901072267969</v>
      </c>
      <c r="N562" s="116">
        <v>9.1884429980275684</v>
      </c>
      <c r="O562" s="116">
        <v>308.03550613261586</v>
      </c>
      <c r="P562" s="116">
        <v>26.876151207217333</v>
      </c>
      <c r="Q562" s="116">
        <v>416.93602062657652</v>
      </c>
      <c r="R562" s="116">
        <v>214.7557220237305</v>
      </c>
      <c r="S562" s="116">
        <v>70.475803525225487</v>
      </c>
      <c r="T562" s="116">
        <v>95.391279535215574</v>
      </c>
    </row>
    <row r="563" spans="1:22">
      <c r="A563" s="102" t="s">
        <v>3950</v>
      </c>
      <c r="B563" s="140">
        <v>205.32573613120383</v>
      </c>
      <c r="C563" s="140">
        <v>53932.026050735607</v>
      </c>
      <c r="D563" s="116">
        <v>0.64874519775296691</v>
      </c>
      <c r="E563" s="154">
        <v>1.5414372290749287</v>
      </c>
      <c r="F563" s="138">
        <v>18.677967753225868</v>
      </c>
      <c r="G563" s="116">
        <v>2.5517856022010195</v>
      </c>
      <c r="H563" s="138">
        <v>0.34464464856090282</v>
      </c>
      <c r="I563" s="116">
        <v>2.6636531979840541</v>
      </c>
      <c r="J563" s="138">
        <v>4.6687421178868621E-2</v>
      </c>
      <c r="K563" s="116">
        <v>0.76383152561952972</v>
      </c>
      <c r="L563" s="139">
        <v>0.28676087645254433</v>
      </c>
      <c r="M563" s="116">
        <v>294.15207224652738</v>
      </c>
      <c r="N563" s="116">
        <v>2.1963355054542149</v>
      </c>
      <c r="O563" s="116">
        <v>300.68515645316518</v>
      </c>
      <c r="P563" s="116">
        <v>6.932315981194904</v>
      </c>
      <c r="Q563" s="116">
        <v>351.73114595363785</v>
      </c>
      <c r="R563" s="116">
        <v>57.667781062707007</v>
      </c>
      <c r="S563" s="116">
        <v>83.629805216425154</v>
      </c>
      <c r="T563" s="116">
        <v>97.827267470166788</v>
      </c>
      <c r="V563" s="102" t="s">
        <v>316</v>
      </c>
    </row>
    <row r="564" spans="1:22">
      <c r="A564" s="102" t="s">
        <v>3951</v>
      </c>
      <c r="B564" s="140">
        <v>104.43050751065155</v>
      </c>
      <c r="C564" s="140">
        <v>40935.333730745748</v>
      </c>
      <c r="D564" s="116">
        <v>0.93188777193906858</v>
      </c>
      <c r="E564" s="154">
        <v>1.0730905910689263</v>
      </c>
      <c r="F564" s="138">
        <v>18.85381058877056</v>
      </c>
      <c r="G564" s="116">
        <v>4.0809090577162674</v>
      </c>
      <c r="H564" s="138">
        <v>0.34514134692558812</v>
      </c>
      <c r="I564" s="116">
        <v>4.304842285610313</v>
      </c>
      <c r="J564" s="138">
        <v>4.7194876568669768E-2</v>
      </c>
      <c r="K564" s="116">
        <v>1.3703460754962429</v>
      </c>
      <c r="L564" s="139">
        <v>0.31832666206538224</v>
      </c>
      <c r="M564" s="116">
        <v>297.27666782591365</v>
      </c>
      <c r="N564" s="116">
        <v>3.9812171563706897</v>
      </c>
      <c r="O564" s="116">
        <v>301.0601596011187</v>
      </c>
      <c r="P564" s="116">
        <v>11.215893735910868</v>
      </c>
      <c r="Q564" s="116">
        <v>330.47209151516034</v>
      </c>
      <c r="R564" s="116">
        <v>92.599910060630549</v>
      </c>
      <c r="S564" s="116">
        <v>89.955150664296298</v>
      </c>
      <c r="T564" s="116">
        <v>98.743277164199384</v>
      </c>
    </row>
    <row r="565" spans="1:22">
      <c r="A565" s="102" t="s">
        <v>3952</v>
      </c>
      <c r="B565" s="140">
        <v>432.12767628043662</v>
      </c>
      <c r="C565" s="140">
        <v>64217.348118705617</v>
      </c>
      <c r="D565" s="116">
        <v>1.1385759560913797</v>
      </c>
      <c r="E565" s="154">
        <v>0.87829010849034839</v>
      </c>
      <c r="F565" s="138">
        <v>19.06535192134308</v>
      </c>
      <c r="G565" s="116">
        <v>1.0093074020904274</v>
      </c>
      <c r="H565" s="138">
        <v>0.34411136222988636</v>
      </c>
      <c r="I565" s="116">
        <v>1.8550651911761762</v>
      </c>
      <c r="J565" s="138">
        <v>4.7581985937377058E-2</v>
      </c>
      <c r="K565" s="116">
        <v>1.5564592611433732</v>
      </c>
      <c r="L565" s="139">
        <v>0.83903210978613862</v>
      </c>
      <c r="M565" s="116">
        <v>299.65922932688852</v>
      </c>
      <c r="N565" s="116">
        <v>4.5573310595345617</v>
      </c>
      <c r="O565" s="116">
        <v>300.28237545855274</v>
      </c>
      <c r="P565" s="116">
        <v>4.8223209641735139</v>
      </c>
      <c r="Q565" s="116">
        <v>305.11627780286136</v>
      </c>
      <c r="R565" s="116">
        <v>22.976233814287724</v>
      </c>
      <c r="S565" s="116">
        <v>98.211485629259442</v>
      </c>
      <c r="T565" s="116">
        <v>99.792479951341591</v>
      </c>
    </row>
    <row r="566" spans="1:22">
      <c r="A566" s="102" t="s">
        <v>3953</v>
      </c>
      <c r="B566" s="140">
        <v>221.58888792936125</v>
      </c>
      <c r="C566" s="140">
        <v>15668.74740249633</v>
      </c>
      <c r="D566" s="116">
        <v>1.9131057972272754</v>
      </c>
      <c r="E566" s="154">
        <v>0.52271024501066876</v>
      </c>
      <c r="F566" s="138">
        <v>17.109658745024468</v>
      </c>
      <c r="G566" s="116">
        <v>11.530539833689843</v>
      </c>
      <c r="H566" s="138">
        <v>0.3847699112092971</v>
      </c>
      <c r="I566" s="116">
        <v>11.56262333675903</v>
      </c>
      <c r="J566" s="138">
        <v>4.7746459792170279E-2</v>
      </c>
      <c r="K566" s="116">
        <v>0.86076104201823977</v>
      </c>
      <c r="L566" s="139">
        <v>7.4443404143569925E-2</v>
      </c>
      <c r="M566" s="116">
        <v>300.671258342638</v>
      </c>
      <c r="N566" s="116">
        <v>2.5286330164840933</v>
      </c>
      <c r="O566" s="116">
        <v>330.54170355645596</v>
      </c>
      <c r="P566" s="116">
        <v>32.633170154311557</v>
      </c>
      <c r="Q566" s="116">
        <v>546.52042046300437</v>
      </c>
      <c r="R566" s="116">
        <v>252.65479564374795</v>
      </c>
      <c r="S566" s="116">
        <v>55.015557897711041</v>
      </c>
      <c r="T566" s="116">
        <v>90.963184102814381</v>
      </c>
    </row>
    <row r="567" spans="1:22">
      <c r="A567" s="102" t="s">
        <v>3954</v>
      </c>
      <c r="B567" s="140">
        <v>65.575846598198524</v>
      </c>
      <c r="C567" s="140">
        <v>15586.755195582246</v>
      </c>
      <c r="D567" s="116">
        <v>0.83102099342565161</v>
      </c>
      <c r="E567" s="154">
        <v>1.2033390346467419</v>
      </c>
      <c r="F567" s="138">
        <v>19.236456834031376</v>
      </c>
      <c r="G567" s="116">
        <v>13.033111903435358</v>
      </c>
      <c r="H567" s="138">
        <v>0.34236654855098286</v>
      </c>
      <c r="I567" s="116">
        <v>13.25118263640902</v>
      </c>
      <c r="J567" s="138">
        <v>4.776558842919415E-2</v>
      </c>
      <c r="K567" s="116">
        <v>2.3941251796845209</v>
      </c>
      <c r="L567" s="139">
        <v>0.18067256677199672</v>
      </c>
      <c r="M567" s="116">
        <v>300.78894902077417</v>
      </c>
      <c r="N567" s="116">
        <v>7.0358445170077175</v>
      </c>
      <c r="O567" s="116">
        <v>298.96343329815107</v>
      </c>
      <c r="P567" s="116">
        <v>34.329714306293369</v>
      </c>
      <c r="Q567" s="116">
        <v>284.72619342405812</v>
      </c>
      <c r="R567" s="116">
        <v>299.13924656443277</v>
      </c>
      <c r="S567" s="116">
        <v>105.64147449995684</v>
      </c>
      <c r="T567" s="116">
        <v>100.61061505164163</v>
      </c>
    </row>
    <row r="568" spans="1:22">
      <c r="A568" s="102" t="s">
        <v>3955</v>
      </c>
      <c r="B568" s="140">
        <v>398.39769742895322</v>
      </c>
      <c r="C568" s="140">
        <v>117569.750750482</v>
      </c>
      <c r="D568" s="116">
        <v>2.2594179089085054</v>
      </c>
      <c r="E568" s="154">
        <v>0.44259187114396498</v>
      </c>
      <c r="F568" s="138">
        <v>19.070601510095255</v>
      </c>
      <c r="G568" s="116">
        <v>1.589972727993364</v>
      </c>
      <c r="H568" s="138">
        <v>0.35430918571270803</v>
      </c>
      <c r="I568" s="116">
        <v>1.6098417166593892</v>
      </c>
      <c r="J568" s="138">
        <v>4.9005579432066938E-2</v>
      </c>
      <c r="K568" s="116">
        <v>0.25214495222825678</v>
      </c>
      <c r="L568" s="139">
        <v>0.15662716999997084</v>
      </c>
      <c r="M568" s="116">
        <v>308.4135259331162</v>
      </c>
      <c r="N568" s="116">
        <v>0.7593398921273149</v>
      </c>
      <c r="O568" s="116">
        <v>307.95704755434537</v>
      </c>
      <c r="P568" s="116">
        <v>4.2764189327913869</v>
      </c>
      <c r="Q568" s="116">
        <v>304.47936088784894</v>
      </c>
      <c r="R568" s="116">
        <v>36.256305627547505</v>
      </c>
      <c r="S568" s="116">
        <v>101.29209580373376</v>
      </c>
      <c r="T568" s="116">
        <v>100.14822793710876</v>
      </c>
      <c r="V568" s="102" t="s">
        <v>317</v>
      </c>
    </row>
    <row r="569" spans="1:22">
      <c r="A569" s="102" t="s">
        <v>3956</v>
      </c>
      <c r="B569" s="140">
        <v>214.14866262062577</v>
      </c>
      <c r="C569" s="140">
        <v>67905.347858035355</v>
      </c>
      <c r="D569" s="116">
        <v>1.5901226923185194</v>
      </c>
      <c r="E569" s="154">
        <v>0.62888228992061246</v>
      </c>
      <c r="F569" s="138">
        <v>19.004161061845277</v>
      </c>
      <c r="G569" s="116">
        <v>2.2931867639118835</v>
      </c>
      <c r="H569" s="138">
        <v>0.36654343397193639</v>
      </c>
      <c r="I569" s="116">
        <v>2.3850852200904944</v>
      </c>
      <c r="J569" s="138">
        <v>5.0521108611579123E-2</v>
      </c>
      <c r="K569" s="116">
        <v>0.65568740487633681</v>
      </c>
      <c r="L569" s="139">
        <v>0.27491152070929337</v>
      </c>
      <c r="M569" s="116">
        <v>317.7201287486094</v>
      </c>
      <c r="N569" s="116">
        <v>2.0327461626305308</v>
      </c>
      <c r="O569" s="116">
        <v>317.08839997170429</v>
      </c>
      <c r="P569" s="116">
        <v>6.4959360576023073</v>
      </c>
      <c r="Q569" s="116">
        <v>312.47008590950844</v>
      </c>
      <c r="R569" s="116">
        <v>52.166768047565199</v>
      </c>
      <c r="S569" s="116">
        <v>101.68017454337097</v>
      </c>
      <c r="T569" s="116">
        <v>100.19922796827682</v>
      </c>
    </row>
    <row r="570" spans="1:22">
      <c r="A570" s="102" t="s">
        <v>3957</v>
      </c>
      <c r="B570" s="140">
        <v>46.421237860689772</v>
      </c>
      <c r="C570" s="140">
        <v>17287.215999234781</v>
      </c>
      <c r="D570" s="116">
        <v>1.2189215685818582</v>
      </c>
      <c r="E570" s="154">
        <v>0.82039732971780932</v>
      </c>
      <c r="F570" s="138">
        <v>18.725850293274142</v>
      </c>
      <c r="G570" s="116">
        <v>9.2570434709792373</v>
      </c>
      <c r="H570" s="138">
        <v>0.41577322867139477</v>
      </c>
      <c r="I570" s="116">
        <v>9.4979162208268537</v>
      </c>
      <c r="J570" s="138">
        <v>5.6467270351405384E-2</v>
      </c>
      <c r="K570" s="116">
        <v>2.1254549428878811</v>
      </c>
      <c r="L570" s="139">
        <v>0.22378118457469964</v>
      </c>
      <c r="M570" s="116">
        <v>354.10525883597774</v>
      </c>
      <c r="N570" s="116">
        <v>7.3233711099419168</v>
      </c>
      <c r="O570" s="116">
        <v>353.02414906118031</v>
      </c>
      <c r="P570" s="116">
        <v>28.329162596895173</v>
      </c>
      <c r="Q570" s="116">
        <v>345.92943677610555</v>
      </c>
      <c r="R570" s="116">
        <v>209.79217755060589</v>
      </c>
      <c r="S570" s="116">
        <v>102.36343635166376</v>
      </c>
      <c r="T570" s="116">
        <v>100.30624244196112</v>
      </c>
    </row>
    <row r="571" spans="1:22">
      <c r="A571" s="102" t="s">
        <v>3958</v>
      </c>
      <c r="B571" s="140">
        <v>184.07376309125058</v>
      </c>
      <c r="C571" s="140">
        <v>51742.407812048601</v>
      </c>
      <c r="D571" s="116">
        <v>0.71720305088264091</v>
      </c>
      <c r="E571" s="154">
        <v>1.3943052790549748</v>
      </c>
      <c r="F571" s="138">
        <v>18.821188578954391</v>
      </c>
      <c r="G571" s="116">
        <v>2.4074304267042566</v>
      </c>
      <c r="H571" s="138">
        <v>0.42015460423178352</v>
      </c>
      <c r="I571" s="116">
        <v>2.6273924204147203</v>
      </c>
      <c r="J571" s="138">
        <v>5.7352836078926217E-2</v>
      </c>
      <c r="K571" s="116">
        <v>1.0523638493559555</v>
      </c>
      <c r="L571" s="139">
        <v>0.40053546671564405</v>
      </c>
      <c r="M571" s="116">
        <v>359.50659245154708</v>
      </c>
      <c r="N571" s="116">
        <v>3.6797569776674379</v>
      </c>
      <c r="O571" s="116">
        <v>356.16158999456741</v>
      </c>
      <c r="P571" s="116">
        <v>7.8929091079686771</v>
      </c>
      <c r="Q571" s="116">
        <v>334.44282325699766</v>
      </c>
      <c r="R571" s="116">
        <v>54.55367977586701</v>
      </c>
      <c r="S571" s="116">
        <v>107.49418658485895</v>
      </c>
      <c r="T571" s="116">
        <v>100.9391811332128</v>
      </c>
      <c r="V571" s="102" t="s">
        <v>318</v>
      </c>
    </row>
    <row r="572" spans="1:22">
      <c r="A572" s="102" t="s">
        <v>3959</v>
      </c>
      <c r="B572" s="140">
        <v>94.322308795517941</v>
      </c>
      <c r="C572" s="140">
        <v>32267.214191340739</v>
      </c>
      <c r="D572" s="116">
        <v>4.5775182314343699</v>
      </c>
      <c r="E572" s="154">
        <v>0.21845898791464757</v>
      </c>
      <c r="F572" s="138">
        <v>18.700453923652265</v>
      </c>
      <c r="G572" s="116">
        <v>6.2674809941427263</v>
      </c>
      <c r="H572" s="138">
        <v>0.44390629683486849</v>
      </c>
      <c r="I572" s="116">
        <v>6.613229963160502</v>
      </c>
      <c r="J572" s="138">
        <v>6.0206333408613026E-2</v>
      </c>
      <c r="K572" s="116">
        <v>2.1103299584907469</v>
      </c>
      <c r="L572" s="139">
        <v>0.31910730010093391</v>
      </c>
      <c r="M572" s="116">
        <v>376.88021492591065</v>
      </c>
      <c r="N572" s="116">
        <v>7.7253926614159809</v>
      </c>
      <c r="O572" s="116">
        <v>373.00314461745637</v>
      </c>
      <c r="P572" s="116">
        <v>20.646939343824954</v>
      </c>
      <c r="Q572" s="116">
        <v>349.01049801270534</v>
      </c>
      <c r="R572" s="116">
        <v>141.79980590077045</v>
      </c>
      <c r="S572" s="116">
        <v>107.98535203723033</v>
      </c>
      <c r="T572" s="116">
        <v>101.03942027417234</v>
      </c>
    </row>
    <row r="573" spans="1:22">
      <c r="A573" s="102" t="s">
        <v>3960</v>
      </c>
      <c r="B573" s="140">
        <v>155.05710660635992</v>
      </c>
      <c r="C573" s="140">
        <v>69661.907376116476</v>
      </c>
      <c r="D573" s="116">
        <v>1.8610885590537478</v>
      </c>
      <c r="E573" s="154">
        <v>0.53731994382279158</v>
      </c>
      <c r="F573" s="138">
        <v>18.7567822738899</v>
      </c>
      <c r="G573" s="116">
        <v>3.4565247377710167</v>
      </c>
      <c r="H573" s="138">
        <v>0.44933520286063555</v>
      </c>
      <c r="I573" s="116">
        <v>3.6053204894403619</v>
      </c>
      <c r="J573" s="138">
        <v>6.1126215318038093E-2</v>
      </c>
      <c r="K573" s="116">
        <v>1.0250719822312455</v>
      </c>
      <c r="L573" s="139">
        <v>0.28432201387742995</v>
      </c>
      <c r="M573" s="116">
        <v>382.47098395647214</v>
      </c>
      <c r="N573" s="116">
        <v>3.8065635284988559</v>
      </c>
      <c r="O573" s="116">
        <v>376.81369803753154</v>
      </c>
      <c r="P573" s="116">
        <v>11.349937720152809</v>
      </c>
      <c r="Q573" s="116">
        <v>342.18511957773291</v>
      </c>
      <c r="R573" s="116">
        <v>78.261665585644835</v>
      </c>
      <c r="S573" s="116">
        <v>111.77311989149418</v>
      </c>
      <c r="T573" s="116">
        <v>101.50134826531097</v>
      </c>
    </row>
    <row r="574" spans="1:22">
      <c r="A574" s="102" t="s">
        <v>3961</v>
      </c>
      <c r="B574" s="140">
        <v>93.711457136789591</v>
      </c>
      <c r="C574" s="140">
        <v>21467.447366304532</v>
      </c>
      <c r="D574" s="116">
        <v>1.0999481676579761</v>
      </c>
      <c r="E574" s="154">
        <v>0.90913374775578104</v>
      </c>
      <c r="F574" s="138">
        <v>18.925288807326961</v>
      </c>
      <c r="G574" s="116">
        <v>3.6765541507669908</v>
      </c>
      <c r="H574" s="138">
        <v>0.45211779539782937</v>
      </c>
      <c r="I574" s="116">
        <v>3.9509536580068705</v>
      </c>
      <c r="J574" s="138">
        <v>6.2057295132259077E-2</v>
      </c>
      <c r="K574" s="116">
        <v>1.4467150321317193</v>
      </c>
      <c r="L574" s="139">
        <v>0.36616856520193664</v>
      </c>
      <c r="M574" s="116">
        <v>388.1248772485809</v>
      </c>
      <c r="N574" s="116">
        <v>5.4493687739119991</v>
      </c>
      <c r="O574" s="116">
        <v>378.76127270050102</v>
      </c>
      <c r="P574" s="116">
        <v>12.491181180173442</v>
      </c>
      <c r="Q574" s="116">
        <v>321.92620102362611</v>
      </c>
      <c r="R574" s="116">
        <v>83.524182346137977</v>
      </c>
      <c r="S574" s="116">
        <v>120.56330799247262</v>
      </c>
      <c r="T574" s="116">
        <v>102.47216524575467</v>
      </c>
    </row>
    <row r="575" spans="1:22">
      <c r="A575" s="102" t="s">
        <v>3962</v>
      </c>
      <c r="B575" s="140">
        <v>34.249721475172855</v>
      </c>
      <c r="C575" s="140">
        <v>12363.550855167703</v>
      </c>
      <c r="D575" s="116">
        <v>1.5357744568647764</v>
      </c>
      <c r="E575" s="154">
        <v>0.65113727834845025</v>
      </c>
      <c r="F575" s="138">
        <v>17.941859897154302</v>
      </c>
      <c r="G575" s="116">
        <v>15.987761222417404</v>
      </c>
      <c r="H575" s="138">
        <v>0.51481587671068885</v>
      </c>
      <c r="I575" s="116">
        <v>16.11354907254356</v>
      </c>
      <c r="J575" s="138">
        <v>6.6991255677210912E-2</v>
      </c>
      <c r="K575" s="116">
        <v>2.0094662993530736</v>
      </c>
      <c r="L575" s="139">
        <v>0.1247066236188195</v>
      </c>
      <c r="M575" s="116">
        <v>418.00339754671029</v>
      </c>
      <c r="N575" s="116">
        <v>8.1331057827314339</v>
      </c>
      <c r="O575" s="116">
        <v>421.68238620220092</v>
      </c>
      <c r="P575" s="116">
        <v>55.660602805457842</v>
      </c>
      <c r="Q575" s="116">
        <v>441.82849517936143</v>
      </c>
      <c r="R575" s="116">
        <v>357.6714386148393</v>
      </c>
      <c r="S575" s="116">
        <v>94.607614064597783</v>
      </c>
      <c r="T575" s="116">
        <v>99.127545096529943</v>
      </c>
    </row>
    <row r="576" spans="1:22">
      <c r="A576" s="102" t="s">
        <v>3963</v>
      </c>
      <c r="B576" s="140">
        <v>188.08600764537181</v>
      </c>
      <c r="C576" s="140">
        <v>77259.6969503531</v>
      </c>
      <c r="D576" s="116">
        <v>0.86532244647940904</v>
      </c>
      <c r="E576" s="154">
        <v>1.1556385761961112</v>
      </c>
      <c r="F576" s="138">
        <v>18.248995530055677</v>
      </c>
      <c r="G576" s="116">
        <v>1.5086546567519183</v>
      </c>
      <c r="H576" s="138">
        <v>0.51995296759512488</v>
      </c>
      <c r="I576" s="116">
        <v>1.6496147344464336</v>
      </c>
      <c r="J576" s="138">
        <v>6.88179531584176E-2</v>
      </c>
      <c r="K576" s="116">
        <v>0.6672255231655404</v>
      </c>
      <c r="L576" s="139">
        <v>0.40447354720642886</v>
      </c>
      <c r="M576" s="116">
        <v>429.03027332926632</v>
      </c>
      <c r="N576" s="116">
        <v>2.7694204466815222</v>
      </c>
      <c r="O576" s="116">
        <v>425.11995939262994</v>
      </c>
      <c r="P576" s="116">
        <v>5.7299516780574038</v>
      </c>
      <c r="Q576" s="116">
        <v>403.94921006643443</v>
      </c>
      <c r="R576" s="116">
        <v>33.781217654391611</v>
      </c>
      <c r="S576" s="116">
        <v>106.20896455242654</v>
      </c>
      <c r="T576" s="116">
        <v>100.91981424307225</v>
      </c>
    </row>
    <row r="577" spans="1:22">
      <c r="A577" s="102" t="s">
        <v>3964</v>
      </c>
      <c r="B577" s="140">
        <v>326.93615103109215</v>
      </c>
      <c r="C577" s="140">
        <v>83306.46285846534</v>
      </c>
      <c r="D577" s="116">
        <v>1.8762443669175002</v>
      </c>
      <c r="E577" s="154">
        <v>0.53297961482645761</v>
      </c>
      <c r="F577" s="138">
        <v>18.057190015668453</v>
      </c>
      <c r="G577" s="116">
        <v>1.5739360470860657</v>
      </c>
      <c r="H577" s="138">
        <v>0.52711297185369443</v>
      </c>
      <c r="I577" s="116">
        <v>1.6374606903655344</v>
      </c>
      <c r="J577" s="138">
        <v>6.9032340386465468E-2</v>
      </c>
      <c r="K577" s="116">
        <v>0.45166672688550191</v>
      </c>
      <c r="L577" s="139">
        <v>0.27583363041507619</v>
      </c>
      <c r="M577" s="116">
        <v>430.32318787632931</v>
      </c>
      <c r="N577" s="116">
        <v>1.8801741176775408</v>
      </c>
      <c r="O577" s="116">
        <v>429.89186818016435</v>
      </c>
      <c r="P577" s="116">
        <v>5.7390228787045032</v>
      </c>
      <c r="Q577" s="116">
        <v>427.55930325694879</v>
      </c>
      <c r="R577" s="116">
        <v>35.119406664898037</v>
      </c>
      <c r="S577" s="116">
        <v>100.6464330441009</v>
      </c>
      <c r="T577" s="116">
        <v>100.10033213654188</v>
      </c>
      <c r="V577" s="102" t="s">
        <v>319</v>
      </c>
    </row>
    <row r="578" spans="1:22">
      <c r="A578" s="102" t="s">
        <v>3965</v>
      </c>
      <c r="B578" s="140">
        <v>199.77633666657064</v>
      </c>
      <c r="C578" s="140">
        <v>67791.062663711564</v>
      </c>
      <c r="D578" s="116">
        <v>0.89662844138036013</v>
      </c>
      <c r="E578" s="154">
        <v>1.1152891809460106</v>
      </c>
      <c r="F578" s="138">
        <v>18.148035998179918</v>
      </c>
      <c r="G578" s="116">
        <v>2.8608483722952553</v>
      </c>
      <c r="H578" s="138">
        <v>0.52475995790010799</v>
      </c>
      <c r="I578" s="116">
        <v>3.028820959192271</v>
      </c>
      <c r="J578" s="138">
        <v>6.9069934772081079E-2</v>
      </c>
      <c r="K578" s="116">
        <v>0.99463711652942932</v>
      </c>
      <c r="L578" s="139">
        <v>0.32839085899441189</v>
      </c>
      <c r="M578" s="116">
        <v>430.54988328135397</v>
      </c>
      <c r="N578" s="116">
        <v>4.1425318540066485</v>
      </c>
      <c r="O578" s="116">
        <v>428.32613394353979</v>
      </c>
      <c r="P578" s="116">
        <v>10.584697568085261</v>
      </c>
      <c r="Q578" s="116">
        <v>416.35885342067343</v>
      </c>
      <c r="R578" s="116">
        <v>63.906608944395373</v>
      </c>
      <c r="S578" s="116">
        <v>103.40836510238501</v>
      </c>
      <c r="T578" s="116">
        <v>100.51917199572682</v>
      </c>
    </row>
    <row r="579" spans="1:22">
      <c r="A579" s="102" t="s">
        <v>3966</v>
      </c>
      <c r="B579" s="140">
        <v>194.59342881618042</v>
      </c>
      <c r="C579" s="140">
        <v>119264.29786319325</v>
      </c>
      <c r="D579" s="116">
        <v>24.091572041989579</v>
      </c>
      <c r="E579" s="154">
        <v>4.150829170703698E-2</v>
      </c>
      <c r="F579" s="138">
        <v>17.951166020659315</v>
      </c>
      <c r="G579" s="116">
        <v>2.8821594503060775</v>
      </c>
      <c r="H579" s="138">
        <v>0.53294261228286555</v>
      </c>
      <c r="I579" s="116">
        <v>2.942470808859516</v>
      </c>
      <c r="J579" s="138">
        <v>6.9385997335172533E-2</v>
      </c>
      <c r="K579" s="116">
        <v>0.59269837523123137</v>
      </c>
      <c r="L579" s="139">
        <v>0.20142880379532432</v>
      </c>
      <c r="M579" s="116">
        <v>432.45543594988601</v>
      </c>
      <c r="N579" s="116">
        <v>2.4790729440844075</v>
      </c>
      <c r="O579" s="116">
        <v>433.76063794375307</v>
      </c>
      <c r="P579" s="116">
        <v>10.387517620917492</v>
      </c>
      <c r="Q579" s="116">
        <v>440.67513500393426</v>
      </c>
      <c r="R579" s="116">
        <v>64.136229994122345</v>
      </c>
      <c r="S579" s="116">
        <v>98.134748616126288</v>
      </c>
      <c r="T579" s="116">
        <v>99.699096257315006</v>
      </c>
    </row>
    <row r="580" spans="1:22">
      <c r="A580" s="102" t="s">
        <v>3967</v>
      </c>
      <c r="B580" s="140">
        <v>9.21617252504638</v>
      </c>
      <c r="C580" s="140">
        <v>1706.9755041530273</v>
      </c>
      <c r="D580" s="116">
        <v>2.5211068492079045</v>
      </c>
      <c r="E580" s="154">
        <v>0.39665117736449196</v>
      </c>
      <c r="F580" s="138">
        <v>20.470423818774087</v>
      </c>
      <c r="G580" s="116">
        <v>37.731984202090402</v>
      </c>
      <c r="H580" s="138">
        <v>0.47616663086216821</v>
      </c>
      <c r="I580" s="116">
        <v>39.025573564017165</v>
      </c>
      <c r="J580" s="138">
        <v>7.0694319278403944E-2</v>
      </c>
      <c r="K580" s="116">
        <v>9.9645752630865072</v>
      </c>
      <c r="L580" s="139">
        <v>0.25533449871635411</v>
      </c>
      <c r="M580" s="116">
        <v>440.33737020706894</v>
      </c>
      <c r="N580" s="116">
        <v>42.41332127955107</v>
      </c>
      <c r="O580" s="116">
        <v>395.43952210421804</v>
      </c>
      <c r="P580" s="116">
        <v>128.50285257590807</v>
      </c>
      <c r="Q580" s="116">
        <v>140.66120647446689</v>
      </c>
      <c r="R580" s="116">
        <v>915.07256101905057</v>
      </c>
      <c r="S580" s="116">
        <v>313.04819661631433</v>
      </c>
      <c r="T580" s="116">
        <v>111.35391016657614</v>
      </c>
    </row>
    <row r="581" spans="1:22">
      <c r="A581" s="102" t="s">
        <v>3968</v>
      </c>
      <c r="B581" s="140">
        <v>65.320943202587046</v>
      </c>
      <c r="C581" s="140">
        <v>19557.479724337238</v>
      </c>
      <c r="D581" s="116">
        <v>1.0291920360749898</v>
      </c>
      <c r="E581" s="154">
        <v>0.9716359677768992</v>
      </c>
      <c r="F581" s="138">
        <v>19.182862604118366</v>
      </c>
      <c r="G581" s="116">
        <v>4.6846339396797996</v>
      </c>
      <c r="H581" s="138">
        <v>0.51006745667658826</v>
      </c>
      <c r="I581" s="116">
        <v>4.8809991439240212</v>
      </c>
      <c r="J581" s="138">
        <v>7.0964272847832091E-2</v>
      </c>
      <c r="K581" s="116">
        <v>1.370531828958069</v>
      </c>
      <c r="L581" s="139">
        <v>0.28078919674963199</v>
      </c>
      <c r="M581" s="116">
        <v>441.96249620435685</v>
      </c>
      <c r="N581" s="116">
        <v>5.8542629428945645</v>
      </c>
      <c r="O581" s="116">
        <v>418.49451502743045</v>
      </c>
      <c r="P581" s="116">
        <v>16.742074265112365</v>
      </c>
      <c r="Q581" s="116">
        <v>291.08809281781873</v>
      </c>
      <c r="R581" s="116">
        <v>107.0619215755143</v>
      </c>
      <c r="S581" s="116">
        <v>151.83118344897909</v>
      </c>
      <c r="T581" s="116">
        <v>105.6077153544983</v>
      </c>
      <c r="V581" s="102" t="s">
        <v>304</v>
      </c>
    </row>
    <row r="582" spans="1:22">
      <c r="A582" s="102" t="s">
        <v>3969</v>
      </c>
      <c r="B582" s="140">
        <v>88.413382683023272</v>
      </c>
      <c r="C582" s="140">
        <v>45835.998840699962</v>
      </c>
      <c r="D582" s="116">
        <v>0.94678100936358667</v>
      </c>
      <c r="E582" s="154">
        <v>1.0562104542762074</v>
      </c>
      <c r="F582" s="138">
        <v>18.094218969496673</v>
      </c>
      <c r="G582" s="116">
        <v>2.5568568464682424</v>
      </c>
      <c r="H582" s="138">
        <v>0.54218886398495891</v>
      </c>
      <c r="I582" s="116">
        <v>2.7597081314582947</v>
      </c>
      <c r="J582" s="138">
        <v>7.1152335565466324E-2</v>
      </c>
      <c r="K582" s="116">
        <v>1.0384950830434907</v>
      </c>
      <c r="L582" s="139">
        <v>0.37630612861032009</v>
      </c>
      <c r="M582" s="116">
        <v>443.09439553088015</v>
      </c>
      <c r="N582" s="116">
        <v>4.4469335536089716</v>
      </c>
      <c r="O582" s="116">
        <v>439.86672846379986</v>
      </c>
      <c r="P582" s="116">
        <v>9.8518938210787041</v>
      </c>
      <c r="Q582" s="116">
        <v>422.99045982925941</v>
      </c>
      <c r="R582" s="116">
        <v>57.067437304268452</v>
      </c>
      <c r="S582" s="116">
        <v>104.75281066852801</v>
      </c>
      <c r="T582" s="116">
        <v>100.73378295247578</v>
      </c>
      <c r="V582" s="102" t="s">
        <v>305</v>
      </c>
    </row>
    <row r="583" spans="1:22">
      <c r="A583" s="102" t="s">
        <v>3970</v>
      </c>
      <c r="B583" s="140">
        <v>167.62570439228767</v>
      </c>
      <c r="C583" s="140">
        <v>1476.5315651462347</v>
      </c>
      <c r="D583" s="116">
        <v>1.1269653966385456</v>
      </c>
      <c r="E583" s="154">
        <v>0.88733869112818242</v>
      </c>
      <c r="F583" s="138">
        <v>16.920886484916991</v>
      </c>
      <c r="G583" s="116">
        <v>7.2507239981793354</v>
      </c>
      <c r="H583" s="138">
        <v>0.58161228973605683</v>
      </c>
      <c r="I583" s="116">
        <v>7.684650655163356</v>
      </c>
      <c r="J583" s="138">
        <v>7.1376526928172826E-2</v>
      </c>
      <c r="K583" s="116">
        <v>2.5457527755319989</v>
      </c>
      <c r="L583" s="139">
        <v>0.33127761947402173</v>
      </c>
      <c r="M583" s="116">
        <v>444.44348390082598</v>
      </c>
      <c r="N583" s="116">
        <v>10.933221149670089</v>
      </c>
      <c r="O583" s="116">
        <v>465.49704349823327</v>
      </c>
      <c r="P583" s="116">
        <v>28.701409780887445</v>
      </c>
      <c r="Q583" s="116">
        <v>570.74772457589847</v>
      </c>
      <c r="R583" s="116">
        <v>157.96662135449813</v>
      </c>
      <c r="S583" s="116">
        <v>77.870390851067427</v>
      </c>
      <c r="T583" s="116">
        <v>95.477187257906351</v>
      </c>
      <c r="V583" s="102" t="s">
        <v>306</v>
      </c>
    </row>
    <row r="584" spans="1:22">
      <c r="A584" s="102" t="s">
        <v>3971</v>
      </c>
      <c r="B584" s="140">
        <v>186.17253819761834</v>
      </c>
      <c r="C584" s="140">
        <v>93650.48071971655</v>
      </c>
      <c r="D584" s="116">
        <v>1.668391323558341</v>
      </c>
      <c r="E584" s="154">
        <v>0.59937976533419179</v>
      </c>
      <c r="F584" s="138">
        <v>18.119063699242179</v>
      </c>
      <c r="G584" s="116">
        <v>2.1427102458289307</v>
      </c>
      <c r="H584" s="138">
        <v>0.54424717423839297</v>
      </c>
      <c r="I584" s="116">
        <v>2.2508636622528959</v>
      </c>
      <c r="J584" s="138">
        <v>7.1520519423832307E-2</v>
      </c>
      <c r="K584" s="116">
        <v>0.68933303161116755</v>
      </c>
      <c r="L584" s="139">
        <v>0.30625268121357985</v>
      </c>
      <c r="M584" s="116">
        <v>445.30982068458826</v>
      </c>
      <c r="N584" s="116">
        <v>2.9660433458532225</v>
      </c>
      <c r="O584" s="116">
        <v>441.22102424937981</v>
      </c>
      <c r="P584" s="116">
        <v>8.0550377221190672</v>
      </c>
      <c r="Q584" s="116">
        <v>419.92651256731472</v>
      </c>
      <c r="R584" s="116">
        <v>47.849099588776738</v>
      </c>
      <c r="S584" s="116">
        <v>106.04470243188196</v>
      </c>
      <c r="T584" s="116">
        <v>100.9267002727634</v>
      </c>
      <c r="V584" s="102" t="s">
        <v>320</v>
      </c>
    </row>
    <row r="585" spans="1:22">
      <c r="A585" s="102" t="s">
        <v>3972</v>
      </c>
      <c r="B585" s="140">
        <v>69.955428972977046</v>
      </c>
      <c r="C585" s="140">
        <v>19674.049998105653</v>
      </c>
      <c r="D585" s="116">
        <v>1.39077794003189</v>
      </c>
      <c r="E585" s="154">
        <v>0.71902204601912967</v>
      </c>
      <c r="F585" s="138">
        <v>17.943238120053238</v>
      </c>
      <c r="G585" s="116">
        <v>4.5203380290593085</v>
      </c>
      <c r="H585" s="138">
        <v>0.549695497995487</v>
      </c>
      <c r="I585" s="116">
        <v>4.6272394582490435</v>
      </c>
      <c r="J585" s="138">
        <v>7.1535517943532578E-2</v>
      </c>
      <c r="K585" s="116">
        <v>0.98888275696217387</v>
      </c>
      <c r="L585" s="139">
        <v>0.21370900855352931</v>
      </c>
      <c r="M585" s="116">
        <v>445.40005320153773</v>
      </c>
      <c r="N585" s="116">
        <v>4.2557707730159962</v>
      </c>
      <c r="O585" s="116">
        <v>444.79713532580388</v>
      </c>
      <c r="P585" s="116">
        <v>16.667355483049391</v>
      </c>
      <c r="Q585" s="116">
        <v>441.65766093039679</v>
      </c>
      <c r="R585" s="116">
        <v>100.58452999459485</v>
      </c>
      <c r="S585" s="116">
        <v>100.84735137691425</v>
      </c>
      <c r="T585" s="116">
        <v>100.13554895655797</v>
      </c>
      <c r="V585" s="102" t="s">
        <v>321</v>
      </c>
    </row>
    <row r="586" spans="1:22">
      <c r="A586" s="102" t="s">
        <v>3973</v>
      </c>
      <c r="B586" s="140">
        <v>270.26676052365286</v>
      </c>
      <c r="C586" s="140">
        <v>115342.44763984924</v>
      </c>
      <c r="D586" s="116">
        <v>0.9527603886359427</v>
      </c>
      <c r="E586" s="154">
        <v>1.0495818381279367</v>
      </c>
      <c r="F586" s="138">
        <v>18.025061584079555</v>
      </c>
      <c r="G586" s="116">
        <v>1.5693919696631635</v>
      </c>
      <c r="H586" s="138">
        <v>0.5482957194368967</v>
      </c>
      <c r="I586" s="116">
        <v>1.6962548561418032</v>
      </c>
      <c r="J586" s="138">
        <v>7.1678735923536907E-2</v>
      </c>
      <c r="K586" s="116">
        <v>0.64365315391243549</v>
      </c>
      <c r="L586" s="139">
        <v>0.37945545245273415</v>
      </c>
      <c r="M586" s="116">
        <v>446.26160254700449</v>
      </c>
      <c r="N586" s="116">
        <v>2.775210041105197</v>
      </c>
      <c r="O586" s="116">
        <v>443.879565569357</v>
      </c>
      <c r="P586" s="116">
        <v>6.0994009160045835</v>
      </c>
      <c r="Q586" s="116">
        <v>431.52818170705734</v>
      </c>
      <c r="R586" s="116">
        <v>34.972272973172181</v>
      </c>
      <c r="S586" s="116">
        <v>103.41424302386558</v>
      </c>
      <c r="T586" s="116">
        <v>100.5366403777998</v>
      </c>
      <c r="V586" s="102" t="s">
        <v>322</v>
      </c>
    </row>
    <row r="587" spans="1:22">
      <c r="A587" s="102" t="s">
        <v>3974</v>
      </c>
      <c r="B587" s="140">
        <v>167.95878318264727</v>
      </c>
      <c r="C587" s="140">
        <v>44549.5592930161</v>
      </c>
      <c r="D587" s="116">
        <v>3.0471249186978531</v>
      </c>
      <c r="E587" s="154">
        <v>0.32817820951933152</v>
      </c>
      <c r="F587" s="138">
        <v>18.21813018236735</v>
      </c>
      <c r="G587" s="116">
        <v>1.6290076189182154</v>
      </c>
      <c r="H587" s="138">
        <v>0.54331204319124027</v>
      </c>
      <c r="I587" s="116">
        <v>3.2540859477937705</v>
      </c>
      <c r="J587" s="138">
        <v>7.1788000670916799E-2</v>
      </c>
      <c r="K587" s="116">
        <v>2.8169858950898723</v>
      </c>
      <c r="L587" s="139">
        <v>0.8656765495083969</v>
      </c>
      <c r="M587" s="116">
        <v>446.91882367920084</v>
      </c>
      <c r="N587" s="116">
        <v>12.163158355011916</v>
      </c>
      <c r="O587" s="116">
        <v>440.60596479301284</v>
      </c>
      <c r="P587" s="116">
        <v>11.632512184231729</v>
      </c>
      <c r="Q587" s="116">
        <v>407.73866243989016</v>
      </c>
      <c r="R587" s="116">
        <v>36.452608498148919</v>
      </c>
      <c r="S587" s="116">
        <v>109.60913566666902</v>
      </c>
      <c r="T587" s="116">
        <v>101.4327674590501</v>
      </c>
      <c r="V587" s="102" t="s">
        <v>323</v>
      </c>
    </row>
    <row r="588" spans="1:22">
      <c r="A588" s="102" t="s">
        <v>3975</v>
      </c>
      <c r="B588" s="140">
        <v>290.58434964637848</v>
      </c>
      <c r="C588" s="140">
        <v>110107.63794402459</v>
      </c>
      <c r="D588" s="116">
        <v>1.2335411401062013</v>
      </c>
      <c r="E588" s="154">
        <v>0.81067421870818623</v>
      </c>
      <c r="F588" s="138">
        <v>17.789427472533845</v>
      </c>
      <c r="G588" s="116">
        <v>1.5450005778661271</v>
      </c>
      <c r="H588" s="138">
        <v>0.55924351144732609</v>
      </c>
      <c r="I588" s="116">
        <v>1.715642584138533</v>
      </c>
      <c r="J588" s="138">
        <v>7.2154205732356813E-2</v>
      </c>
      <c r="K588" s="116">
        <v>0.74592405169888198</v>
      </c>
      <c r="L588" s="139">
        <v>0.43477823329585263</v>
      </c>
      <c r="M588" s="116">
        <v>449.12103744926895</v>
      </c>
      <c r="N588" s="116">
        <v>3.2360650993730076</v>
      </c>
      <c r="O588" s="116">
        <v>451.03393926604099</v>
      </c>
      <c r="P588" s="116">
        <v>6.2481179306508068</v>
      </c>
      <c r="Q588" s="116">
        <v>460.77673823927563</v>
      </c>
      <c r="R588" s="116">
        <v>34.275634006363305</v>
      </c>
      <c r="S588" s="116">
        <v>97.470423347640008</v>
      </c>
      <c r="T588" s="116">
        <v>99.575885171771148</v>
      </c>
      <c r="V588" s="102" t="s">
        <v>324</v>
      </c>
    </row>
    <row r="589" spans="1:22">
      <c r="A589" s="102" t="s">
        <v>3946</v>
      </c>
      <c r="B589" s="140">
        <v>212.65888739249559</v>
      </c>
      <c r="C589" s="140">
        <v>74654.435289508634</v>
      </c>
      <c r="D589" s="116">
        <v>1.5060158800585792</v>
      </c>
      <c r="E589" s="154">
        <v>0.66400362256545609</v>
      </c>
      <c r="F589" s="138">
        <v>17.818064989261845</v>
      </c>
      <c r="G589" s="116">
        <v>2.2924076850352937</v>
      </c>
      <c r="H589" s="138">
        <v>0.56022460746746605</v>
      </c>
      <c r="I589" s="116">
        <v>2.4367032256656733</v>
      </c>
      <c r="J589" s="138">
        <v>7.239714581113299E-2</v>
      </c>
      <c r="K589" s="116">
        <v>0.82606877168951409</v>
      </c>
      <c r="L589" s="139">
        <v>0.33901082535968008</v>
      </c>
      <c r="M589" s="116">
        <v>450.58156892574607</v>
      </c>
      <c r="N589" s="116">
        <v>3.5950112235265692</v>
      </c>
      <c r="O589" s="116">
        <v>451.6726303937196</v>
      </c>
      <c r="P589" s="116">
        <v>8.8842074124866599</v>
      </c>
      <c r="Q589" s="116">
        <v>457.20871441375238</v>
      </c>
      <c r="R589" s="116">
        <v>50.88132137618237</v>
      </c>
      <c r="S589" s="116">
        <v>98.550520740510422</v>
      </c>
      <c r="T589" s="116">
        <v>99.758439764875192</v>
      </c>
      <c r="V589" s="102" t="s">
        <v>325</v>
      </c>
    </row>
    <row r="590" spans="1:22">
      <c r="A590" s="102" t="s">
        <v>3976</v>
      </c>
      <c r="B590" s="140">
        <v>147.82961773568437</v>
      </c>
      <c r="C590" s="140">
        <v>33971.962215152249</v>
      </c>
      <c r="D590" s="116">
        <v>1.6297247049093708</v>
      </c>
      <c r="E590" s="154">
        <v>0.61360056516760608</v>
      </c>
      <c r="F590" s="138">
        <v>17.624226430390109</v>
      </c>
      <c r="G590" s="116">
        <v>1.6103100517637168</v>
      </c>
      <c r="H590" s="138">
        <v>0.56820373618572884</v>
      </c>
      <c r="I590" s="116">
        <v>1.7545169281069608</v>
      </c>
      <c r="J590" s="138">
        <v>7.2629469866049692E-2</v>
      </c>
      <c r="K590" s="116">
        <v>0.69658537754005601</v>
      </c>
      <c r="L590" s="139">
        <v>0.39702402774286005</v>
      </c>
      <c r="M590" s="116">
        <v>451.97796846444726</v>
      </c>
      <c r="N590" s="116">
        <v>3.0405751429986765</v>
      </c>
      <c r="O590" s="116">
        <v>456.8521574650668</v>
      </c>
      <c r="P590" s="116">
        <v>6.4549803543522444</v>
      </c>
      <c r="Q590" s="116">
        <v>481.42442258743347</v>
      </c>
      <c r="R590" s="116">
        <v>35.575512765765239</v>
      </c>
      <c r="S590" s="116">
        <v>93.883473138997573</v>
      </c>
      <c r="T590" s="116">
        <v>98.933092703848672</v>
      </c>
    </row>
    <row r="591" spans="1:22">
      <c r="A591" s="102" t="s">
        <v>3977</v>
      </c>
      <c r="B591" s="140">
        <v>382.47126165629129</v>
      </c>
      <c r="C591" s="140">
        <v>45829.674440896175</v>
      </c>
      <c r="D591" s="116">
        <v>1.2890999036839852</v>
      </c>
      <c r="E591" s="154">
        <v>0.77573506688054472</v>
      </c>
      <c r="F591" s="138">
        <v>17.757150804334337</v>
      </c>
      <c r="G591" s="116">
        <v>1.4556001135584149</v>
      </c>
      <c r="H591" s="138">
        <v>0.56458379028361472</v>
      </c>
      <c r="I591" s="116">
        <v>1.5124963549129298</v>
      </c>
      <c r="J591" s="138">
        <v>7.2711049504995781E-2</v>
      </c>
      <c r="K591" s="116">
        <v>0.41094225024159886</v>
      </c>
      <c r="L591" s="139">
        <v>0.27169801031702728</v>
      </c>
      <c r="M591" s="116">
        <v>452.46823668711784</v>
      </c>
      <c r="N591" s="116">
        <v>1.7956292472411803</v>
      </c>
      <c r="O591" s="116">
        <v>454.50559975724627</v>
      </c>
      <c r="P591" s="116">
        <v>5.5418930248785898</v>
      </c>
      <c r="Q591" s="116">
        <v>464.8187145502398</v>
      </c>
      <c r="R591" s="116">
        <v>32.257588160349172</v>
      </c>
      <c r="S591" s="116">
        <v>97.342947373564257</v>
      </c>
      <c r="T591" s="116">
        <v>99.551740820967524</v>
      </c>
      <c r="V591" s="102" t="s">
        <v>326</v>
      </c>
    </row>
    <row r="592" spans="1:22">
      <c r="A592" s="102" t="s">
        <v>3978</v>
      </c>
      <c r="B592" s="140">
        <v>631.67484641288786</v>
      </c>
      <c r="C592" s="140">
        <v>95750.400552161867</v>
      </c>
      <c r="D592" s="116">
        <v>1.302221357837674</v>
      </c>
      <c r="E592" s="154">
        <v>0.76791859846354416</v>
      </c>
      <c r="F592" s="138">
        <v>17.80749598006123</v>
      </c>
      <c r="G592" s="116">
        <v>1.0553779778540002</v>
      </c>
      <c r="H592" s="138">
        <v>0.56489524542590519</v>
      </c>
      <c r="I592" s="116">
        <v>4.6910604681291757</v>
      </c>
      <c r="J592" s="138">
        <v>7.295742538495438E-2</v>
      </c>
      <c r="K592" s="116">
        <v>4.5708014220161788</v>
      </c>
      <c r="L592" s="139">
        <v>0.97436420891821141</v>
      </c>
      <c r="M592" s="116">
        <v>453.94865269011291</v>
      </c>
      <c r="N592" s="116">
        <v>20.035443840614818</v>
      </c>
      <c r="O592" s="116">
        <v>454.70770769327453</v>
      </c>
      <c r="P592" s="116">
        <v>17.195907766776173</v>
      </c>
      <c r="Q592" s="116">
        <v>458.5501914502355</v>
      </c>
      <c r="R592" s="116">
        <v>23.428555847257599</v>
      </c>
      <c r="S592" s="116">
        <v>98.996502706591514</v>
      </c>
      <c r="T592" s="116">
        <v>99.833067487020998</v>
      </c>
      <c r="V592" s="102" t="s">
        <v>327</v>
      </c>
    </row>
    <row r="593" spans="1:22">
      <c r="A593" s="102" t="s">
        <v>3979</v>
      </c>
      <c r="B593" s="140">
        <v>85.089155067841176</v>
      </c>
      <c r="C593" s="140">
        <v>25136.685483183406</v>
      </c>
      <c r="D593" s="116">
        <v>1.2478390934381451</v>
      </c>
      <c r="E593" s="154">
        <v>0.80138537513255881</v>
      </c>
      <c r="F593" s="138">
        <v>18.046901274714664</v>
      </c>
      <c r="G593" s="116">
        <v>4.5749312357300322</v>
      </c>
      <c r="H593" s="138">
        <v>0.55805551625178507</v>
      </c>
      <c r="I593" s="116">
        <v>4.6941741636630132</v>
      </c>
      <c r="J593" s="138">
        <v>7.3043028775789748E-2</v>
      </c>
      <c r="K593" s="116">
        <v>1.0513207251562351</v>
      </c>
      <c r="L593" s="139">
        <v>0.22396287153007038</v>
      </c>
      <c r="M593" s="116">
        <v>454.46294420570041</v>
      </c>
      <c r="N593" s="116">
        <v>4.6133365832876052</v>
      </c>
      <c r="O593" s="116">
        <v>450.26001912775314</v>
      </c>
      <c r="P593" s="116">
        <v>17.073576898853929</v>
      </c>
      <c r="Q593" s="116">
        <v>428.82981342081933</v>
      </c>
      <c r="R593" s="116">
        <v>102.05995782240007</v>
      </c>
      <c r="S593" s="116">
        <v>105.97746005120375</v>
      </c>
      <c r="T593" s="116">
        <v>100.93344398778493</v>
      </c>
      <c r="V593" s="102" t="s">
        <v>328</v>
      </c>
    </row>
    <row r="594" spans="1:22">
      <c r="A594" s="102" t="s">
        <v>3980</v>
      </c>
      <c r="B594" s="140">
        <v>608.46294226876626</v>
      </c>
      <c r="C594" s="140">
        <v>228982.53833808893</v>
      </c>
      <c r="D594" s="116">
        <v>1.7925965916872053</v>
      </c>
      <c r="E594" s="154">
        <v>0.55784999516193012</v>
      </c>
      <c r="F594" s="138">
        <v>17.801182473243941</v>
      </c>
      <c r="G594" s="116">
        <v>0.50165668927108253</v>
      </c>
      <c r="H594" s="138">
        <v>0.56640510041514736</v>
      </c>
      <c r="I594" s="116">
        <v>0.79090481333742901</v>
      </c>
      <c r="J594" s="138">
        <v>7.3126490762011137E-2</v>
      </c>
      <c r="K594" s="116">
        <v>0.61144990789915898</v>
      </c>
      <c r="L594" s="139">
        <v>0.77310176596218538</v>
      </c>
      <c r="M594" s="116">
        <v>454.96433100391704</v>
      </c>
      <c r="N594" s="116">
        <v>2.6859809704293411</v>
      </c>
      <c r="O594" s="116">
        <v>455.68690554620559</v>
      </c>
      <c r="P594" s="116">
        <v>2.9038780921539171</v>
      </c>
      <c r="Q594" s="116">
        <v>459.34750094689417</v>
      </c>
      <c r="R594" s="116">
        <v>11.145705311895199</v>
      </c>
      <c r="S594" s="116">
        <v>99.045783435429229</v>
      </c>
      <c r="T594" s="116">
        <v>99.841431795934</v>
      </c>
      <c r="V594" s="102" t="s">
        <v>329</v>
      </c>
    </row>
    <row r="595" spans="1:22">
      <c r="A595" s="102" t="s">
        <v>3981</v>
      </c>
      <c r="B595" s="140">
        <v>75.474031420801879</v>
      </c>
      <c r="C595" s="140">
        <v>25515.136927457217</v>
      </c>
      <c r="D595" s="116">
        <v>0.67850702236776339</v>
      </c>
      <c r="E595" s="154">
        <v>1.4738240976642116</v>
      </c>
      <c r="F595" s="138">
        <v>18.318801938008548</v>
      </c>
      <c r="G595" s="116">
        <v>5.1281426563702439</v>
      </c>
      <c r="H595" s="138">
        <v>0.5520376876725851</v>
      </c>
      <c r="I595" s="116">
        <v>5.2912450469358356</v>
      </c>
      <c r="J595" s="138">
        <v>7.3343987980782635E-2</v>
      </c>
      <c r="K595" s="116">
        <v>1.3036207434062053</v>
      </c>
      <c r="L595" s="139">
        <v>0.24637315638237836</v>
      </c>
      <c r="M595" s="116">
        <v>456.27073346725666</v>
      </c>
      <c r="N595" s="116">
        <v>5.7424229298320029</v>
      </c>
      <c r="O595" s="116">
        <v>446.33061355575364</v>
      </c>
      <c r="P595" s="116">
        <v>19.111973495623772</v>
      </c>
      <c r="Q595" s="116">
        <v>395.3959465714579</v>
      </c>
      <c r="R595" s="116">
        <v>115.05873161481574</v>
      </c>
      <c r="S595" s="116">
        <v>115.39590565448479</v>
      </c>
      <c r="T595" s="116">
        <v>102.22707553764096</v>
      </c>
      <c r="V595" s="102" t="s">
        <v>330</v>
      </c>
    </row>
    <row r="596" spans="1:22">
      <c r="A596" s="102" t="s">
        <v>3982</v>
      </c>
      <c r="B596" s="140">
        <v>130.68972630463915</v>
      </c>
      <c r="C596" s="140">
        <v>73234.011272181888</v>
      </c>
      <c r="D596" s="116">
        <v>1.4725568000485776</v>
      </c>
      <c r="E596" s="154">
        <v>0.67909095253032781</v>
      </c>
      <c r="F596" s="138">
        <v>17.708533203367843</v>
      </c>
      <c r="G596" s="116">
        <v>1.6693004913729794</v>
      </c>
      <c r="H596" s="138">
        <v>0.57113811696573391</v>
      </c>
      <c r="I596" s="116">
        <v>2.1232171921956255</v>
      </c>
      <c r="J596" s="138">
        <v>7.3353773629218785E-2</v>
      </c>
      <c r="K596" s="116">
        <v>1.3120545395436141</v>
      </c>
      <c r="L596" s="139">
        <v>0.61795587581259859</v>
      </c>
      <c r="M596" s="116">
        <v>456.32950498506193</v>
      </c>
      <c r="N596" s="116">
        <v>5.7802920702813765</v>
      </c>
      <c r="O596" s="116">
        <v>458.7503396465018</v>
      </c>
      <c r="P596" s="116">
        <v>7.8371784806538187</v>
      </c>
      <c r="Q596" s="116">
        <v>470.91457307080333</v>
      </c>
      <c r="R596" s="116">
        <v>36.967129727833651</v>
      </c>
      <c r="S596" s="116">
        <v>96.902820825732121</v>
      </c>
      <c r="T596" s="116">
        <v>99.472298012181255</v>
      </c>
      <c r="V596" s="102" t="s">
        <v>331</v>
      </c>
    </row>
    <row r="597" spans="1:22">
      <c r="A597" s="102" t="s">
        <v>3983</v>
      </c>
      <c r="B597" s="140">
        <v>133.80825497008678</v>
      </c>
      <c r="C597" s="140">
        <v>49945.467988575067</v>
      </c>
      <c r="D597" s="116">
        <v>1.5725611956908065</v>
      </c>
      <c r="E597" s="154">
        <v>0.63590530069051621</v>
      </c>
      <c r="F597" s="138">
        <v>17.981316695715272</v>
      </c>
      <c r="G597" s="116">
        <v>1.851611273890972</v>
      </c>
      <c r="H597" s="138">
        <v>0.56330347103320133</v>
      </c>
      <c r="I597" s="116">
        <v>2.1492189557894918</v>
      </c>
      <c r="J597" s="138">
        <v>7.3461982219637845E-2</v>
      </c>
      <c r="K597" s="116">
        <v>1.0911818410900747</v>
      </c>
      <c r="L597" s="139">
        <v>0.50771087708429463</v>
      </c>
      <c r="M597" s="116">
        <v>456.97935804356922</v>
      </c>
      <c r="N597" s="116">
        <v>4.8138371138187779</v>
      </c>
      <c r="O597" s="116">
        <v>453.67435845369278</v>
      </c>
      <c r="P597" s="116">
        <v>7.8635452554492247</v>
      </c>
      <c r="Q597" s="116">
        <v>436.9409301331566</v>
      </c>
      <c r="R597" s="116">
        <v>41.223256398058368</v>
      </c>
      <c r="S597" s="116">
        <v>104.58607251655413</v>
      </c>
      <c r="T597" s="116">
        <v>100.72849600782844</v>
      </c>
      <c r="V597" s="102" t="s">
        <v>332</v>
      </c>
    </row>
    <row r="598" spans="1:22">
      <c r="A598" s="102" t="s">
        <v>3984</v>
      </c>
      <c r="B598" s="140">
        <v>79.379236595527487</v>
      </c>
      <c r="C598" s="140">
        <v>15741.541028159058</v>
      </c>
      <c r="D598" s="116">
        <v>1.6996627194111789</v>
      </c>
      <c r="E598" s="154">
        <v>0.58835202336286707</v>
      </c>
      <c r="F598" s="138">
        <v>18.026125954861296</v>
      </c>
      <c r="G598" s="116">
        <v>5.0160462423523109</v>
      </c>
      <c r="H598" s="138">
        <v>0.5661811246118954</v>
      </c>
      <c r="I598" s="116">
        <v>5.2763091025148832</v>
      </c>
      <c r="J598" s="138">
        <v>7.4021266793726767E-2</v>
      </c>
      <c r="K598" s="116">
        <v>1.6366789055476578</v>
      </c>
      <c r="L598" s="139">
        <v>0.31019390140876218</v>
      </c>
      <c r="M598" s="116">
        <v>460.33713053694169</v>
      </c>
      <c r="N598" s="116">
        <v>7.2715250914115472</v>
      </c>
      <c r="O598" s="116">
        <v>455.54170843492909</v>
      </c>
      <c r="P598" s="116">
        <v>19.369848259638758</v>
      </c>
      <c r="Q598" s="116">
        <v>431.3966282604793</v>
      </c>
      <c r="R598" s="116">
        <v>111.82512162631713</v>
      </c>
      <c r="S598" s="116">
        <v>106.70856014641542</v>
      </c>
      <c r="T598" s="116">
        <v>101.0526856297062</v>
      </c>
      <c r="V598" s="102" t="s">
        <v>333</v>
      </c>
    </row>
    <row r="599" spans="1:22">
      <c r="A599" s="102" t="s">
        <v>3985</v>
      </c>
      <c r="B599" s="140">
        <v>189.4531558416486</v>
      </c>
      <c r="C599" s="140">
        <v>58730.119649699525</v>
      </c>
      <c r="D599" s="116">
        <v>0.79522972739840569</v>
      </c>
      <c r="E599" s="154">
        <v>1.2574982618815074</v>
      </c>
      <c r="F599" s="138">
        <v>17.777419677789428</v>
      </c>
      <c r="G599" s="116">
        <v>2.090875832427415</v>
      </c>
      <c r="H599" s="138">
        <v>0.5748083496347719</v>
      </c>
      <c r="I599" s="116">
        <v>2.7741090459515729</v>
      </c>
      <c r="J599" s="138">
        <v>7.411233874205729E-2</v>
      </c>
      <c r="K599" s="116">
        <v>1.8231618831582976</v>
      </c>
      <c r="L599" s="139">
        <v>0.6572062788299361</v>
      </c>
      <c r="M599" s="116">
        <v>460.8837329439325</v>
      </c>
      <c r="N599" s="116">
        <v>8.1093207762286568</v>
      </c>
      <c r="O599" s="116">
        <v>461.11954318127005</v>
      </c>
      <c r="P599" s="116">
        <v>10.281669546712777</v>
      </c>
      <c r="Q599" s="116">
        <v>462.27328870646966</v>
      </c>
      <c r="R599" s="116">
        <v>46.367595507651771</v>
      </c>
      <c r="S599" s="116">
        <v>99.699408164718875</v>
      </c>
      <c r="T599" s="116">
        <v>99.948861365599313</v>
      </c>
      <c r="V599" s="102" t="s">
        <v>334</v>
      </c>
    </row>
    <row r="600" spans="1:22">
      <c r="A600" s="102" t="s">
        <v>3986</v>
      </c>
      <c r="B600" s="140">
        <v>226.00401017080858</v>
      </c>
      <c r="C600" s="140">
        <v>141687.3854034931</v>
      </c>
      <c r="D600" s="116">
        <v>1.2621311182891155</v>
      </c>
      <c r="E600" s="154">
        <v>0.79231070806300385</v>
      </c>
      <c r="F600" s="138">
        <v>17.709412144308288</v>
      </c>
      <c r="G600" s="116">
        <v>1.8054204200150339</v>
      </c>
      <c r="H600" s="138">
        <v>0.57861705611379233</v>
      </c>
      <c r="I600" s="116">
        <v>1.871760048010624</v>
      </c>
      <c r="J600" s="138">
        <v>7.4318015088812764E-2</v>
      </c>
      <c r="K600" s="116">
        <v>0.49390564313588514</v>
      </c>
      <c r="L600" s="139">
        <v>0.26387230759670632</v>
      </c>
      <c r="M600" s="116">
        <v>462.11800606834231</v>
      </c>
      <c r="N600" s="116">
        <v>2.2025382237141855</v>
      </c>
      <c r="O600" s="116">
        <v>463.57230320983479</v>
      </c>
      <c r="P600" s="116">
        <v>6.9662866109207187</v>
      </c>
      <c r="Q600" s="116">
        <v>470.80556050757485</v>
      </c>
      <c r="R600" s="116">
        <v>39.97469897753686</v>
      </c>
      <c r="S600" s="116">
        <v>98.154746849237185</v>
      </c>
      <c r="T600" s="116">
        <v>99.686284721623196</v>
      </c>
    </row>
    <row r="601" spans="1:22">
      <c r="A601" s="102" t="s">
        <v>3987</v>
      </c>
      <c r="B601" s="140">
        <v>265.76843411399949</v>
      </c>
      <c r="C601" s="140">
        <v>423658.77556795027</v>
      </c>
      <c r="D601" s="116">
        <v>0.98524249004872477</v>
      </c>
      <c r="E601" s="154">
        <v>1.0149785561426055</v>
      </c>
      <c r="F601" s="138">
        <v>17.75051068176591</v>
      </c>
      <c r="G601" s="116">
        <v>1.8889451694633346</v>
      </c>
      <c r="H601" s="138">
        <v>0.5825893679155365</v>
      </c>
      <c r="I601" s="116">
        <v>2.0236541866278537</v>
      </c>
      <c r="J601" s="138">
        <v>7.5001876981926174E-2</v>
      </c>
      <c r="K601" s="116">
        <v>0.72599064306475392</v>
      </c>
      <c r="L601" s="139">
        <v>0.35875232431610216</v>
      </c>
      <c r="M601" s="116">
        <v>466.22019408735207</v>
      </c>
      <c r="N601" s="116">
        <v>3.2652179516419153</v>
      </c>
      <c r="O601" s="116">
        <v>466.1241265757514</v>
      </c>
      <c r="P601" s="116">
        <v>7.5642967061745878</v>
      </c>
      <c r="Q601" s="116">
        <v>465.65592630807015</v>
      </c>
      <c r="R601" s="116">
        <v>41.867536001911446</v>
      </c>
      <c r="S601" s="116">
        <v>100.12117697797936</v>
      </c>
      <c r="T601" s="116">
        <v>100.02060985607126</v>
      </c>
    </row>
    <row r="602" spans="1:22">
      <c r="A602" s="102" t="s">
        <v>3988</v>
      </c>
      <c r="B602" s="140">
        <v>434.86079260474406</v>
      </c>
      <c r="C602" s="140">
        <v>122417.25309679461</v>
      </c>
      <c r="D602" s="116">
        <v>0.86733722691027615</v>
      </c>
      <c r="E602" s="154">
        <v>1.1529540863388392</v>
      </c>
      <c r="F602" s="138">
        <v>16.746873790817641</v>
      </c>
      <c r="G602" s="116">
        <v>1.4654236759594979</v>
      </c>
      <c r="H602" s="138">
        <v>0.65896070948395136</v>
      </c>
      <c r="I602" s="116">
        <v>2.1979883063437033</v>
      </c>
      <c r="J602" s="138">
        <v>8.0037219573798835E-2</v>
      </c>
      <c r="K602" s="116">
        <v>1.6381959726360622</v>
      </c>
      <c r="L602" s="139">
        <v>0.74531605464323836</v>
      </c>
      <c r="M602" s="116">
        <v>496.34490321121626</v>
      </c>
      <c r="N602" s="116">
        <v>7.82595855892842</v>
      </c>
      <c r="O602" s="116">
        <v>513.97809582704338</v>
      </c>
      <c r="P602" s="116">
        <v>8.865224613579187</v>
      </c>
      <c r="Q602" s="116">
        <v>593.19883924967451</v>
      </c>
      <c r="R602" s="116">
        <v>31.750567724224879</v>
      </c>
      <c r="S602" s="116">
        <v>83.672601895012662</v>
      </c>
      <c r="T602" s="116">
        <v>96.569271578110062</v>
      </c>
    </row>
    <row r="603" spans="1:22">
      <c r="A603" s="102" t="s">
        <v>3989</v>
      </c>
      <c r="B603" s="140">
        <v>240.14017111024415</v>
      </c>
      <c r="C603" s="140">
        <v>90512.103650231176</v>
      </c>
      <c r="D603" s="116">
        <v>3.7403565765642326</v>
      </c>
      <c r="E603" s="154">
        <v>0.2673541892411142</v>
      </c>
      <c r="F603" s="138">
        <v>15.166454614768538</v>
      </c>
      <c r="G603" s="116">
        <v>0.83742746015073233</v>
      </c>
      <c r="H603" s="138">
        <v>0.98564857424225494</v>
      </c>
      <c r="I603" s="116">
        <v>1.4625796544922862</v>
      </c>
      <c r="J603" s="138">
        <v>0.10841887414676876</v>
      </c>
      <c r="K603" s="116">
        <v>1.1991057062328863</v>
      </c>
      <c r="L603" s="139">
        <v>0.81985668442047266</v>
      </c>
      <c r="M603" s="116">
        <v>663.55882122678122</v>
      </c>
      <c r="N603" s="116">
        <v>7.5609585133564678</v>
      </c>
      <c r="O603" s="116">
        <v>696.49753609743607</v>
      </c>
      <c r="P603" s="116">
        <v>7.3718549057886094</v>
      </c>
      <c r="Q603" s="116">
        <v>804.2922038406208</v>
      </c>
      <c r="R603" s="116">
        <v>17.554719195946291</v>
      </c>
      <c r="S603" s="116">
        <v>82.502207289612457</v>
      </c>
      <c r="T603" s="116">
        <v>95.270806691547747</v>
      </c>
    </row>
    <row r="604" spans="1:22">
      <c r="A604" s="102" t="s">
        <v>3990</v>
      </c>
      <c r="B604" s="140">
        <v>70.143003833441995</v>
      </c>
      <c r="C604" s="140">
        <v>30563.451402375442</v>
      </c>
      <c r="D604" s="116">
        <v>0.71213482649496096</v>
      </c>
      <c r="E604" s="154">
        <v>1.4042284730292935</v>
      </c>
      <c r="F604" s="138">
        <v>15.177243389261386</v>
      </c>
      <c r="G604" s="116">
        <v>4.4637649845568674</v>
      </c>
      <c r="H604" s="138">
        <v>1.1798780592557867</v>
      </c>
      <c r="I604" s="116">
        <v>4.7660696482452849</v>
      </c>
      <c r="J604" s="138">
        <v>0.12987595354637688</v>
      </c>
      <c r="K604" s="116">
        <v>1.6703957778230178</v>
      </c>
      <c r="L604" s="139">
        <v>0.35047657736978399</v>
      </c>
      <c r="M604" s="116">
        <v>787.15778292209029</v>
      </c>
      <c r="N604" s="116">
        <v>12.3775903748475</v>
      </c>
      <c r="O604" s="116">
        <v>791.25647470712863</v>
      </c>
      <c r="P604" s="116">
        <v>26.199414459039076</v>
      </c>
      <c r="Q604" s="116">
        <v>802.80314451456695</v>
      </c>
      <c r="R604" s="116">
        <v>93.51825624472275</v>
      </c>
      <c r="S604" s="116">
        <v>98.051158406717875</v>
      </c>
      <c r="T604" s="116">
        <v>99.482002117384823</v>
      </c>
    </row>
    <row r="605" spans="1:22">
      <c r="A605" s="102" t="s">
        <v>3991</v>
      </c>
      <c r="B605" s="140">
        <v>79.194572772425076</v>
      </c>
      <c r="C605" s="140">
        <v>59251.48495038128</v>
      </c>
      <c r="D605" s="116">
        <v>1.3944312424304128</v>
      </c>
      <c r="E605" s="154">
        <v>0.71713826366731281</v>
      </c>
      <c r="F605" s="138">
        <v>15.022648572385888</v>
      </c>
      <c r="G605" s="116">
        <v>1.5260126492584103</v>
      </c>
      <c r="H605" s="138">
        <v>1.2675027529004819</v>
      </c>
      <c r="I605" s="116">
        <v>1.59593002385009</v>
      </c>
      <c r="J605" s="138">
        <v>0.13810014810962873</v>
      </c>
      <c r="K605" s="116">
        <v>0.46720234944772732</v>
      </c>
      <c r="L605" s="139">
        <v>0.29274613702712921</v>
      </c>
      <c r="M605" s="116">
        <v>833.91030100449029</v>
      </c>
      <c r="N605" s="116">
        <v>3.6545754677301829</v>
      </c>
      <c r="O605" s="116">
        <v>831.27290153321565</v>
      </c>
      <c r="P605" s="116">
        <v>9.0585016040476489</v>
      </c>
      <c r="Q605" s="116">
        <v>824.24842581990379</v>
      </c>
      <c r="R605" s="116">
        <v>31.85271166121413</v>
      </c>
      <c r="S605" s="116">
        <v>101.17220426292906</v>
      </c>
      <c r="T605" s="116">
        <v>100.31727239831952</v>
      </c>
    </row>
    <row r="606" spans="1:22">
      <c r="A606" s="102" t="s">
        <v>3992</v>
      </c>
      <c r="B606" s="140">
        <v>159.27906161979206</v>
      </c>
      <c r="C606" s="140">
        <v>103449.49924207039</v>
      </c>
      <c r="D606" s="116">
        <v>4.1842235200183611</v>
      </c>
      <c r="E606" s="154">
        <v>0.23899296851990637</v>
      </c>
      <c r="F606" s="138">
        <v>14.510237284766305</v>
      </c>
      <c r="G606" s="116">
        <v>0.85677985083927155</v>
      </c>
      <c r="H606" s="138">
        <v>1.4480921945875147</v>
      </c>
      <c r="I606" s="116">
        <v>2.489029110535347</v>
      </c>
      <c r="J606" s="138">
        <v>0.1523945557998464</v>
      </c>
      <c r="K606" s="116">
        <v>2.3369198104103224</v>
      </c>
      <c r="L606" s="139">
        <v>0.93888809918646987</v>
      </c>
      <c r="M606" s="116">
        <v>914.37228034968621</v>
      </c>
      <c r="N606" s="116">
        <v>19.921941144394054</v>
      </c>
      <c r="O606" s="116">
        <v>909.08161154350944</v>
      </c>
      <c r="P606" s="116">
        <v>14.950637571129278</v>
      </c>
      <c r="Q606" s="116">
        <v>896.26836836475127</v>
      </c>
      <c r="R606" s="116">
        <v>17.660933063733466</v>
      </c>
      <c r="S606" s="116">
        <v>102.01992088797752</v>
      </c>
      <c r="T606" s="116">
        <v>100.58197952075984</v>
      </c>
    </row>
    <row r="607" spans="1:22">
      <c r="A607" s="102" t="s">
        <v>3993</v>
      </c>
      <c r="B607" s="140">
        <v>264.72746433665304</v>
      </c>
      <c r="C607" s="140">
        <v>179545.72081296166</v>
      </c>
      <c r="D607" s="116">
        <v>7.1791885773544655</v>
      </c>
      <c r="E607" s="154">
        <v>0.13929150756038511</v>
      </c>
      <c r="F607" s="138">
        <v>14.251859668727572</v>
      </c>
      <c r="G607" s="116">
        <v>0.55793022743351328</v>
      </c>
      <c r="H607" s="138">
        <v>1.5240104949365652</v>
      </c>
      <c r="I607" s="116">
        <v>1.2004444264083494</v>
      </c>
      <c r="J607" s="138">
        <v>0.15752816730130534</v>
      </c>
      <c r="K607" s="116">
        <v>1.062911417857038</v>
      </c>
      <c r="L607" s="139">
        <v>0.88543159056283782</v>
      </c>
      <c r="M607" s="116">
        <v>943.02556830768856</v>
      </c>
      <c r="N607" s="116">
        <v>9.3248581313252998</v>
      </c>
      <c r="O607" s="116">
        <v>940.09148878265546</v>
      </c>
      <c r="P607" s="116">
        <v>7.3599756508194787</v>
      </c>
      <c r="Q607" s="116">
        <v>933.21334554106534</v>
      </c>
      <c r="R607" s="116">
        <v>11.42818721097052</v>
      </c>
      <c r="S607" s="116">
        <v>101.05144475413971</v>
      </c>
      <c r="T607" s="116">
        <v>100.31210574290301</v>
      </c>
    </row>
    <row r="608" spans="1:22">
      <c r="A608" s="102" t="s">
        <v>3947</v>
      </c>
      <c r="B608" s="140">
        <v>125.44874618758806</v>
      </c>
      <c r="C608" s="140">
        <v>346056.2490395857</v>
      </c>
      <c r="D608" s="116">
        <v>1.1736204321533947</v>
      </c>
      <c r="E608" s="154">
        <v>0.85206423866119074</v>
      </c>
      <c r="F608" s="138">
        <v>13.841205586061934</v>
      </c>
      <c r="G608" s="116">
        <v>0.60619118726605536</v>
      </c>
      <c r="H608" s="138">
        <v>1.6594191949134072</v>
      </c>
      <c r="I608" s="116">
        <v>0.76733486376879501</v>
      </c>
      <c r="J608" s="138">
        <v>0.16658226160613468</v>
      </c>
      <c r="K608" s="116">
        <v>0.47046257835883748</v>
      </c>
      <c r="L608" s="139">
        <v>0.61311247614651876</v>
      </c>
      <c r="M608" s="116">
        <v>993.25273176684709</v>
      </c>
      <c r="N608" s="116">
        <v>4.3306864458690484</v>
      </c>
      <c r="O608" s="116">
        <v>993.15403480260613</v>
      </c>
      <c r="P608" s="116">
        <v>4.8616923229325835</v>
      </c>
      <c r="Q608" s="116">
        <v>992.9475761981812</v>
      </c>
      <c r="R608" s="116">
        <v>12.324902517623798</v>
      </c>
      <c r="S608" s="116">
        <v>100.03073229402848</v>
      </c>
      <c r="T608" s="116">
        <v>100.00993772977628</v>
      </c>
    </row>
    <row r="609" spans="1:22">
      <c r="A609" s="102" t="s">
        <v>3994</v>
      </c>
      <c r="B609" s="140">
        <v>48.874109800879289</v>
      </c>
      <c r="C609" s="140">
        <v>46364.932720074088</v>
      </c>
      <c r="D609" s="116">
        <v>0.38534795646707337</v>
      </c>
      <c r="E609" s="154">
        <v>2.5950572287138791</v>
      </c>
      <c r="F609" s="138">
        <v>12.576521867116751</v>
      </c>
      <c r="G609" s="116">
        <v>1.8625786982104717</v>
      </c>
      <c r="H609" s="138">
        <v>2.1686781607725774</v>
      </c>
      <c r="I609" s="116">
        <v>4.4290953565885145</v>
      </c>
      <c r="J609" s="138">
        <v>0.19781279599430562</v>
      </c>
      <c r="K609" s="116">
        <v>4.0184183792540225</v>
      </c>
      <c r="L609" s="139">
        <v>0.90727745865223064</v>
      </c>
      <c r="M609" s="116">
        <v>1163.5598627242116</v>
      </c>
      <c r="N609" s="116">
        <v>42.780431997829169</v>
      </c>
      <c r="O609" s="116">
        <v>1171.0560155798128</v>
      </c>
      <c r="P609" s="116">
        <v>30.78895811584573</v>
      </c>
      <c r="Q609" s="116">
        <v>1184.9594193471291</v>
      </c>
      <c r="R609" s="116">
        <v>36.801395595907593</v>
      </c>
      <c r="S609" s="116">
        <v>98.19406839816439</v>
      </c>
      <c r="T609" s="116">
        <v>99.359880931751178</v>
      </c>
    </row>
    <row r="610" spans="1:22">
      <c r="A610" s="102" t="s">
        <v>3995</v>
      </c>
      <c r="B610" s="140">
        <v>43.277116549819688</v>
      </c>
      <c r="C610" s="140">
        <v>70581.016426557966</v>
      </c>
      <c r="D610" s="116">
        <v>1.9982137974649319</v>
      </c>
      <c r="E610" s="154">
        <v>0.50044694980520454</v>
      </c>
      <c r="F610" s="138">
        <v>12.529768901466658</v>
      </c>
      <c r="G610" s="116">
        <v>1.845350595389821</v>
      </c>
      <c r="H610" s="138">
        <v>2.3253518586148849</v>
      </c>
      <c r="I610" s="116">
        <v>2.1191416398984892</v>
      </c>
      <c r="J610" s="138">
        <v>0.21131506674673978</v>
      </c>
      <c r="K610" s="116">
        <v>1.0418457035694357</v>
      </c>
      <c r="L610" s="139">
        <v>0.49163570945608964</v>
      </c>
      <c r="M610" s="116">
        <v>1235.8201544328865</v>
      </c>
      <c r="N610" s="116">
        <v>11.716433528396124</v>
      </c>
      <c r="O610" s="116">
        <v>1220.0593904136313</v>
      </c>
      <c r="P610" s="116">
        <v>15.047791342009191</v>
      </c>
      <c r="Q610" s="116">
        <v>1192.3112874198728</v>
      </c>
      <c r="R610" s="116">
        <v>36.421956209618088</v>
      </c>
      <c r="S610" s="116">
        <v>103.6491197787086</v>
      </c>
      <c r="T610" s="116">
        <v>101.29180301738523</v>
      </c>
    </row>
    <row r="611" spans="1:22">
      <c r="A611" s="102" t="s">
        <v>3996</v>
      </c>
      <c r="B611" s="140">
        <v>57.049906225105012</v>
      </c>
      <c r="C611" s="140">
        <v>129639.90980374084</v>
      </c>
      <c r="D611" s="116">
        <v>1.5606784334903376</v>
      </c>
      <c r="E611" s="154">
        <v>0.64074698447877998</v>
      </c>
      <c r="F611" s="138">
        <v>9.5487082945767465</v>
      </c>
      <c r="G611" s="116">
        <v>0.98833377513710552</v>
      </c>
      <c r="H611" s="138">
        <v>4.4662550526399629</v>
      </c>
      <c r="I611" s="116">
        <v>1.2037419733851371</v>
      </c>
      <c r="J611" s="138">
        <v>0.30930495116651091</v>
      </c>
      <c r="K611" s="116">
        <v>0.68716161666116182</v>
      </c>
      <c r="L611" s="139">
        <v>0.57085457835182141</v>
      </c>
      <c r="M611" s="116">
        <v>1737.2855747397891</v>
      </c>
      <c r="N611" s="116">
        <v>10.464621904721071</v>
      </c>
      <c r="O611" s="116">
        <v>1724.7233061668542</v>
      </c>
      <c r="P611" s="116">
        <v>9.9869056703784054</v>
      </c>
      <c r="Q611" s="116">
        <v>1709.4943417775769</v>
      </c>
      <c r="R611" s="116">
        <v>18.185097478640046</v>
      </c>
      <c r="S611" s="116">
        <v>101.62569903175661</v>
      </c>
      <c r="T611" s="116">
        <v>100.72836428475325</v>
      </c>
    </row>
    <row r="612" spans="1:22">
      <c r="A612" s="102" t="s">
        <v>3997</v>
      </c>
      <c r="B612" s="140">
        <v>26.043190873111637</v>
      </c>
      <c r="C612" s="140">
        <v>18657.802451483221</v>
      </c>
      <c r="D612" s="116">
        <v>1.0020948402965237</v>
      </c>
      <c r="E612" s="154">
        <v>0.99790953888565692</v>
      </c>
      <c r="F612" s="138">
        <v>9.5310815249916025</v>
      </c>
      <c r="G612" s="116">
        <v>1.8281173903838057</v>
      </c>
      <c r="H612" s="138">
        <v>4.0551313334847077</v>
      </c>
      <c r="I612" s="116">
        <v>2.606007624051129</v>
      </c>
      <c r="J612" s="138">
        <v>0.28031467460103465</v>
      </c>
      <c r="K612" s="116">
        <v>1.8572190348983917</v>
      </c>
      <c r="L612" s="139">
        <v>0.71266830448150431</v>
      </c>
      <c r="M612" s="116">
        <v>1592.9468960515594</v>
      </c>
      <c r="N612" s="116">
        <v>26.212765109337283</v>
      </c>
      <c r="O612" s="116">
        <v>1645.3305915031749</v>
      </c>
      <c r="P612" s="116">
        <v>21.229577453214461</v>
      </c>
      <c r="Q612" s="116">
        <v>1712.893575362448</v>
      </c>
      <c r="R612" s="116">
        <v>33.624212801199178</v>
      </c>
      <c r="S612" s="116">
        <v>92.997423714108564</v>
      </c>
      <c r="T612" s="116">
        <v>96.816220659718127</v>
      </c>
    </row>
    <row r="613" spans="1:22">
      <c r="A613" s="102" t="s">
        <v>3998</v>
      </c>
      <c r="B613" s="140">
        <v>68.98923544094751</v>
      </c>
      <c r="C613" s="140">
        <v>131452.33987212472</v>
      </c>
      <c r="D613" s="116">
        <v>1.0806887371753433</v>
      </c>
      <c r="E613" s="154">
        <v>0.92533582112991764</v>
      </c>
      <c r="F613" s="138">
        <v>9.2023845123695267</v>
      </c>
      <c r="G613" s="116">
        <v>1.1794474388908915</v>
      </c>
      <c r="H613" s="138">
        <v>4.9071698763702001</v>
      </c>
      <c r="I613" s="116">
        <v>5.447016550881175</v>
      </c>
      <c r="J613" s="138">
        <v>0.32751424477716429</v>
      </c>
      <c r="K613" s="116">
        <v>5.3177902407360111</v>
      </c>
      <c r="L613" s="139">
        <v>0.97627576326635956</v>
      </c>
      <c r="M613" s="116">
        <v>1826.3220280762118</v>
      </c>
      <c r="N613" s="116">
        <v>84.579542471986883</v>
      </c>
      <c r="O613" s="116">
        <v>1803.4897155876156</v>
      </c>
      <c r="P613" s="116">
        <v>45.976605640033199</v>
      </c>
      <c r="Q613" s="116">
        <v>1777.1825947355715</v>
      </c>
      <c r="R613" s="116">
        <v>21.519468531827215</v>
      </c>
      <c r="S613" s="116">
        <v>102.76501882733957</v>
      </c>
      <c r="T613" s="116">
        <v>101.26600735736145</v>
      </c>
    </row>
    <row r="614" spans="1:22">
      <c r="A614" s="102" t="s">
        <v>3999</v>
      </c>
      <c r="B614" s="140">
        <v>64.289782676686528</v>
      </c>
      <c r="C614" s="140">
        <v>108529.47799676246</v>
      </c>
      <c r="D614" s="116">
        <v>1.8675071396286418</v>
      </c>
      <c r="E614" s="154">
        <v>0.53547318710591507</v>
      </c>
      <c r="F614" s="138">
        <v>9.1594382210419916</v>
      </c>
      <c r="G614" s="116">
        <v>0.51586903862317246</v>
      </c>
      <c r="H614" s="138">
        <v>4.5281774681617293</v>
      </c>
      <c r="I614" s="116">
        <v>3.6300741452306937</v>
      </c>
      <c r="J614" s="138">
        <v>0.30080912223340367</v>
      </c>
      <c r="K614" s="116">
        <v>3.5932321710212878</v>
      </c>
      <c r="L614" s="139">
        <v>0.9898509031123206</v>
      </c>
      <c r="M614" s="116">
        <v>1695.3197265036365</v>
      </c>
      <c r="N614" s="116">
        <v>53.566208672362109</v>
      </c>
      <c r="O614" s="116">
        <v>1736.1610290425403</v>
      </c>
      <c r="P614" s="116">
        <v>30.200553923956363</v>
      </c>
      <c r="Q614" s="116">
        <v>1785.7097061607647</v>
      </c>
      <c r="R614" s="116">
        <v>9.4010520688538008</v>
      </c>
      <c r="S614" s="116">
        <v>94.938148157828834</v>
      </c>
      <c r="T614" s="116">
        <v>97.647608611430073</v>
      </c>
    </row>
    <row r="615" spans="1:22">
      <c r="A615" s="102" t="s">
        <v>4000</v>
      </c>
      <c r="B615" s="140">
        <v>23.432247484416276</v>
      </c>
      <c r="C615" s="140">
        <v>25219.431031712877</v>
      </c>
      <c r="D615" s="116">
        <v>0.88105204458064734</v>
      </c>
      <c r="E615" s="154">
        <v>1.13500672991</v>
      </c>
      <c r="F615" s="138">
        <v>9.1317480351086058</v>
      </c>
      <c r="G615" s="116">
        <v>1.2478904259884467</v>
      </c>
      <c r="H615" s="138">
        <v>4.9565548788523097</v>
      </c>
      <c r="I615" s="116">
        <v>1.6771115214895072</v>
      </c>
      <c r="J615" s="138">
        <v>0.32827103478290942</v>
      </c>
      <c r="K615" s="116">
        <v>1.1204787103016383</v>
      </c>
      <c r="L615" s="139">
        <v>0.66810029979789198</v>
      </c>
      <c r="M615" s="116">
        <v>1829.9959560819987</v>
      </c>
      <c r="N615" s="116">
        <v>17.851256350203357</v>
      </c>
      <c r="O615" s="116">
        <v>1811.9432131659044</v>
      </c>
      <c r="P615" s="116">
        <v>14.171141067547183</v>
      </c>
      <c r="Q615" s="116">
        <v>1791.2264866940925</v>
      </c>
      <c r="R615" s="116">
        <v>22.728990510755693</v>
      </c>
      <c r="S615" s="116">
        <v>102.16440911721105</v>
      </c>
      <c r="T615" s="116">
        <v>100.99631946436951</v>
      </c>
    </row>
    <row r="616" spans="1:22">
      <c r="A616" s="102" t="s">
        <v>4001</v>
      </c>
      <c r="B616" s="140">
        <v>390.24143519552854</v>
      </c>
      <c r="C616" s="140">
        <v>49633.497689250486</v>
      </c>
      <c r="D616" s="116">
        <v>2.0141551924624106</v>
      </c>
      <c r="E616" s="154">
        <v>0.49648607204762979</v>
      </c>
      <c r="F616" s="138">
        <v>8.8903836500850684</v>
      </c>
      <c r="G616" s="116">
        <v>0.30044160546401444</v>
      </c>
      <c r="H616" s="138">
        <v>4.3559164231334986</v>
      </c>
      <c r="I616" s="116">
        <v>1.0613608282580687</v>
      </c>
      <c r="J616" s="138">
        <v>0.28086573940646281</v>
      </c>
      <c r="K616" s="116">
        <v>1.0179497283593424</v>
      </c>
      <c r="L616" s="139">
        <v>0.95909864134521183</v>
      </c>
      <c r="M616" s="116">
        <v>1595.7209232246269</v>
      </c>
      <c r="N616" s="116">
        <v>14.389324761918715</v>
      </c>
      <c r="O616" s="116">
        <v>1704.0176913876937</v>
      </c>
      <c r="P616" s="116">
        <v>8.7649511427056268</v>
      </c>
      <c r="Q616" s="116">
        <v>1839.8690357433552</v>
      </c>
      <c r="R616" s="116">
        <v>5.4399966082819446</v>
      </c>
      <c r="S616" s="116">
        <v>86.730136342552981</v>
      </c>
      <c r="T616" s="116">
        <v>93.64462184222549</v>
      </c>
    </row>
    <row r="617" spans="1:22">
      <c r="A617" s="102" t="s">
        <v>4002</v>
      </c>
      <c r="B617" s="140">
        <v>198.82696195424208</v>
      </c>
      <c r="C617" s="140">
        <v>97401.944865960133</v>
      </c>
      <c r="D617" s="116">
        <v>1.9265609018978405</v>
      </c>
      <c r="E617" s="154">
        <v>0.51905963575556191</v>
      </c>
      <c r="F617" s="138">
        <v>8.8413793565711902</v>
      </c>
      <c r="G617" s="116">
        <v>0.300624693213141</v>
      </c>
      <c r="H617" s="138">
        <v>4.9348424441740386</v>
      </c>
      <c r="I617" s="116">
        <v>0.82500240598396446</v>
      </c>
      <c r="J617" s="138">
        <v>0.31644048530498742</v>
      </c>
      <c r="K617" s="116">
        <v>0.76827974313386327</v>
      </c>
      <c r="L617" s="139">
        <v>0.93124545766330324</v>
      </c>
      <c r="M617" s="116">
        <v>1772.3222702711348</v>
      </c>
      <c r="N617" s="116">
        <v>11.904986127145662</v>
      </c>
      <c r="O617" s="116">
        <v>1808.2352447718529</v>
      </c>
      <c r="P617" s="116">
        <v>6.9655599735992837</v>
      </c>
      <c r="Q617" s="116">
        <v>1849.8710196513725</v>
      </c>
      <c r="R617" s="116">
        <v>5.43479578691813</v>
      </c>
      <c r="S617" s="116">
        <v>95.807883438551698</v>
      </c>
      <c r="T617" s="116">
        <v>98.013921329951231</v>
      </c>
    </row>
    <row r="618" spans="1:22">
      <c r="A618" s="102" t="s">
        <v>4003</v>
      </c>
      <c r="B618" s="140">
        <v>138.64131834133244</v>
      </c>
      <c r="C618" s="140">
        <v>264125.52333857975</v>
      </c>
      <c r="D618" s="116">
        <v>0.94689130274003552</v>
      </c>
      <c r="E618" s="154">
        <v>1.0560874274653098</v>
      </c>
      <c r="F618" s="138">
        <v>8.8316459601982427</v>
      </c>
      <c r="G618" s="116">
        <v>0.29979818277649933</v>
      </c>
      <c r="H618" s="138">
        <v>5.1709269476019832</v>
      </c>
      <c r="I618" s="116">
        <v>0.95418546169130902</v>
      </c>
      <c r="J618" s="138">
        <v>0.33121407083891274</v>
      </c>
      <c r="K618" s="116">
        <v>0.90586474978716625</v>
      </c>
      <c r="L618" s="139">
        <v>0.94935920337908575</v>
      </c>
      <c r="M618" s="116">
        <v>1844.2634073824017</v>
      </c>
      <c r="N618" s="116">
        <v>14.529249446686777</v>
      </c>
      <c r="O618" s="116">
        <v>1847.8438962813143</v>
      </c>
      <c r="P618" s="116">
        <v>8.1187647620298549</v>
      </c>
      <c r="Q618" s="116">
        <v>1851.8627906258921</v>
      </c>
      <c r="R618" s="116">
        <v>5.4185574612416758</v>
      </c>
      <c r="S618" s="116">
        <v>99.58963572884781</v>
      </c>
      <c r="T618" s="116">
        <v>99.806234232982661</v>
      </c>
    </row>
    <row r="619" spans="1:22">
      <c r="A619" s="102" t="s">
        <v>4004</v>
      </c>
      <c r="B619" s="140">
        <v>476.99682610689013</v>
      </c>
      <c r="C619" s="140">
        <v>114754.39756241416</v>
      </c>
      <c r="D619" s="116">
        <v>7.4275132234177557</v>
      </c>
      <c r="E619" s="154">
        <v>0.13463456340234584</v>
      </c>
      <c r="F619" s="138">
        <v>8.619966150961579</v>
      </c>
      <c r="G619" s="116">
        <v>0.24504793543961265</v>
      </c>
      <c r="H619" s="138">
        <v>4.9040026570879753</v>
      </c>
      <c r="I619" s="116">
        <v>0.47059082699436866</v>
      </c>
      <c r="J619" s="138">
        <v>0.30658788010098631</v>
      </c>
      <c r="K619" s="116">
        <v>0.40175519385320613</v>
      </c>
      <c r="L619" s="139">
        <v>0.85372508516408852</v>
      </c>
      <c r="M619" s="116">
        <v>1723.894069139805</v>
      </c>
      <c r="N619" s="116">
        <v>6.0770973199978471</v>
      </c>
      <c r="O619" s="116">
        <v>1802.9451564673263</v>
      </c>
      <c r="P619" s="116">
        <v>3.9689875134647536</v>
      </c>
      <c r="Q619" s="116">
        <v>1895.6030530884657</v>
      </c>
      <c r="R619" s="116">
        <v>4.4073615923518901</v>
      </c>
      <c r="S619" s="116">
        <v>90.941722547402577</v>
      </c>
      <c r="T619" s="116">
        <v>95.615446923387651</v>
      </c>
    </row>
    <row r="620" spans="1:22">
      <c r="A620" s="102" t="s">
        <v>4005</v>
      </c>
      <c r="B620" s="140">
        <v>286.58845544177194</v>
      </c>
      <c r="C620" s="140">
        <v>463672.51891135145</v>
      </c>
      <c r="D620" s="116">
        <v>3.3427602468345117</v>
      </c>
      <c r="E620" s="154">
        <v>0.29915397041919722</v>
      </c>
      <c r="F620" s="138">
        <v>8.570699459036323</v>
      </c>
      <c r="G620" s="116">
        <v>0.44265086900389783</v>
      </c>
      <c r="H620" s="138">
        <v>5.5967264103223719</v>
      </c>
      <c r="I620" s="116">
        <v>1.1523713454361804</v>
      </c>
      <c r="J620" s="138">
        <v>0.34789570653701957</v>
      </c>
      <c r="K620" s="116">
        <v>1.0639642503169393</v>
      </c>
      <c r="L620" s="139">
        <v>0.92328245971286438</v>
      </c>
      <c r="M620" s="116">
        <v>1924.5424042492032</v>
      </c>
      <c r="N620" s="116">
        <v>17.702683792381208</v>
      </c>
      <c r="O620" s="116">
        <v>1915.5947885956864</v>
      </c>
      <c r="P620" s="116">
        <v>9.92754362723133</v>
      </c>
      <c r="Q620" s="116">
        <v>1905.9057349769535</v>
      </c>
      <c r="R620" s="116">
        <v>7.951585077563891</v>
      </c>
      <c r="S620" s="116">
        <v>100.97783793449129</v>
      </c>
      <c r="T620" s="116">
        <v>100.467093338674</v>
      </c>
    </row>
    <row r="621" spans="1:22">
      <c r="A621" s="102" t="s">
        <v>4006</v>
      </c>
      <c r="B621" s="140">
        <v>132.03001135431455</v>
      </c>
      <c r="C621" s="140">
        <v>216902.72604645934</v>
      </c>
      <c r="D621" s="116">
        <v>2.3577297243142645</v>
      </c>
      <c r="E621" s="154">
        <v>0.42413682522106966</v>
      </c>
      <c r="F621" s="138">
        <v>7.8930875219051391</v>
      </c>
      <c r="G621" s="116">
        <v>0.25332810075904882</v>
      </c>
      <c r="H621" s="138">
        <v>6.5978109770029114</v>
      </c>
      <c r="I621" s="116">
        <v>0.94945491802328075</v>
      </c>
      <c r="J621" s="138">
        <v>0.3776987198612593</v>
      </c>
      <c r="K621" s="116">
        <v>0.9150352532686421</v>
      </c>
      <c r="L621" s="139">
        <v>0.96374797359910591</v>
      </c>
      <c r="M621" s="116">
        <v>2065.5246600004748</v>
      </c>
      <c r="N621" s="116">
        <v>16.171421644776728</v>
      </c>
      <c r="O621" s="116">
        <v>2059.0548575540902</v>
      </c>
      <c r="P621" s="116">
        <v>8.3719280018481186</v>
      </c>
      <c r="Q621" s="116">
        <v>2052.5691234815681</v>
      </c>
      <c r="R621" s="116">
        <v>4.4734956464992592</v>
      </c>
      <c r="S621" s="116">
        <v>100.63118636886301</v>
      </c>
      <c r="T621" s="116">
        <v>100.31421224270197</v>
      </c>
    </row>
    <row r="622" spans="1:22">
      <c r="A622" s="102" t="s">
        <v>4007</v>
      </c>
      <c r="B622" s="140">
        <v>155.99792478286</v>
      </c>
      <c r="C622" s="140">
        <v>562634.13042387797</v>
      </c>
      <c r="D622" s="116">
        <v>1.1038095477122982</v>
      </c>
      <c r="E622" s="154">
        <v>0.90595338849220064</v>
      </c>
      <c r="F622" s="138">
        <v>7.8898204368186873</v>
      </c>
      <c r="G622" s="116">
        <v>0.36340131166895639</v>
      </c>
      <c r="H622" s="138">
        <v>6.5525451095350311</v>
      </c>
      <c r="I622" s="116">
        <v>0.47264159345033685</v>
      </c>
      <c r="J622" s="138">
        <v>0.37495216360883254</v>
      </c>
      <c r="K622" s="116">
        <v>0.3022078134935553</v>
      </c>
      <c r="L622" s="139">
        <v>0.63940164742464634</v>
      </c>
      <c r="M622" s="116">
        <v>2052.6603733162146</v>
      </c>
      <c r="N622" s="116">
        <v>5.3126629964897347</v>
      </c>
      <c r="O622" s="116">
        <v>2052.987365645487</v>
      </c>
      <c r="P622" s="116">
        <v>4.16371480139901</v>
      </c>
      <c r="Q622" s="116">
        <v>2053.3001751886877</v>
      </c>
      <c r="R622" s="116">
        <v>6.4167399981803328</v>
      </c>
      <c r="S622" s="116">
        <v>99.968840314718506</v>
      </c>
      <c r="T622" s="116">
        <v>99.984072365239825</v>
      </c>
    </row>
    <row r="623" spans="1:22">
      <c r="A623" s="102" t="s">
        <v>4008</v>
      </c>
      <c r="B623" s="140">
        <v>104.90806940489487</v>
      </c>
      <c r="C623" s="140">
        <v>263795.92573105905</v>
      </c>
      <c r="D623" s="116">
        <v>1.6402230306398011</v>
      </c>
      <c r="E623" s="154">
        <v>0.60967318548742144</v>
      </c>
      <c r="F623" s="138">
        <v>6.051939539348794</v>
      </c>
      <c r="G623" s="116">
        <v>0.17528500480347853</v>
      </c>
      <c r="H623" s="138">
        <v>10.615326678495723</v>
      </c>
      <c r="I623" s="116">
        <v>0.63562352971219094</v>
      </c>
      <c r="J623" s="138">
        <v>0.46593643203287188</v>
      </c>
      <c r="K623" s="116">
        <v>0.61097662689732168</v>
      </c>
      <c r="L623" s="139">
        <v>0.96122405533660882</v>
      </c>
      <c r="M623" s="116">
        <v>2465.7162998793106</v>
      </c>
      <c r="N623" s="116">
        <v>12.518574532762841</v>
      </c>
      <c r="O623" s="116">
        <v>2490.0497450341381</v>
      </c>
      <c r="P623" s="116">
        <v>5.8984336237188018</v>
      </c>
      <c r="Q623" s="116">
        <v>2509.9435375041157</v>
      </c>
      <c r="R623" s="116">
        <v>2.9451483133161673</v>
      </c>
      <c r="S623" s="116">
        <v>98.237919022322515</v>
      </c>
      <c r="T623" s="116">
        <v>99.022772729606899</v>
      </c>
      <c r="V623" s="102" t="s">
        <v>335</v>
      </c>
    </row>
    <row r="625" spans="1:21">
      <c r="A625" s="282" t="s">
        <v>3533</v>
      </c>
    </row>
    <row r="626" spans="1:21">
      <c r="A626" s="102" t="s">
        <v>3177</v>
      </c>
      <c r="B626" s="140">
        <v>1250.6462521746821</v>
      </c>
      <c r="C626" s="140">
        <v>20534.323287366449</v>
      </c>
      <c r="D626" s="116">
        <v>103.04204916035611</v>
      </c>
      <c r="E626" s="154">
        <v>9.704775944855094E-3</v>
      </c>
      <c r="F626" s="138">
        <v>18.913072103495903</v>
      </c>
      <c r="G626" s="116">
        <v>0.54657370602635102</v>
      </c>
      <c r="H626" s="138">
        <v>0.32208745529456834</v>
      </c>
      <c r="I626" s="116">
        <v>8.4720269557949166</v>
      </c>
      <c r="J626" s="138">
        <v>4.4180905610804205E-2</v>
      </c>
      <c r="K626" s="116">
        <v>8.4543774415149162</v>
      </c>
      <c r="L626" s="139">
        <v>0.99791673062750019</v>
      </c>
      <c r="M626" s="116">
        <v>278.69624938204782</v>
      </c>
      <c r="N626" s="116">
        <v>23.060066597472257</v>
      </c>
      <c r="O626" s="116">
        <v>283.50702443973137</v>
      </c>
      <c r="P626" s="116">
        <v>20.960061159721619</v>
      </c>
      <c r="Q626" s="116">
        <v>323.38078662532831</v>
      </c>
      <c r="R626" s="116">
        <v>12.420554583608123</v>
      </c>
      <c r="S626" s="116">
        <v>86.182067985673996</v>
      </c>
      <c r="T626" s="116">
        <v>98.303119625628099</v>
      </c>
    </row>
    <row r="627" spans="1:21">
      <c r="A627" s="102" t="s">
        <v>3178</v>
      </c>
      <c r="B627" s="140">
        <v>479.45851356858435</v>
      </c>
      <c r="C627" s="140">
        <v>6016.9947122545491</v>
      </c>
      <c r="D627" s="116">
        <v>56.402344294264211</v>
      </c>
      <c r="E627" s="154">
        <v>1.7729759507561713E-2</v>
      </c>
      <c r="F627" s="138">
        <v>19.649287799329642</v>
      </c>
      <c r="G627" s="116">
        <v>2.3412953346728238</v>
      </c>
      <c r="H627" s="138">
        <v>0.31654573737997355</v>
      </c>
      <c r="I627" s="116">
        <v>2.6764797396603259</v>
      </c>
      <c r="J627" s="138">
        <v>4.5110953694735417E-2</v>
      </c>
      <c r="K627" s="116">
        <v>1.2968731443944224</v>
      </c>
      <c r="L627" s="139">
        <v>0.48454435323280626</v>
      </c>
      <c r="M627" s="116">
        <v>284.43549115204161</v>
      </c>
      <c r="N627" s="116">
        <v>3.6085718501599047</v>
      </c>
      <c r="O627" s="116">
        <v>279.24195664216865</v>
      </c>
      <c r="P627" s="116">
        <v>6.5343197816623046</v>
      </c>
      <c r="Q627" s="116">
        <v>235.94092408201954</v>
      </c>
      <c r="R627" s="116">
        <v>54.026746411683206</v>
      </c>
      <c r="S627" s="116">
        <v>120.553690403096</v>
      </c>
      <c r="T627" s="116">
        <v>101.85986897252985</v>
      </c>
    </row>
    <row r="628" spans="1:21">
      <c r="A628" s="102" t="s">
        <v>3179</v>
      </c>
      <c r="B628" s="140">
        <v>535.5958468647159</v>
      </c>
      <c r="C628" s="140">
        <v>12174.37179240815</v>
      </c>
      <c r="D628" s="116">
        <v>136.12618735094173</v>
      </c>
      <c r="E628" s="154">
        <v>7.3461250877609472E-3</v>
      </c>
      <c r="F628" s="138">
        <v>19.214346564013049</v>
      </c>
      <c r="G628" s="116">
        <v>1.7121381315054369</v>
      </c>
      <c r="H628" s="138">
        <v>0.3267130557205557</v>
      </c>
      <c r="I628" s="116">
        <v>1.9004326983359845</v>
      </c>
      <c r="J628" s="138">
        <v>4.5529285462739072E-2</v>
      </c>
      <c r="K628" s="116">
        <v>0.82475903120224303</v>
      </c>
      <c r="L628" s="139">
        <v>0.43398486666978559</v>
      </c>
      <c r="M628" s="116">
        <v>287.01531318700398</v>
      </c>
      <c r="N628" s="116">
        <v>2.3152608948801117</v>
      </c>
      <c r="O628" s="116">
        <v>287.05335496822153</v>
      </c>
      <c r="P628" s="116">
        <v>4.7519850129460224</v>
      </c>
      <c r="Q628" s="116">
        <v>287.38465653685802</v>
      </c>
      <c r="R628" s="116">
        <v>39.160715671241434</v>
      </c>
      <c r="S628" s="116">
        <v>99.871481186816027</v>
      </c>
      <c r="T628" s="116">
        <v>99.986747487685093</v>
      </c>
    </row>
    <row r="629" spans="1:21">
      <c r="A629" s="102" t="s">
        <v>3180</v>
      </c>
      <c r="B629" s="140">
        <v>537.0050444142131</v>
      </c>
      <c r="C629" s="140">
        <v>6604.5131403020423</v>
      </c>
      <c r="D629" s="116">
        <v>30.44316051777254</v>
      </c>
      <c r="E629" s="154">
        <v>3.2848100623987637E-2</v>
      </c>
      <c r="F629" s="138">
        <v>19.458555451772536</v>
      </c>
      <c r="G629" s="116">
        <v>2.0362774843153271</v>
      </c>
      <c r="H629" s="138">
        <v>0.32671413587744996</v>
      </c>
      <c r="I629" s="116">
        <v>2.3185258115010905</v>
      </c>
      <c r="J629" s="138">
        <v>4.6108102189217494E-2</v>
      </c>
      <c r="K629" s="116">
        <v>1.1086640363370834</v>
      </c>
      <c r="L629" s="139">
        <v>0.47817627513031524</v>
      </c>
      <c r="M629" s="116">
        <v>290.5831328020937</v>
      </c>
      <c r="N629" s="116">
        <v>3.1500603998474332</v>
      </c>
      <c r="O629" s="116">
        <v>287.05418165229918</v>
      </c>
      <c r="P629" s="116">
        <v>5.7974516329466041</v>
      </c>
      <c r="Q629" s="116">
        <v>258.40710196247397</v>
      </c>
      <c r="R629" s="116">
        <v>46.804640493784291</v>
      </c>
      <c r="S629" s="116">
        <v>112.45168209203955</v>
      </c>
      <c r="T629" s="116">
        <v>101.22936761606528</v>
      </c>
    </row>
    <row r="630" spans="1:21">
      <c r="A630" s="102" t="s">
        <v>3181</v>
      </c>
      <c r="B630" s="140">
        <v>348.69634728501001</v>
      </c>
      <c r="C630" s="140">
        <v>21863.73649243627</v>
      </c>
      <c r="D630" s="116">
        <v>2.6203015915240639</v>
      </c>
      <c r="E630" s="154">
        <v>0.38163545877112687</v>
      </c>
      <c r="F630" s="138">
        <v>17.705222683339052</v>
      </c>
      <c r="G630" s="116">
        <v>3.9445156355939721</v>
      </c>
      <c r="H630" s="138">
        <v>0.37203511370633652</v>
      </c>
      <c r="I630" s="116">
        <v>7.7243295558750305</v>
      </c>
      <c r="J630" s="138">
        <v>4.7773168945402178E-2</v>
      </c>
      <c r="K630" s="116">
        <v>6.641239604796624</v>
      </c>
      <c r="L630" s="139">
        <v>0.85978201172752644</v>
      </c>
      <c r="M630" s="116">
        <v>300.83558824137532</v>
      </c>
      <c r="N630" s="116">
        <v>19.520253772818023</v>
      </c>
      <c r="O630" s="116">
        <v>321.16070676409237</v>
      </c>
      <c r="P630" s="116">
        <v>21.2702664356799</v>
      </c>
      <c r="Q630" s="116">
        <v>471.31177714592076</v>
      </c>
      <c r="R630" s="116">
        <v>87.32229087563735</v>
      </c>
      <c r="S630" s="116">
        <v>63.829423075976933</v>
      </c>
      <c r="T630" s="116">
        <v>93.671355774650607</v>
      </c>
    </row>
    <row r="631" spans="1:21">
      <c r="A631" s="102" t="s">
        <v>3182</v>
      </c>
      <c r="B631" s="140">
        <v>112.38335603577562</v>
      </c>
      <c r="C631" s="140">
        <v>3261.8979928627782</v>
      </c>
      <c r="D631" s="116">
        <v>3.7946628212865519</v>
      </c>
      <c r="E631" s="154">
        <v>0.26352802530712266</v>
      </c>
      <c r="F631" s="138">
        <v>18.758688011263757</v>
      </c>
      <c r="G631" s="116">
        <v>4.3477319189137082</v>
      </c>
      <c r="H631" s="138">
        <v>0.45899528623751873</v>
      </c>
      <c r="I631" s="116">
        <v>5.345356462062651</v>
      </c>
      <c r="J631" s="138">
        <v>6.2446688230129971E-2</v>
      </c>
      <c r="K631" s="116">
        <v>3.1096724695333857</v>
      </c>
      <c r="L631" s="139">
        <v>0.58175212291332079</v>
      </c>
      <c r="M631" s="118">
        <v>390.48795986579245</v>
      </c>
      <c r="N631" s="118">
        <v>11.782449903787125</v>
      </c>
      <c r="O631" s="116">
        <v>383.55895691536961</v>
      </c>
      <c r="P631" s="116">
        <v>17.076617955609066</v>
      </c>
      <c r="Q631" s="116">
        <v>341.94374873072377</v>
      </c>
      <c r="R631" s="116">
        <v>98.445340467339307</v>
      </c>
      <c r="S631" s="116">
        <v>114.19654879355511</v>
      </c>
      <c r="T631" s="116">
        <v>101.80650270981722</v>
      </c>
      <c r="U631" s="102" t="s">
        <v>1925</v>
      </c>
    </row>
    <row r="632" spans="1:21">
      <c r="A632" s="102" t="s">
        <v>3183</v>
      </c>
      <c r="B632" s="140">
        <v>153.23210313281155</v>
      </c>
      <c r="C632" s="140">
        <v>3394.9180128729913</v>
      </c>
      <c r="D632" s="116">
        <v>2.0825077918814663</v>
      </c>
      <c r="E632" s="154">
        <v>0.48019028015090315</v>
      </c>
      <c r="F632" s="138">
        <v>18.729963129238143</v>
      </c>
      <c r="G632" s="116">
        <v>3.9742084934925805</v>
      </c>
      <c r="H632" s="138">
        <v>0.47920843170313676</v>
      </c>
      <c r="I632" s="116">
        <v>4.326376667436107</v>
      </c>
      <c r="J632" s="138">
        <v>6.5096868704814237E-2</v>
      </c>
      <c r="K632" s="116">
        <v>1.7097373829880973</v>
      </c>
      <c r="L632" s="139">
        <v>0.39518921129937573</v>
      </c>
      <c r="M632" s="118">
        <v>406.5479552324652</v>
      </c>
      <c r="N632" s="118">
        <v>6.7362587668026777</v>
      </c>
      <c r="O632" s="116">
        <v>397.52967584142078</v>
      </c>
      <c r="P632" s="116">
        <v>14.232387391007336</v>
      </c>
      <c r="Q632" s="116">
        <v>345.40990823764713</v>
      </c>
      <c r="R632" s="116">
        <v>89.928180888286278</v>
      </c>
      <c r="S632" s="116">
        <v>117.7001427975118</v>
      </c>
      <c r="T632" s="116">
        <v>102.26858016875245</v>
      </c>
    </row>
    <row r="633" spans="1:21">
      <c r="A633" s="102" t="s">
        <v>3184</v>
      </c>
      <c r="B633" s="140">
        <v>143.29019123367681</v>
      </c>
      <c r="C633" s="140">
        <v>4551.1919013198158</v>
      </c>
      <c r="D633" s="116">
        <v>1.541141444656664</v>
      </c>
      <c r="E633" s="154">
        <v>0.64886970853138037</v>
      </c>
      <c r="F633" s="138">
        <v>16.698021488732643</v>
      </c>
      <c r="G633" s="116">
        <v>3.3133218424283295</v>
      </c>
      <c r="H633" s="138">
        <v>0.60338975394811056</v>
      </c>
      <c r="I633" s="116">
        <v>3.4058457348276576</v>
      </c>
      <c r="J633" s="138">
        <v>7.3073796616671391E-2</v>
      </c>
      <c r="K633" s="116">
        <v>0.78846911032144296</v>
      </c>
      <c r="L633" s="139">
        <v>0.23150464575029858</v>
      </c>
      <c r="M633" s="118">
        <v>454.64778246192191</v>
      </c>
      <c r="N633" s="118">
        <v>3.4612662931744751</v>
      </c>
      <c r="O633" s="116">
        <v>479.38263126673883</v>
      </c>
      <c r="P633" s="116">
        <v>13.014799852432219</v>
      </c>
      <c r="Q633" s="116">
        <v>599.50472170018372</v>
      </c>
      <c r="R633" s="116">
        <v>71.760301673661161</v>
      </c>
      <c r="S633" s="116">
        <v>75.83723130195699</v>
      </c>
      <c r="T633" s="116">
        <v>94.840270132554309</v>
      </c>
      <c r="U633" s="102" t="s">
        <v>1926</v>
      </c>
    </row>
    <row r="634" spans="1:21">
      <c r="A634" s="102" t="s">
        <v>3185</v>
      </c>
      <c r="B634" s="140">
        <v>217.96026213682785</v>
      </c>
      <c r="C634" s="140">
        <v>5115.8275821978059</v>
      </c>
      <c r="D634" s="116">
        <v>1.0693601660178385</v>
      </c>
      <c r="E634" s="154">
        <v>0.93513862941414128</v>
      </c>
      <c r="F634" s="138">
        <v>16.579953985870802</v>
      </c>
      <c r="G634" s="116">
        <v>2.3307734568131493</v>
      </c>
      <c r="H634" s="138">
        <v>0.62255567637064713</v>
      </c>
      <c r="I634" s="116">
        <v>7.7597325950555334</v>
      </c>
      <c r="J634" s="138">
        <v>7.4861796256657995E-2</v>
      </c>
      <c r="K634" s="116">
        <v>7.4014150700918373</v>
      </c>
      <c r="L634" s="139">
        <v>0.95382347000049805</v>
      </c>
      <c r="M634" s="118">
        <v>465.38012372705231</v>
      </c>
      <c r="N634" s="118">
        <v>33.231077930487515</v>
      </c>
      <c r="O634" s="116">
        <v>491.44792017248193</v>
      </c>
      <c r="P634" s="116">
        <v>30.240128373930276</v>
      </c>
      <c r="Q634" s="116">
        <v>614.82954896865022</v>
      </c>
      <c r="R634" s="116">
        <v>50.344344089104993</v>
      </c>
      <c r="S634" s="116">
        <v>75.692543487492955</v>
      </c>
      <c r="T634" s="116">
        <v>94.695715379916422</v>
      </c>
    </row>
    <row r="635" spans="1:21">
      <c r="A635" s="102" t="s">
        <v>3186</v>
      </c>
      <c r="B635" s="140">
        <v>358.0314467946672</v>
      </c>
      <c r="C635" s="140">
        <v>10771.803456471418</v>
      </c>
      <c r="D635" s="116">
        <v>0.60200137669138332</v>
      </c>
      <c r="E635" s="154">
        <v>1.6611257693396457</v>
      </c>
      <c r="F635" s="138">
        <v>17.211186226312389</v>
      </c>
      <c r="G635" s="116">
        <v>1.3933641813223505</v>
      </c>
      <c r="H635" s="138">
        <v>0.64568318202679331</v>
      </c>
      <c r="I635" s="116">
        <v>2.1506726226308315</v>
      </c>
      <c r="J635" s="138">
        <v>8.059887938106397E-2</v>
      </c>
      <c r="K635" s="116">
        <v>1.6382701205667138</v>
      </c>
      <c r="L635" s="139">
        <v>0.76174779151774563</v>
      </c>
      <c r="M635" s="116">
        <v>499.69640865943347</v>
      </c>
      <c r="N635" s="116">
        <v>7.8771374361710969</v>
      </c>
      <c r="O635" s="116">
        <v>505.81876044445335</v>
      </c>
      <c r="P635" s="116">
        <v>8.568163970262674</v>
      </c>
      <c r="Q635" s="116">
        <v>533.61221272009118</v>
      </c>
      <c r="R635" s="116">
        <v>30.497435524258947</v>
      </c>
      <c r="S635" s="116">
        <v>93.644110226081281</v>
      </c>
      <c r="T635" s="116">
        <v>98.789615517692496</v>
      </c>
    </row>
    <row r="636" spans="1:21">
      <c r="A636" s="102" t="s">
        <v>3187</v>
      </c>
      <c r="B636" s="140">
        <v>120.9935158518167</v>
      </c>
      <c r="C636" s="140">
        <v>3705.4872649769268</v>
      </c>
      <c r="D636" s="116">
        <v>0.84807781331617116</v>
      </c>
      <c r="E636" s="154">
        <v>1.1791370842373292</v>
      </c>
      <c r="F636" s="138">
        <v>16.655411523292535</v>
      </c>
      <c r="G636" s="116">
        <v>4.5977387925427564</v>
      </c>
      <c r="H636" s="138">
        <v>0.69886613779387485</v>
      </c>
      <c r="I636" s="116">
        <v>5.8333034499500638</v>
      </c>
      <c r="J636" s="138">
        <v>8.4420533251023E-2</v>
      </c>
      <c r="K636" s="116">
        <v>3.5900177067455803</v>
      </c>
      <c r="L636" s="139">
        <v>0.61543475966029371</v>
      </c>
      <c r="M636" s="116">
        <v>522.45462426729785</v>
      </c>
      <c r="N636" s="116">
        <v>18.016328240609624</v>
      </c>
      <c r="O636" s="116">
        <v>538.11346983320959</v>
      </c>
      <c r="P636" s="116">
        <v>24.37040236425139</v>
      </c>
      <c r="Q636" s="116">
        <v>605.01502341714013</v>
      </c>
      <c r="R636" s="116">
        <v>99.509633316096625</v>
      </c>
      <c r="S636" s="116">
        <v>86.353991892046068</v>
      </c>
      <c r="T636" s="116">
        <v>97.09004764910172</v>
      </c>
    </row>
    <row r="637" spans="1:21">
      <c r="A637" s="102" t="s">
        <v>3188</v>
      </c>
      <c r="B637" s="140">
        <v>202.44483672524063</v>
      </c>
      <c r="C637" s="140">
        <v>7521.6322115848561</v>
      </c>
      <c r="D637" s="116">
        <v>0.89588707085915975</v>
      </c>
      <c r="E637" s="154">
        <v>1.1162121125835598</v>
      </c>
      <c r="F637" s="138">
        <v>16.445471591174584</v>
      </c>
      <c r="G637" s="116">
        <v>2.3243772623816934</v>
      </c>
      <c r="H637" s="138">
        <v>0.74554022835393796</v>
      </c>
      <c r="I637" s="116">
        <v>4.3477921064848397</v>
      </c>
      <c r="J637" s="138">
        <v>8.8923416343722805E-2</v>
      </c>
      <c r="K637" s="116">
        <v>3.6743117101485638</v>
      </c>
      <c r="L637" s="139">
        <v>0.84509829820709148</v>
      </c>
      <c r="M637" s="116">
        <v>549.16690878119709</v>
      </c>
      <c r="N637" s="116">
        <v>19.342575831978024</v>
      </c>
      <c r="O637" s="116">
        <v>565.63344082006631</v>
      </c>
      <c r="P637" s="116">
        <v>18.857748054240176</v>
      </c>
      <c r="Q637" s="116">
        <v>632.43476202174338</v>
      </c>
      <c r="R637" s="116">
        <v>50.048132553479036</v>
      </c>
      <c r="S637" s="116">
        <v>86.833764011586155</v>
      </c>
      <c r="T637" s="116">
        <v>97.088833359110509</v>
      </c>
    </row>
    <row r="638" spans="1:21">
      <c r="A638" s="102" t="s">
        <v>3189</v>
      </c>
      <c r="B638" s="140">
        <v>229.34978170466363</v>
      </c>
      <c r="C638" s="140">
        <v>13658.098676386304</v>
      </c>
      <c r="D638" s="116">
        <v>2.4220067893771913</v>
      </c>
      <c r="E638" s="154">
        <v>0.41288075838018018</v>
      </c>
      <c r="F638" s="138">
        <v>16.724486329368975</v>
      </c>
      <c r="G638" s="116">
        <v>1.5538205918758834</v>
      </c>
      <c r="H638" s="138">
        <v>0.75028286405217837</v>
      </c>
      <c r="I638" s="116">
        <v>7.2188700955779357</v>
      </c>
      <c r="J638" s="138">
        <v>9.1007365121848413E-2</v>
      </c>
      <c r="K638" s="116">
        <v>7.0496614830140514</v>
      </c>
      <c r="L638" s="139">
        <v>0.9765602358369716</v>
      </c>
      <c r="M638" s="116">
        <v>561.4920717310232</v>
      </c>
      <c r="N638" s="116">
        <v>37.908825836418544</v>
      </c>
      <c r="O638" s="116">
        <v>568.38849720757423</v>
      </c>
      <c r="P638" s="116">
        <v>31.430739893510292</v>
      </c>
      <c r="Q638" s="116">
        <v>596.05521279128004</v>
      </c>
      <c r="R638" s="116">
        <v>33.665220943812244</v>
      </c>
      <c r="S638" s="116">
        <v>94.201352438744664</v>
      </c>
      <c r="T638" s="116">
        <v>98.786670470913407</v>
      </c>
    </row>
    <row r="639" spans="1:21">
      <c r="A639" s="102" t="s">
        <v>3188</v>
      </c>
      <c r="B639" s="140">
        <v>951.64421620321559</v>
      </c>
      <c r="C639" s="140">
        <v>13318.040671787552</v>
      </c>
      <c r="D639" s="116">
        <v>0.51998769457280425</v>
      </c>
      <c r="E639" s="154">
        <v>1.9231224323905389</v>
      </c>
      <c r="F639" s="138">
        <v>16.473723888947415</v>
      </c>
      <c r="G639" s="116">
        <v>0.65479997203740259</v>
      </c>
      <c r="H639" s="138">
        <v>0.78925162770068946</v>
      </c>
      <c r="I639" s="116">
        <v>1.1523100287403367</v>
      </c>
      <c r="J639" s="138">
        <v>9.4298762646094283E-2</v>
      </c>
      <c r="K639" s="116">
        <v>0.94818531888833435</v>
      </c>
      <c r="L639" s="139">
        <v>0.82285608494170281</v>
      </c>
      <c r="M639" s="116">
        <v>580.91061218511095</v>
      </c>
      <c r="N639" s="116">
        <v>5.2672218986973576</v>
      </c>
      <c r="O639" s="116">
        <v>590.74726846455189</v>
      </c>
      <c r="P639" s="116">
        <v>5.1611568519194861</v>
      </c>
      <c r="Q639" s="116">
        <v>628.69679119660736</v>
      </c>
      <c r="R639" s="116">
        <v>14.13055544357178</v>
      </c>
      <c r="S639" s="116">
        <v>92.3991692528692</v>
      </c>
      <c r="T639" s="116">
        <v>98.334879092203337</v>
      </c>
    </row>
    <row r="640" spans="1:21">
      <c r="A640" s="102" t="s">
        <v>3190</v>
      </c>
      <c r="B640" s="140">
        <v>157.36080491415967</v>
      </c>
      <c r="C640" s="140">
        <v>15233.161022255019</v>
      </c>
      <c r="D640" s="116">
        <v>1.3959183133489756</v>
      </c>
      <c r="E640" s="154">
        <v>0.71637429671717678</v>
      </c>
      <c r="F640" s="138">
        <v>16.140686210394385</v>
      </c>
      <c r="G640" s="116">
        <v>1.73965913195175</v>
      </c>
      <c r="H640" s="138">
        <v>0.80881435021067138</v>
      </c>
      <c r="I640" s="116">
        <v>2.6649774577515162</v>
      </c>
      <c r="J640" s="138">
        <v>9.4682467574807638E-2</v>
      </c>
      <c r="K640" s="116">
        <v>2.0188340582971689</v>
      </c>
      <c r="L640" s="139">
        <v>0.75754263977920899</v>
      </c>
      <c r="M640" s="116">
        <v>583.17058672065195</v>
      </c>
      <c r="N640" s="116">
        <v>11.256430001097669</v>
      </c>
      <c r="O640" s="116">
        <v>601.78867391293636</v>
      </c>
      <c r="P640" s="116">
        <v>12.100375902487031</v>
      </c>
      <c r="Q640" s="116">
        <v>672.54312894135558</v>
      </c>
      <c r="R640" s="116">
        <v>37.215103739319204</v>
      </c>
      <c r="S640" s="116">
        <v>86.711254880949539</v>
      </c>
      <c r="T640" s="116">
        <v>96.906208441706568</v>
      </c>
    </row>
    <row r="641" spans="1:20">
      <c r="A641" s="102" t="s">
        <v>3191</v>
      </c>
      <c r="B641" s="140">
        <v>339.50394451339145</v>
      </c>
      <c r="C641" s="140">
        <v>22601.971485726528</v>
      </c>
      <c r="D641" s="116">
        <v>2.4778888277754243</v>
      </c>
      <c r="E641" s="154">
        <v>0.4035693566195101</v>
      </c>
      <c r="F641" s="138">
        <v>16.829586255947707</v>
      </c>
      <c r="G641" s="116">
        <v>0.84784847113186024</v>
      </c>
      <c r="H641" s="138">
        <v>0.78081458649290048</v>
      </c>
      <c r="I641" s="116">
        <v>1.1771156096011699</v>
      </c>
      <c r="J641" s="138">
        <v>9.5305964848305849E-2</v>
      </c>
      <c r="K641" s="116">
        <v>0.81655013830511403</v>
      </c>
      <c r="L641" s="139">
        <v>0.6936872909040579</v>
      </c>
      <c r="M641" s="116">
        <v>586.84121960206505</v>
      </c>
      <c r="N641" s="116">
        <v>4.5802139471848591</v>
      </c>
      <c r="O641" s="116">
        <v>585.9480047552338</v>
      </c>
      <c r="P641" s="116">
        <v>5.2406131159260099</v>
      </c>
      <c r="Q641" s="116">
        <v>582.48851172427464</v>
      </c>
      <c r="R641" s="116">
        <v>18.411427170406682</v>
      </c>
      <c r="S641" s="116">
        <v>100.74726072534986</v>
      </c>
      <c r="T641" s="116">
        <v>100.15243926757705</v>
      </c>
    </row>
    <row r="642" spans="1:20">
      <c r="A642" s="102" t="s">
        <v>3192</v>
      </c>
      <c r="B642" s="140">
        <v>168.49532172151311</v>
      </c>
      <c r="C642" s="140">
        <v>16198.529851555259</v>
      </c>
      <c r="D642" s="116">
        <v>1.1645815041666463</v>
      </c>
      <c r="E642" s="154">
        <v>0.85867755620555053</v>
      </c>
      <c r="F642" s="138">
        <v>16.602051604979732</v>
      </c>
      <c r="G642" s="116">
        <v>1.9044260124039631</v>
      </c>
      <c r="H642" s="138">
        <v>0.80128955106742639</v>
      </c>
      <c r="I642" s="116">
        <v>2.2166409720879607</v>
      </c>
      <c r="J642" s="138">
        <v>9.6482814602208117E-2</v>
      </c>
      <c r="K642" s="116">
        <v>1.1343098176504511</v>
      </c>
      <c r="L642" s="139">
        <v>0.5117246464058588</v>
      </c>
      <c r="M642" s="116">
        <v>593.76384074508428</v>
      </c>
      <c r="N642" s="116">
        <v>6.4342536216415169</v>
      </c>
      <c r="O642" s="116">
        <v>597.55579596634766</v>
      </c>
      <c r="P642" s="116">
        <v>10.012563722617415</v>
      </c>
      <c r="Q642" s="116">
        <v>611.95268559525459</v>
      </c>
      <c r="R642" s="116">
        <v>41.134053384455854</v>
      </c>
      <c r="S642" s="116">
        <v>97.02773673875167</v>
      </c>
      <c r="T642" s="116">
        <v>99.365422401245212</v>
      </c>
    </row>
    <row r="643" spans="1:20">
      <c r="A643" s="102" t="s">
        <v>3193</v>
      </c>
      <c r="B643" s="140">
        <v>53.646579776674763</v>
      </c>
      <c r="C643" s="140">
        <v>1971.5148306164233</v>
      </c>
      <c r="D643" s="116">
        <v>1.6646457896502154</v>
      </c>
      <c r="E643" s="154">
        <v>0.60072839892871477</v>
      </c>
      <c r="F643" s="138">
        <v>18.046212989561564</v>
      </c>
      <c r="G643" s="116">
        <v>8.5610787626001557</v>
      </c>
      <c r="H643" s="138">
        <v>0.73834163429473543</v>
      </c>
      <c r="I643" s="116">
        <v>8.6723555937218606</v>
      </c>
      <c r="J643" s="138">
        <v>9.6636715923584054E-2</v>
      </c>
      <c r="K643" s="116">
        <v>1.3848039444323661</v>
      </c>
      <c r="L643" s="139">
        <v>0.15968025405172037</v>
      </c>
      <c r="M643" s="116">
        <v>594.66859002900037</v>
      </c>
      <c r="N643" s="116">
        <v>7.866582350145336</v>
      </c>
      <c r="O643" s="116">
        <v>561.43735088052324</v>
      </c>
      <c r="P643" s="116">
        <v>37.418446083004483</v>
      </c>
      <c r="Q643" s="116">
        <v>428.91482260769379</v>
      </c>
      <c r="R643" s="116">
        <v>191.16396759925891</v>
      </c>
      <c r="S643" s="116">
        <v>138.64491472072834</v>
      </c>
      <c r="T643" s="116">
        <v>105.91895767112025</v>
      </c>
    </row>
    <row r="644" spans="1:20">
      <c r="A644" s="102" t="s">
        <v>3194</v>
      </c>
      <c r="B644" s="140">
        <v>105.31315689518297</v>
      </c>
      <c r="C644" s="140">
        <v>3773.1821082468964</v>
      </c>
      <c r="D644" s="116">
        <v>1.0755044059836347</v>
      </c>
      <c r="E644" s="154">
        <v>0.92979628389845603</v>
      </c>
      <c r="F644" s="138">
        <v>15.597612851656978</v>
      </c>
      <c r="G644" s="116">
        <v>3.7593560620059834</v>
      </c>
      <c r="H644" s="138">
        <v>0.85491792490002783</v>
      </c>
      <c r="I644" s="116">
        <v>4.5501090477785358</v>
      </c>
      <c r="J644" s="138">
        <v>9.6712204906676744E-2</v>
      </c>
      <c r="K644" s="116">
        <v>2.5633443673714535</v>
      </c>
      <c r="L644" s="139">
        <v>0.56335888666732825</v>
      </c>
      <c r="M644" s="116">
        <v>595.11232540258482</v>
      </c>
      <c r="N644" s="116">
        <v>14.571843819593767</v>
      </c>
      <c r="O644" s="116">
        <v>627.34472228626942</v>
      </c>
      <c r="P644" s="116">
        <v>21.29683757548014</v>
      </c>
      <c r="Q644" s="116">
        <v>745.31894736575759</v>
      </c>
      <c r="R644" s="116">
        <v>79.493635009917625</v>
      </c>
      <c r="S644" s="116">
        <v>79.846665310997338</v>
      </c>
      <c r="T644" s="116">
        <v>94.862091647759755</v>
      </c>
    </row>
    <row r="645" spans="1:20">
      <c r="A645" s="102" t="s">
        <v>3195</v>
      </c>
      <c r="B645" s="140">
        <v>670.33614652568258</v>
      </c>
      <c r="C645" s="140">
        <v>12207.457792002404</v>
      </c>
      <c r="D645" s="116">
        <v>0.66478767980548159</v>
      </c>
      <c r="E645" s="154">
        <v>1.5042396698636207</v>
      </c>
      <c r="F645" s="138">
        <v>16.761781836275457</v>
      </c>
      <c r="G645" s="116">
        <v>0.67447102180549934</v>
      </c>
      <c r="H645" s="138">
        <v>0.81151794117549692</v>
      </c>
      <c r="I645" s="116">
        <v>0.90369317969157048</v>
      </c>
      <c r="J645" s="138">
        <v>9.865453065134247E-2</v>
      </c>
      <c r="K645" s="116">
        <v>0.60145673474133343</v>
      </c>
      <c r="L645" s="139">
        <v>0.66555413746356917</v>
      </c>
      <c r="M645" s="116">
        <v>606.51911160453665</v>
      </c>
      <c r="N645" s="116">
        <v>3.4815971942177271</v>
      </c>
      <c r="O645" s="116">
        <v>603.30520926824875</v>
      </c>
      <c r="P645" s="116">
        <v>4.1106336589497232</v>
      </c>
      <c r="Q645" s="116">
        <v>591.22710323183969</v>
      </c>
      <c r="R645" s="116">
        <v>14.624605077186743</v>
      </c>
      <c r="S645" s="116">
        <v>102.58648635847476</v>
      </c>
      <c r="T645" s="116">
        <v>100.53271582723214</v>
      </c>
    </row>
    <row r="646" spans="1:20">
      <c r="A646" s="102" t="s">
        <v>3196</v>
      </c>
      <c r="B646" s="140">
        <v>359.74164603162296</v>
      </c>
      <c r="C646" s="140">
        <v>13169.472268944077</v>
      </c>
      <c r="D646" s="116">
        <v>0.65886491533430203</v>
      </c>
      <c r="E646" s="154">
        <v>1.5177618002206252</v>
      </c>
      <c r="F646" s="138">
        <v>16.5100287866739</v>
      </c>
      <c r="G646" s="116">
        <v>1.0136561143142166</v>
      </c>
      <c r="H646" s="138">
        <v>0.8319330762199465</v>
      </c>
      <c r="I646" s="116">
        <v>1.1584191848064758</v>
      </c>
      <c r="J646" s="138">
        <v>9.9617341434417528E-2</v>
      </c>
      <c r="K646" s="116">
        <v>0.56074619003708226</v>
      </c>
      <c r="L646" s="139">
        <v>0.4840615533579582</v>
      </c>
      <c r="M646" s="116">
        <v>612.16598136836944</v>
      </c>
      <c r="N646" s="116">
        <v>3.2747484200826875</v>
      </c>
      <c r="O646" s="116">
        <v>614.68420077885776</v>
      </c>
      <c r="P646" s="116">
        <v>5.341687113963701</v>
      </c>
      <c r="Q646" s="116">
        <v>623.95095569545242</v>
      </c>
      <c r="R646" s="116">
        <v>21.880527112629011</v>
      </c>
      <c r="S646" s="116">
        <v>98.11123386870247</v>
      </c>
      <c r="T646" s="116">
        <v>99.590323062265554</v>
      </c>
    </row>
    <row r="647" spans="1:20">
      <c r="A647" s="102" t="s">
        <v>3197</v>
      </c>
      <c r="B647" s="140">
        <v>291.80330551226177</v>
      </c>
      <c r="C647" s="140">
        <v>17268.925804312483</v>
      </c>
      <c r="D647" s="116">
        <v>16.046219940195151</v>
      </c>
      <c r="E647" s="154">
        <v>6.2319973409752365E-2</v>
      </c>
      <c r="F647" s="138">
        <v>16.64276121084168</v>
      </c>
      <c r="G647" s="116">
        <v>1.3473037759805278</v>
      </c>
      <c r="H647" s="138">
        <v>0.82997027392511069</v>
      </c>
      <c r="I647" s="116">
        <v>1.6085879328271662</v>
      </c>
      <c r="J647" s="138">
        <v>0.10018129591697474</v>
      </c>
      <c r="K647" s="116">
        <v>0.87882175261300166</v>
      </c>
      <c r="L647" s="139">
        <v>0.54633118568061878</v>
      </c>
      <c r="M647" s="116">
        <v>615.4712695818813</v>
      </c>
      <c r="N647" s="116">
        <v>5.1587143930884736</v>
      </c>
      <c r="O647" s="116">
        <v>613.59569778608738</v>
      </c>
      <c r="P647" s="116">
        <v>7.4079991799072786</v>
      </c>
      <c r="Q647" s="116">
        <v>606.65856123028527</v>
      </c>
      <c r="R647" s="116">
        <v>29.146439167517258</v>
      </c>
      <c r="S647" s="116">
        <v>101.45266364225111</v>
      </c>
      <c r="T647" s="116">
        <v>100.30566899386048</v>
      </c>
    </row>
    <row r="648" spans="1:20">
      <c r="A648" s="102" t="s">
        <v>3198</v>
      </c>
      <c r="B648" s="140">
        <v>223.17957646194793</v>
      </c>
      <c r="C648" s="140">
        <v>14549.046952462499</v>
      </c>
      <c r="D648" s="116">
        <v>1.3584875690798206</v>
      </c>
      <c r="E648" s="154">
        <v>0.73611273504501462</v>
      </c>
      <c r="F648" s="138">
        <v>16.355844041123614</v>
      </c>
      <c r="G648" s="116">
        <v>1.4636627334033787</v>
      </c>
      <c r="H648" s="138">
        <v>0.85389803621302651</v>
      </c>
      <c r="I648" s="116">
        <v>1.6529419551612459</v>
      </c>
      <c r="J648" s="138">
        <v>0.10129259578852616</v>
      </c>
      <c r="K648" s="116">
        <v>0.76805501754655026</v>
      </c>
      <c r="L648" s="139">
        <v>0.4646594002580241</v>
      </c>
      <c r="M648" s="116">
        <v>621.97954559464108</v>
      </c>
      <c r="N648" s="116">
        <v>4.5539220218762466</v>
      </c>
      <c r="O648" s="116">
        <v>626.78628114173648</v>
      </c>
      <c r="P648" s="116">
        <v>7.7306511430809337</v>
      </c>
      <c r="Q648" s="116">
        <v>644.19080255729955</v>
      </c>
      <c r="R648" s="116">
        <v>31.465396541990117</v>
      </c>
      <c r="S648" s="116">
        <v>96.552068599165878</v>
      </c>
      <c r="T648" s="116">
        <v>99.233114110548243</v>
      </c>
    </row>
    <row r="649" spans="1:20">
      <c r="A649" s="102" t="s">
        <v>3199</v>
      </c>
      <c r="B649" s="140">
        <v>596.70909932515553</v>
      </c>
      <c r="C649" s="140">
        <v>28749.255978510442</v>
      </c>
      <c r="D649" s="116">
        <v>1.2850611061753441</v>
      </c>
      <c r="E649" s="154">
        <v>0.77817311192013616</v>
      </c>
      <c r="F649" s="138">
        <v>16.371940780438656</v>
      </c>
      <c r="G649" s="116">
        <v>0.69326472548033169</v>
      </c>
      <c r="H649" s="138">
        <v>0.85429971851618591</v>
      </c>
      <c r="I649" s="116">
        <v>1.3127321259724287</v>
      </c>
      <c r="J649" s="138">
        <v>0.10143997969460697</v>
      </c>
      <c r="K649" s="116">
        <v>1.1147419678852917</v>
      </c>
      <c r="L649" s="139">
        <v>0.84917702997443412</v>
      </c>
      <c r="M649" s="116">
        <v>622.84219929520111</v>
      </c>
      <c r="N649" s="116">
        <v>6.6182173708041887</v>
      </c>
      <c r="O649" s="116">
        <v>627.00625938021983</v>
      </c>
      <c r="P649" s="116">
        <v>6.1410361020798518</v>
      </c>
      <c r="Q649" s="116">
        <v>642.07677923832682</v>
      </c>
      <c r="R649" s="116">
        <v>14.909001648346702</v>
      </c>
      <c r="S649" s="116">
        <v>97.004317775524754</v>
      </c>
      <c r="T649" s="116">
        <v>99.335882214455921</v>
      </c>
    </row>
    <row r="650" spans="1:20">
      <c r="A650" s="102" t="s">
        <v>3200</v>
      </c>
      <c r="B650" s="140">
        <v>114.35999088530485</v>
      </c>
      <c r="C650" s="140">
        <v>5325.225796435323</v>
      </c>
      <c r="D650" s="116">
        <v>1.2393660424555433</v>
      </c>
      <c r="E650" s="154">
        <v>0.80686412709735877</v>
      </c>
      <c r="F650" s="138">
        <v>16.517926348455607</v>
      </c>
      <c r="G650" s="116">
        <v>2.846174857511103</v>
      </c>
      <c r="H650" s="138">
        <v>0.85485361211965238</v>
      </c>
      <c r="I650" s="116">
        <v>2.9874730649302057</v>
      </c>
      <c r="J650" s="138">
        <v>0.10241085729405031</v>
      </c>
      <c r="K650" s="116">
        <v>0.90790087242778261</v>
      </c>
      <c r="L650" s="139">
        <v>0.30390261357854076</v>
      </c>
      <c r="M650" s="116">
        <v>628.52196620680991</v>
      </c>
      <c r="N650" s="116">
        <v>5.4369991082508022</v>
      </c>
      <c r="O650" s="116">
        <v>627.30951682595685</v>
      </c>
      <c r="P650" s="116">
        <v>13.981168364110829</v>
      </c>
      <c r="Q650" s="116">
        <v>622.92039114888655</v>
      </c>
      <c r="R650" s="116">
        <v>61.417309846713238</v>
      </c>
      <c r="S650" s="116">
        <v>100.8992441309542</v>
      </c>
      <c r="T650" s="116">
        <v>100.19327769599093</v>
      </c>
    </row>
    <row r="651" spans="1:20">
      <c r="A651" s="102" t="s">
        <v>3201</v>
      </c>
      <c r="B651" s="140">
        <v>437.32601671049798</v>
      </c>
      <c r="C651" s="140">
        <v>9517.12441215734</v>
      </c>
      <c r="D651" s="116">
        <v>2.2482785912711329</v>
      </c>
      <c r="E651" s="154">
        <v>0.44478473614545228</v>
      </c>
      <c r="F651" s="138">
        <v>16.528257133166104</v>
      </c>
      <c r="G651" s="116">
        <v>1.2699327831243219</v>
      </c>
      <c r="H651" s="138">
        <v>0.86112226585748086</v>
      </c>
      <c r="I651" s="116">
        <v>1.8822775792296866</v>
      </c>
      <c r="J651" s="138">
        <v>0.10322635794304516</v>
      </c>
      <c r="K651" s="116">
        <v>1.3893306343764551</v>
      </c>
      <c r="L651" s="139">
        <v>0.73811145056779148</v>
      </c>
      <c r="M651" s="116">
        <v>633.2888926554914</v>
      </c>
      <c r="N651" s="116">
        <v>8.3801161377222684</v>
      </c>
      <c r="O651" s="116">
        <v>630.73531452704356</v>
      </c>
      <c r="P651" s="116">
        <v>8.8433023648936455</v>
      </c>
      <c r="Q651" s="116">
        <v>621.5709388049944</v>
      </c>
      <c r="R651" s="116">
        <v>27.398258566797438</v>
      </c>
      <c r="S651" s="116">
        <v>101.88521584889818</v>
      </c>
      <c r="T651" s="116">
        <v>100.40485732598667</v>
      </c>
    </row>
    <row r="652" spans="1:20">
      <c r="A652" s="102" t="s">
        <v>3202</v>
      </c>
      <c r="B652" s="140">
        <v>228.87314887607027</v>
      </c>
      <c r="C652" s="140">
        <v>8123.7720213716102</v>
      </c>
      <c r="D652" s="116">
        <v>1.6010328964429206</v>
      </c>
      <c r="E652" s="154">
        <v>0.62459678512648953</v>
      </c>
      <c r="F652" s="138">
        <v>16.558639067127405</v>
      </c>
      <c r="G652" s="116">
        <v>1.5625860374818183</v>
      </c>
      <c r="H652" s="138">
        <v>0.85995691228201976</v>
      </c>
      <c r="I652" s="116">
        <v>1.7136924850536079</v>
      </c>
      <c r="J652" s="138">
        <v>0.10327615407426247</v>
      </c>
      <c r="K652" s="116">
        <v>0.70360984131554039</v>
      </c>
      <c r="L652" s="139">
        <v>0.41058115586795602</v>
      </c>
      <c r="M652" s="116">
        <v>633.5798567353404</v>
      </c>
      <c r="N652" s="116">
        <v>4.2458632146618243</v>
      </c>
      <c r="O652" s="116">
        <v>630.09932681830992</v>
      </c>
      <c r="P652" s="116">
        <v>8.0453640326483651</v>
      </c>
      <c r="Q652" s="116">
        <v>617.60775581126643</v>
      </c>
      <c r="R652" s="116">
        <v>33.734148243651305</v>
      </c>
      <c r="S652" s="116">
        <v>102.58612376120401</v>
      </c>
      <c r="T652" s="116">
        <v>100.55237797739056</v>
      </c>
    </row>
    <row r="653" spans="1:20">
      <c r="A653" s="102" t="s">
        <v>3203</v>
      </c>
      <c r="B653" s="140">
        <v>2091.0216652569143</v>
      </c>
      <c r="C653" s="140">
        <v>60810.534439312702</v>
      </c>
      <c r="D653" s="116">
        <v>15.781480046518356</v>
      </c>
      <c r="E653" s="154">
        <v>6.3365412943041155E-2</v>
      </c>
      <c r="F653" s="138">
        <v>16.217364234145123</v>
      </c>
      <c r="G653" s="116">
        <v>0.20999650895791036</v>
      </c>
      <c r="H653" s="138">
        <v>0.88192350158751409</v>
      </c>
      <c r="I653" s="116">
        <v>1.0904490994283327</v>
      </c>
      <c r="J653" s="138">
        <v>0.10373132181532768</v>
      </c>
      <c r="K653" s="116">
        <v>1.0700377117978375</v>
      </c>
      <c r="L653" s="139">
        <v>0.98128166858847798</v>
      </c>
      <c r="M653" s="116">
        <v>636.23884167752919</v>
      </c>
      <c r="N653" s="116">
        <v>6.4828202600293139</v>
      </c>
      <c r="O653" s="116">
        <v>642.02101125454499</v>
      </c>
      <c r="P653" s="116">
        <v>5.1888132387666701</v>
      </c>
      <c r="Q653" s="116">
        <v>662.39669471558454</v>
      </c>
      <c r="R653" s="116">
        <v>4.4987036763084234</v>
      </c>
      <c r="S653" s="116">
        <v>96.051029051513183</v>
      </c>
      <c r="T653" s="116">
        <v>99.099380008495814</v>
      </c>
    </row>
    <row r="654" spans="1:20">
      <c r="A654" s="102" t="s">
        <v>3204</v>
      </c>
      <c r="B654" s="140">
        <v>149.0637595009137</v>
      </c>
      <c r="C654" s="140">
        <v>8394.5242884266281</v>
      </c>
      <c r="D654" s="116">
        <v>2.6999365869426195</v>
      </c>
      <c r="E654" s="154">
        <v>0.3703790692108031</v>
      </c>
      <c r="F654" s="138">
        <v>16.2723618789346</v>
      </c>
      <c r="G654" s="116">
        <v>1.8425700644476439</v>
      </c>
      <c r="H654" s="138">
        <v>0.88368419393428488</v>
      </c>
      <c r="I654" s="116">
        <v>2.8910275121888773</v>
      </c>
      <c r="J654" s="138">
        <v>0.10429089781254212</v>
      </c>
      <c r="K654" s="116">
        <v>2.2277736944838931</v>
      </c>
      <c r="L654" s="139">
        <v>0.77058197650882398</v>
      </c>
      <c r="M654" s="116">
        <v>639.50625329102854</v>
      </c>
      <c r="N654" s="116">
        <v>13.562908489304107</v>
      </c>
      <c r="O654" s="116">
        <v>642.97054049165558</v>
      </c>
      <c r="P654" s="116">
        <v>13.772023634434106</v>
      </c>
      <c r="Q654" s="116">
        <v>655.13907931065285</v>
      </c>
      <c r="R654" s="116">
        <v>39.539374444193186</v>
      </c>
      <c r="S654" s="116">
        <v>97.613815674669667</v>
      </c>
      <c r="T654" s="116">
        <v>99.461205921195386</v>
      </c>
    </row>
    <row r="655" spans="1:20">
      <c r="A655" s="102" t="s">
        <v>3205</v>
      </c>
      <c r="B655" s="140">
        <v>666.36357896048139</v>
      </c>
      <c r="C655" s="140">
        <v>24301.923560609208</v>
      </c>
      <c r="D655" s="116">
        <v>0.94320161988757867</v>
      </c>
      <c r="E655" s="154">
        <v>1.0602187050094243</v>
      </c>
      <c r="F655" s="138">
        <v>16.452052978953951</v>
      </c>
      <c r="G655" s="116">
        <v>0.64175666294505895</v>
      </c>
      <c r="H655" s="138">
        <v>0.87624226021258256</v>
      </c>
      <c r="I655" s="116">
        <v>2.3634277630966949</v>
      </c>
      <c r="J655" s="138">
        <v>0.10455456982459937</v>
      </c>
      <c r="K655" s="116">
        <v>2.274629459261853</v>
      </c>
      <c r="L655" s="139">
        <v>0.96242817097210809</v>
      </c>
      <c r="M655" s="116">
        <v>641.04528264453347</v>
      </c>
      <c r="N655" s="116">
        <v>13.879869371660618</v>
      </c>
      <c r="O655" s="116">
        <v>638.95108780067483</v>
      </c>
      <c r="P655" s="116">
        <v>11.207923615208131</v>
      </c>
      <c r="Q655" s="116">
        <v>631.57232547271838</v>
      </c>
      <c r="R655" s="116">
        <v>13.842551223572684</v>
      </c>
      <c r="S655" s="116">
        <v>101.49990061149762</v>
      </c>
      <c r="T655" s="116">
        <v>100.32775511049947</v>
      </c>
    </row>
    <row r="656" spans="1:20">
      <c r="A656" s="102" t="s">
        <v>3206</v>
      </c>
      <c r="B656" s="140">
        <v>507.86989836729401</v>
      </c>
      <c r="C656" s="140">
        <v>21908.230883779626</v>
      </c>
      <c r="D656" s="116">
        <v>1.2759131473970382</v>
      </c>
      <c r="E656" s="154">
        <v>0.78375240669012425</v>
      </c>
      <c r="F656" s="138">
        <v>16.373394016862481</v>
      </c>
      <c r="G656" s="116">
        <v>0.72522357508171864</v>
      </c>
      <c r="H656" s="138">
        <v>0.88530185933446115</v>
      </c>
      <c r="I656" s="116">
        <v>1.6761856595997839</v>
      </c>
      <c r="J656" s="138">
        <v>0.10513052050148025</v>
      </c>
      <c r="K656" s="116">
        <v>1.5111747521692036</v>
      </c>
      <c r="L656" s="139">
        <v>0.90155570984303757</v>
      </c>
      <c r="M656" s="116">
        <v>644.40577660086831</v>
      </c>
      <c r="N656" s="116">
        <v>9.2671978541366684</v>
      </c>
      <c r="O656" s="116">
        <v>643.84215429485118</v>
      </c>
      <c r="P656" s="116">
        <v>7.9922945470497666</v>
      </c>
      <c r="Q656" s="116">
        <v>641.88656080043313</v>
      </c>
      <c r="R656" s="116">
        <v>15.595951499540092</v>
      </c>
      <c r="S656" s="116">
        <v>100.39247056322441</v>
      </c>
      <c r="T656" s="116">
        <v>100.08754044795877</v>
      </c>
    </row>
    <row r="657" spans="1:20">
      <c r="A657" s="102" t="s">
        <v>3207</v>
      </c>
      <c r="B657" s="140">
        <v>198.65043428310668</v>
      </c>
      <c r="C657" s="140">
        <v>16187.691904257239</v>
      </c>
      <c r="D657" s="116">
        <v>1.8164901499507686</v>
      </c>
      <c r="E657" s="154">
        <v>0.55051220620552355</v>
      </c>
      <c r="F657" s="138">
        <v>16.103854088419833</v>
      </c>
      <c r="G657" s="116">
        <v>1.3559501320046325</v>
      </c>
      <c r="H657" s="138">
        <v>0.90921202767816511</v>
      </c>
      <c r="I657" s="116">
        <v>1.5332591851731288</v>
      </c>
      <c r="J657" s="138">
        <v>0.10619247047552587</v>
      </c>
      <c r="K657" s="116">
        <v>0.71573945569207387</v>
      </c>
      <c r="L657" s="139">
        <v>0.46680917526103427</v>
      </c>
      <c r="M657" s="116">
        <v>650.597336972265</v>
      </c>
      <c r="N657" s="116">
        <v>4.4293118563006146</v>
      </c>
      <c r="O657" s="116">
        <v>656.63868201466323</v>
      </c>
      <c r="P657" s="116">
        <v>7.4141985949089531</v>
      </c>
      <c r="Q657" s="116">
        <v>677.43837152716674</v>
      </c>
      <c r="R657" s="116">
        <v>28.998559940764721</v>
      </c>
      <c r="S657" s="116">
        <v>96.037863268005722</v>
      </c>
      <c r="T657" s="116">
        <v>99.079959008223128</v>
      </c>
    </row>
    <row r="658" spans="1:20">
      <c r="A658" s="102" t="s">
        <v>3208</v>
      </c>
      <c r="B658" s="140">
        <v>366.55924636271851</v>
      </c>
      <c r="C658" s="140">
        <v>28520.590915676712</v>
      </c>
      <c r="D658" s="116">
        <v>19.866663905774836</v>
      </c>
      <c r="E658" s="154">
        <v>5.0335577464987478E-2</v>
      </c>
      <c r="F658" s="138">
        <v>15.850511472994317</v>
      </c>
      <c r="G658" s="116">
        <v>1.1107037280775602</v>
      </c>
      <c r="H658" s="138">
        <v>0.96263658477117053</v>
      </c>
      <c r="I658" s="116">
        <v>2.263584257431043</v>
      </c>
      <c r="J658" s="138">
        <v>0.11066349166840372</v>
      </c>
      <c r="K658" s="116">
        <v>1.9723465514265628</v>
      </c>
      <c r="L658" s="139">
        <v>0.8713378107979034</v>
      </c>
      <c r="M658" s="116">
        <v>676.6000128316341</v>
      </c>
      <c r="N658" s="116">
        <v>12.668461098044702</v>
      </c>
      <c r="O658" s="116">
        <v>684.66138557980651</v>
      </c>
      <c r="P658" s="116">
        <v>11.273710901957543</v>
      </c>
      <c r="Q658" s="116">
        <v>711.25062089401115</v>
      </c>
      <c r="R658" s="116">
        <v>23.613651694140174</v>
      </c>
      <c r="S658" s="116">
        <v>95.128214015641532</v>
      </c>
      <c r="T658" s="116">
        <v>98.822575229455126</v>
      </c>
    </row>
    <row r="659" spans="1:20">
      <c r="A659" s="102" t="s">
        <v>3209</v>
      </c>
      <c r="B659" s="140">
        <v>125.56109021322546</v>
      </c>
      <c r="C659" s="140">
        <v>5429.4266066482114</v>
      </c>
      <c r="D659" s="116">
        <v>2.5357855825851674</v>
      </c>
      <c r="E659" s="154">
        <v>0.39435510907058868</v>
      </c>
      <c r="F659" s="138">
        <v>16.298767058352837</v>
      </c>
      <c r="G659" s="116">
        <v>2.6099580263297333</v>
      </c>
      <c r="H659" s="138">
        <v>0.9466193958213952</v>
      </c>
      <c r="I659" s="116">
        <v>3.2027115301194491</v>
      </c>
      <c r="J659" s="138">
        <v>0.11189968831891225</v>
      </c>
      <c r="K659" s="116">
        <v>1.8562004864661215</v>
      </c>
      <c r="L659" s="139">
        <v>0.57957155023477624</v>
      </c>
      <c r="M659" s="116">
        <v>683.77104537032176</v>
      </c>
      <c r="N659" s="116">
        <v>12.04222843208106</v>
      </c>
      <c r="O659" s="116">
        <v>676.34078784457392</v>
      </c>
      <c r="P659" s="116">
        <v>15.815291634881987</v>
      </c>
      <c r="Q659" s="116">
        <v>651.6994740188012</v>
      </c>
      <c r="R659" s="116">
        <v>56.038753193138632</v>
      </c>
      <c r="S659" s="116">
        <v>104.92122099681107</v>
      </c>
      <c r="T659" s="116">
        <v>101.09859669256785</v>
      </c>
    </row>
    <row r="660" spans="1:20">
      <c r="A660" s="102" t="s">
        <v>3210</v>
      </c>
      <c r="B660" s="140">
        <v>1186.7085644138006</v>
      </c>
      <c r="C660" s="140">
        <v>32085.98848936447</v>
      </c>
      <c r="D660" s="116">
        <v>34.837017955223445</v>
      </c>
      <c r="E660" s="154">
        <v>2.8705097585715156E-2</v>
      </c>
      <c r="F660" s="138">
        <v>16.077806919967763</v>
      </c>
      <c r="G660" s="116">
        <v>0.3262239856276557</v>
      </c>
      <c r="H660" s="138">
        <v>0.96282967464022706</v>
      </c>
      <c r="I660" s="116">
        <v>2.9237913334895311</v>
      </c>
      <c r="J660" s="138">
        <v>0.1122729156199663</v>
      </c>
      <c r="K660" s="116">
        <v>2.9055350063266658</v>
      </c>
      <c r="L660" s="139">
        <v>0.99375594046204496</v>
      </c>
      <c r="M660" s="116">
        <v>685.9345265542795</v>
      </c>
      <c r="N660" s="116">
        <v>18.90641566910864</v>
      </c>
      <c r="O660" s="116">
        <v>684.76127699040455</v>
      </c>
      <c r="P660" s="116">
        <v>14.563740003670318</v>
      </c>
      <c r="Q660" s="116">
        <v>680.8866437107597</v>
      </c>
      <c r="R660" s="116">
        <v>6.9737376708582701</v>
      </c>
      <c r="S660" s="116">
        <v>100.74136905021507</v>
      </c>
      <c r="T660" s="116">
        <v>100.1713370196737</v>
      </c>
    </row>
    <row r="661" spans="1:20">
      <c r="A661" s="102" t="s">
        <v>3211</v>
      </c>
      <c r="B661" s="140">
        <v>80.402566008860788</v>
      </c>
      <c r="C661" s="140">
        <v>5094.2601963974275</v>
      </c>
      <c r="D661" s="116">
        <v>0.67565152473835588</v>
      </c>
      <c r="E661" s="154">
        <v>1.4800529021040056</v>
      </c>
      <c r="F661" s="138">
        <v>15.850035191852623</v>
      </c>
      <c r="G661" s="116">
        <v>3.0870898380894078</v>
      </c>
      <c r="H661" s="138">
        <v>1.0192587039415941</v>
      </c>
      <c r="I661" s="116">
        <v>3.9806052854328207</v>
      </c>
      <c r="J661" s="138">
        <v>0.11716917846733654</v>
      </c>
      <c r="K661" s="116">
        <v>2.5129852307526241</v>
      </c>
      <c r="L661" s="139">
        <v>0.63130731397784945</v>
      </c>
      <c r="M661" s="116">
        <v>714.24958267359091</v>
      </c>
      <c r="N661" s="116">
        <v>16.990399344403613</v>
      </c>
      <c r="O661" s="116">
        <v>713.54060599419449</v>
      </c>
      <c r="P661" s="116">
        <v>20.404687428592695</v>
      </c>
      <c r="Q661" s="116">
        <v>711.29648859168435</v>
      </c>
      <c r="R661" s="116">
        <v>65.611083454017489</v>
      </c>
      <c r="S661" s="116">
        <v>100.41517062564915</v>
      </c>
      <c r="T661" s="116">
        <v>100.09936038305887</v>
      </c>
    </row>
    <row r="662" spans="1:20">
      <c r="A662" s="102" t="s">
        <v>3212</v>
      </c>
      <c r="B662" s="140">
        <v>85.344181574734435</v>
      </c>
      <c r="C662" s="140">
        <v>2754.4695349781146</v>
      </c>
      <c r="D662" s="116">
        <v>1.182496473824703</v>
      </c>
      <c r="E662" s="154">
        <v>0.84566848370005632</v>
      </c>
      <c r="F662" s="138">
        <v>15.452344923122347</v>
      </c>
      <c r="G662" s="116">
        <v>4.1473502961027178</v>
      </c>
      <c r="H662" s="138">
        <v>1.0472594544972633</v>
      </c>
      <c r="I662" s="116">
        <v>5.5603077944831147</v>
      </c>
      <c r="J662" s="138">
        <v>0.11736737971346581</v>
      </c>
      <c r="K662" s="116">
        <v>3.7035804690604981</v>
      </c>
      <c r="L662" s="139">
        <v>0.66607472211073548</v>
      </c>
      <c r="M662" s="116">
        <v>715.39316416715178</v>
      </c>
      <c r="N662" s="116">
        <v>25.078040642760186</v>
      </c>
      <c r="O662" s="116">
        <v>727.5240364547434</v>
      </c>
      <c r="P662" s="116">
        <v>28.888653981053551</v>
      </c>
      <c r="Q662" s="116">
        <v>765.0678736006206</v>
      </c>
      <c r="R662" s="116">
        <v>87.441721101266921</v>
      </c>
      <c r="S662" s="116">
        <v>93.507149999687499</v>
      </c>
      <c r="T662" s="116">
        <v>98.33258123721852</v>
      </c>
    </row>
    <row r="663" spans="1:20">
      <c r="A663" s="102" t="s">
        <v>3213</v>
      </c>
      <c r="B663" s="140">
        <v>137.37734817517384</v>
      </c>
      <c r="C663" s="140">
        <v>14149.109263988781</v>
      </c>
      <c r="D663" s="116">
        <v>3.0445338029310798</v>
      </c>
      <c r="E663" s="154">
        <v>0.32845751262057421</v>
      </c>
      <c r="F663" s="138">
        <v>15.773160772151162</v>
      </c>
      <c r="G663" s="116">
        <v>1.4513710724846409</v>
      </c>
      <c r="H663" s="138">
        <v>1.0544575774777618</v>
      </c>
      <c r="I663" s="116">
        <v>1.754422626361182</v>
      </c>
      <c r="J663" s="138">
        <v>0.12062756670271089</v>
      </c>
      <c r="K663" s="116">
        <v>0.98565752766508663</v>
      </c>
      <c r="L663" s="139">
        <v>0.56181305054724573</v>
      </c>
      <c r="M663" s="116">
        <v>734.17473518355928</v>
      </c>
      <c r="N663" s="116">
        <v>6.8395838351227098</v>
      </c>
      <c r="O663" s="116">
        <v>731.08784133728216</v>
      </c>
      <c r="P663" s="116">
        <v>9.1434017596860713</v>
      </c>
      <c r="Q663" s="116">
        <v>721.61663150842662</v>
      </c>
      <c r="R663" s="116">
        <v>30.790422177838877</v>
      </c>
      <c r="S663" s="116">
        <v>101.74027359220946</v>
      </c>
      <c r="T663" s="116">
        <v>100.42223296186005</v>
      </c>
    </row>
    <row r="664" spans="1:20">
      <c r="A664" s="102" t="s">
        <v>3214</v>
      </c>
      <c r="B664" s="140">
        <v>183.73172813245668</v>
      </c>
      <c r="C664" s="140">
        <v>9358.3462378133008</v>
      </c>
      <c r="D664" s="116">
        <v>3.5389632897595922</v>
      </c>
      <c r="E664" s="154">
        <v>0.28256862762425877</v>
      </c>
      <c r="F664" s="138">
        <v>15.760114305757703</v>
      </c>
      <c r="G664" s="116">
        <v>1.090188513185359</v>
      </c>
      <c r="H664" s="138">
        <v>1.0763121074617561</v>
      </c>
      <c r="I664" s="116">
        <v>2.3802757770092113</v>
      </c>
      <c r="J664" s="138">
        <v>0.1230258329146232</v>
      </c>
      <c r="K664" s="116">
        <v>2.1159399283381135</v>
      </c>
      <c r="L664" s="139">
        <v>0.88894738533060536</v>
      </c>
      <c r="M664" s="116">
        <v>747.95602886441372</v>
      </c>
      <c r="N664" s="116">
        <v>14.942693374344913</v>
      </c>
      <c r="O664" s="116">
        <v>741.83205034755781</v>
      </c>
      <c r="P664" s="116">
        <v>12.529242597024506</v>
      </c>
      <c r="Q664" s="116">
        <v>723.37293243436659</v>
      </c>
      <c r="R664" s="116">
        <v>23.128470181950604</v>
      </c>
      <c r="S664" s="116">
        <v>103.39839871355396</v>
      </c>
      <c r="T664" s="116">
        <v>100.82552088629585</v>
      </c>
    </row>
    <row r="665" spans="1:20">
      <c r="A665" s="102" t="s">
        <v>3215</v>
      </c>
      <c r="B665" s="140">
        <v>1418.8162605405355</v>
      </c>
      <c r="C665" s="140">
        <v>47083.820657180469</v>
      </c>
      <c r="D665" s="116">
        <v>29.737731354795557</v>
      </c>
      <c r="E665" s="154">
        <v>3.3627312994026971E-2</v>
      </c>
      <c r="F665" s="138">
        <v>14.429796281176523</v>
      </c>
      <c r="G665" s="116">
        <v>0.50365690509784644</v>
      </c>
      <c r="H665" s="138">
        <v>1.1786391530089591</v>
      </c>
      <c r="I665" s="116">
        <v>1.2013345990966788</v>
      </c>
      <c r="J665" s="138">
        <v>0.12335018035202874</v>
      </c>
      <c r="K665" s="116">
        <v>1.0906578477845548</v>
      </c>
      <c r="L665" s="139">
        <v>0.90787183571059582</v>
      </c>
      <c r="M665" s="116">
        <v>749.81758536484278</v>
      </c>
      <c r="N665" s="116">
        <v>7.7202536829520341</v>
      </c>
      <c r="O665" s="116">
        <v>790.67923048382113</v>
      </c>
      <c r="P665" s="116">
        <v>6.5992650325890168</v>
      </c>
      <c r="Q665" s="116">
        <v>907.69579918579745</v>
      </c>
      <c r="R665" s="116">
        <v>10.394795719301385</v>
      </c>
      <c r="S665" s="116">
        <v>82.606704364769413</v>
      </c>
      <c r="T665" s="116">
        <v>94.83208315792298</v>
      </c>
    </row>
    <row r="666" spans="1:20">
      <c r="A666" s="102" t="s">
        <v>3216</v>
      </c>
      <c r="B666" s="140">
        <v>194.31644251591896</v>
      </c>
      <c r="C666" s="140">
        <v>12228.700488383081</v>
      </c>
      <c r="D666" s="116">
        <v>1.9586279711077719</v>
      </c>
      <c r="E666" s="154">
        <v>0.51056148219634301</v>
      </c>
      <c r="F666" s="138">
        <v>15.742193178055784</v>
      </c>
      <c r="G666" s="116">
        <v>1.1623340717627479</v>
      </c>
      <c r="H666" s="138">
        <v>1.0943242466560992</v>
      </c>
      <c r="I666" s="116">
        <v>1.6554561120702285</v>
      </c>
      <c r="J666" s="138">
        <v>0.12494244045757676</v>
      </c>
      <c r="K666" s="116">
        <v>1.1787766729156579</v>
      </c>
      <c r="L666" s="139">
        <v>0.712055526160425</v>
      </c>
      <c r="M666" s="116">
        <v>758.94839845124818</v>
      </c>
      <c r="N666" s="116">
        <v>8.4397516959626842</v>
      </c>
      <c r="O666" s="116">
        <v>750.60257505867366</v>
      </c>
      <c r="P666" s="116">
        <v>8.7833566097619382</v>
      </c>
      <c r="Q666" s="116">
        <v>725.78460074708721</v>
      </c>
      <c r="R666" s="116">
        <v>24.628796233008984</v>
      </c>
      <c r="S666" s="116">
        <v>104.56937191420482</v>
      </c>
      <c r="T666" s="116">
        <v>101.11188312828826</v>
      </c>
    </row>
    <row r="667" spans="1:20">
      <c r="A667" s="102" t="s">
        <v>3217</v>
      </c>
      <c r="B667" s="140">
        <v>172.90204697255817</v>
      </c>
      <c r="C667" s="140">
        <v>13714.148803301681</v>
      </c>
      <c r="D667" s="116">
        <v>1.0161025790487488</v>
      </c>
      <c r="E667" s="154">
        <v>0.98415260488382617</v>
      </c>
      <c r="F667" s="138">
        <v>15.357634022569641</v>
      </c>
      <c r="G667" s="116">
        <v>1.6031496619021859</v>
      </c>
      <c r="H667" s="138">
        <v>1.1682506075320205</v>
      </c>
      <c r="I667" s="116">
        <v>1.6835453602031925</v>
      </c>
      <c r="J667" s="138">
        <v>0.13012449432202938</v>
      </c>
      <c r="K667" s="116">
        <v>0.51403904657584543</v>
      </c>
      <c r="L667" s="139">
        <v>0.30533127216352779</v>
      </c>
      <c r="M667" s="116">
        <v>788.57565590434535</v>
      </c>
      <c r="N667" s="116">
        <v>3.8154619993101164</v>
      </c>
      <c r="O667" s="116">
        <v>785.82593367215861</v>
      </c>
      <c r="P667" s="116">
        <v>9.2107115891015496</v>
      </c>
      <c r="Q667" s="116">
        <v>778.00758553728213</v>
      </c>
      <c r="R667" s="116">
        <v>33.731418145747739</v>
      </c>
      <c r="S667" s="116">
        <v>101.35835055641071</v>
      </c>
      <c r="T667" s="116">
        <v>100.34991492573137</v>
      </c>
    </row>
    <row r="668" spans="1:20">
      <c r="A668" s="102" t="s">
        <v>3218</v>
      </c>
      <c r="B668" s="140">
        <v>132.89673691583445</v>
      </c>
      <c r="C668" s="140">
        <v>6603.4710933095585</v>
      </c>
      <c r="D668" s="116">
        <v>4.0319467298665428</v>
      </c>
      <c r="E668" s="154">
        <v>0.24801914980486361</v>
      </c>
      <c r="F668" s="138">
        <v>14.874893352120141</v>
      </c>
      <c r="G668" s="116">
        <v>1.797952051045161</v>
      </c>
      <c r="H668" s="138">
        <v>1.2290207574320589</v>
      </c>
      <c r="I668" s="116">
        <v>3.5598461442865914</v>
      </c>
      <c r="J668" s="138">
        <v>0.13259031545070926</v>
      </c>
      <c r="K668" s="116">
        <v>3.0724376304710579</v>
      </c>
      <c r="L668" s="139">
        <v>0.86308157879300373</v>
      </c>
      <c r="M668" s="116">
        <v>802.62577880830509</v>
      </c>
      <c r="N668" s="116">
        <v>23.186869305527125</v>
      </c>
      <c r="O668" s="116">
        <v>813.8928433790436</v>
      </c>
      <c r="P668" s="116">
        <v>19.932511594904895</v>
      </c>
      <c r="Q668" s="116">
        <v>844.83854468758045</v>
      </c>
      <c r="R668" s="116">
        <v>37.426713120468719</v>
      </c>
      <c r="S668" s="116">
        <v>95.003451707463753</v>
      </c>
      <c r="T668" s="116">
        <v>98.615657495652499</v>
      </c>
    </row>
    <row r="669" spans="1:20">
      <c r="A669" s="102" t="s">
        <v>3219</v>
      </c>
      <c r="B669" s="140">
        <v>90.741105367282657</v>
      </c>
      <c r="C669" s="140">
        <v>3953.8064349149604</v>
      </c>
      <c r="D669" s="116">
        <v>1.224036461577362</v>
      </c>
      <c r="E669" s="154">
        <v>0.81696912746483374</v>
      </c>
      <c r="F669" s="138">
        <v>14.41382797131304</v>
      </c>
      <c r="G669" s="116">
        <v>3.3426912707283369</v>
      </c>
      <c r="H669" s="138">
        <v>1.4007324413305173</v>
      </c>
      <c r="I669" s="116">
        <v>3.6649447172709637</v>
      </c>
      <c r="J669" s="138">
        <v>0.14643107371029454</v>
      </c>
      <c r="K669" s="116">
        <v>1.5027424427522238</v>
      </c>
      <c r="L669" s="139">
        <v>0.41003140802386084</v>
      </c>
      <c r="M669" s="116">
        <v>880.9263666980213</v>
      </c>
      <c r="N669" s="116">
        <v>12.373386795498789</v>
      </c>
      <c r="O669" s="116">
        <v>889.24595083767622</v>
      </c>
      <c r="P669" s="116">
        <v>21.715756948722344</v>
      </c>
      <c r="Q669" s="116">
        <v>909.97483467075347</v>
      </c>
      <c r="R669" s="116">
        <v>68.830969956640331</v>
      </c>
      <c r="S669" s="116">
        <v>96.807772383810757</v>
      </c>
      <c r="T669" s="116">
        <v>99.064422600764416</v>
      </c>
    </row>
    <row r="670" spans="1:20">
      <c r="A670" s="102" t="s">
        <v>3220</v>
      </c>
      <c r="B670" s="140">
        <v>287.76708141870949</v>
      </c>
      <c r="C670" s="140">
        <v>11034.284949600848</v>
      </c>
      <c r="D670" s="116">
        <v>3.2087448257485214</v>
      </c>
      <c r="E670" s="154">
        <v>0.31164834048987505</v>
      </c>
      <c r="F670" s="138">
        <v>14.386781185615341</v>
      </c>
      <c r="G670" s="116">
        <v>1.3146090356927909</v>
      </c>
      <c r="H670" s="138">
        <v>1.4095100336699775</v>
      </c>
      <c r="I670" s="116">
        <v>1.7745853513086915</v>
      </c>
      <c r="J670" s="138">
        <v>0.1470721818489939</v>
      </c>
      <c r="K670" s="116">
        <v>1.1920386958292346</v>
      </c>
      <c r="L670" s="139">
        <v>0.67172801519529612</v>
      </c>
      <c r="M670" s="116">
        <v>884.53032818811789</v>
      </c>
      <c r="N670" s="116">
        <v>9.8525508506083952</v>
      </c>
      <c r="O670" s="116">
        <v>892.95163862726599</v>
      </c>
      <c r="P670" s="116">
        <v>10.541000568192885</v>
      </c>
      <c r="Q670" s="116">
        <v>913.8409334568571</v>
      </c>
      <c r="R670" s="116">
        <v>27.074229109539147</v>
      </c>
      <c r="S670" s="116">
        <v>96.792592212097162</v>
      </c>
      <c r="T670" s="116">
        <v>99.056913042671127</v>
      </c>
    </row>
    <row r="671" spans="1:20">
      <c r="A671" s="102" t="s">
        <v>3221</v>
      </c>
      <c r="B671" s="140">
        <v>251.26846249622443</v>
      </c>
      <c r="C671" s="140">
        <v>16833.993071468249</v>
      </c>
      <c r="D671" s="116">
        <v>1.4325494687234614</v>
      </c>
      <c r="E671" s="154">
        <v>0.69805617316035562</v>
      </c>
      <c r="F671" s="138">
        <v>14.035059093228677</v>
      </c>
      <c r="G671" s="116">
        <v>0.91710562089822922</v>
      </c>
      <c r="H671" s="138">
        <v>1.5118221639569669</v>
      </c>
      <c r="I671" s="116">
        <v>2.2940829591031355</v>
      </c>
      <c r="J671" s="138">
        <v>0.15389116194944069</v>
      </c>
      <c r="K671" s="116">
        <v>2.102791930592343</v>
      </c>
      <c r="L671" s="139">
        <v>0.91661547035527546</v>
      </c>
      <c r="M671" s="116">
        <v>922.73875843847122</v>
      </c>
      <c r="N671" s="116">
        <v>18.078586754131265</v>
      </c>
      <c r="O671" s="116">
        <v>935.17637355615341</v>
      </c>
      <c r="P671" s="116">
        <v>14.020982633582832</v>
      </c>
      <c r="Q671" s="116">
        <v>964.61750876737335</v>
      </c>
      <c r="R671" s="116">
        <v>18.729247135659818</v>
      </c>
      <c r="S671" s="116">
        <v>95.658512317237907</v>
      </c>
      <c r="T671" s="116">
        <v>98.670024663862478</v>
      </c>
    </row>
    <row r="672" spans="1:20">
      <c r="A672" s="102" t="s">
        <v>3222</v>
      </c>
      <c r="B672" s="140">
        <v>165.12491087921302</v>
      </c>
      <c r="C672" s="140">
        <v>10635.232924633679</v>
      </c>
      <c r="D672" s="116">
        <v>0.57570399466136568</v>
      </c>
      <c r="E672" s="154">
        <v>1.7370037541396757</v>
      </c>
      <c r="F672" s="138">
        <v>14.180111386992374</v>
      </c>
      <c r="G672" s="116">
        <v>1.4330174259695359</v>
      </c>
      <c r="H672" s="138">
        <v>1.5139559968474343</v>
      </c>
      <c r="I672" s="116">
        <v>4.1811601706628094</v>
      </c>
      <c r="J672" s="138">
        <v>0.15570107825864299</v>
      </c>
      <c r="K672" s="116">
        <v>3.927920751441492</v>
      </c>
      <c r="L672" s="139">
        <v>0.93943321736436325</v>
      </c>
      <c r="M672" s="116">
        <v>932.84224973821381</v>
      </c>
      <c r="N672" s="116">
        <v>34.113876917915718</v>
      </c>
      <c r="O672" s="116">
        <v>936.0385914322037</v>
      </c>
      <c r="P672" s="116">
        <v>25.572554079564554</v>
      </c>
      <c r="Q672" s="116">
        <v>943.55898782722647</v>
      </c>
      <c r="R672" s="116">
        <v>29.357131547042172</v>
      </c>
      <c r="S672" s="116">
        <v>98.864221715094828</v>
      </c>
      <c r="T672" s="116">
        <v>99.658524581865876</v>
      </c>
    </row>
    <row r="673" spans="1:20">
      <c r="A673" s="102" t="s">
        <v>3223</v>
      </c>
      <c r="B673" s="140">
        <v>71.3390953958382</v>
      </c>
      <c r="C673" s="140">
        <v>5940.4145080814515</v>
      </c>
      <c r="D673" s="116">
        <v>3.5588942082105128</v>
      </c>
      <c r="E673" s="154">
        <v>0.28098615510766223</v>
      </c>
      <c r="F673" s="138">
        <v>14.180323305208496</v>
      </c>
      <c r="G673" s="116">
        <v>2.4305619276219073</v>
      </c>
      <c r="H673" s="138">
        <v>1.5418604088611796</v>
      </c>
      <c r="I673" s="116">
        <v>3.6715439498920381</v>
      </c>
      <c r="J673" s="138">
        <v>0.15857324549718949</v>
      </c>
      <c r="K673" s="116">
        <v>2.7518364217343492</v>
      </c>
      <c r="L673" s="139">
        <v>0.74950387610511027</v>
      </c>
      <c r="M673" s="116">
        <v>948.84310921790802</v>
      </c>
      <c r="N673" s="116">
        <v>24.280034148369396</v>
      </c>
      <c r="O673" s="116">
        <v>947.24705016750136</v>
      </c>
      <c r="P673" s="116">
        <v>22.617459506329283</v>
      </c>
      <c r="Q673" s="116">
        <v>943.536158218271</v>
      </c>
      <c r="R673" s="116">
        <v>49.796598116946768</v>
      </c>
      <c r="S673" s="116">
        <v>100.56245337853913</v>
      </c>
      <c r="T673" s="116">
        <v>100.16849448621925</v>
      </c>
    </row>
    <row r="674" spans="1:20">
      <c r="A674" s="102" t="s">
        <v>3224</v>
      </c>
      <c r="B674" s="140">
        <v>83.523692682722768</v>
      </c>
      <c r="C674" s="140">
        <v>11860.006719033834</v>
      </c>
      <c r="D674" s="116">
        <v>0.96860351014896007</v>
      </c>
      <c r="E674" s="154">
        <v>1.0324141813673704</v>
      </c>
      <c r="F674" s="138">
        <v>13.063379127619919</v>
      </c>
      <c r="G674" s="116">
        <v>1.2186337757444403</v>
      </c>
      <c r="H674" s="138">
        <v>2.0471266713042984</v>
      </c>
      <c r="I674" s="116">
        <v>1.7841868799169467</v>
      </c>
      <c r="J674" s="138">
        <v>0.19395410378235142</v>
      </c>
      <c r="K674" s="116">
        <v>1.3031709569671273</v>
      </c>
      <c r="L674" s="139">
        <v>0.73040048194267038</v>
      </c>
      <c r="M674" s="116">
        <v>1142.7595499652186</v>
      </c>
      <c r="N674" s="116">
        <v>13.64682389508323</v>
      </c>
      <c r="O674" s="116">
        <v>1131.3388552628228</v>
      </c>
      <c r="P674" s="116">
        <v>12.171532442712532</v>
      </c>
      <c r="Q674" s="116">
        <v>1109.4693467654279</v>
      </c>
      <c r="R674" s="116">
        <v>24.345213498846192</v>
      </c>
      <c r="S674" s="116">
        <v>103.00055186714674</v>
      </c>
      <c r="T674" s="116">
        <v>101.00948488149845</v>
      </c>
    </row>
    <row r="675" spans="1:20">
      <c r="A675" s="102" t="s">
        <v>3225</v>
      </c>
      <c r="B675" s="140">
        <v>197.31548771862802</v>
      </c>
      <c r="C675" s="140">
        <v>18354.349447395933</v>
      </c>
      <c r="D675" s="116">
        <v>1.5002987495235798</v>
      </c>
      <c r="E675" s="154">
        <v>0.66653391554018837</v>
      </c>
      <c r="F675" s="138">
        <v>9.1957248043804949</v>
      </c>
      <c r="G675" s="116">
        <v>0.83605332426408097</v>
      </c>
      <c r="H675" s="138">
        <v>4.5072900417502542</v>
      </c>
      <c r="I675" s="116">
        <v>6.3268390247289119</v>
      </c>
      <c r="J675" s="138">
        <v>0.30060776644516979</v>
      </c>
      <c r="K675" s="116">
        <v>6.2713560641873674</v>
      </c>
      <c r="L675" s="139">
        <v>0.99123054019160506</v>
      </c>
      <c r="M675" s="116">
        <v>1694.3217912498428</v>
      </c>
      <c r="N675" s="116">
        <v>93.446692961186955</v>
      </c>
      <c r="O675" s="116">
        <v>1732.3172835714468</v>
      </c>
      <c r="P675" s="116">
        <v>52.623877667097759</v>
      </c>
      <c r="Q675" s="116">
        <v>1778.5034248879765</v>
      </c>
      <c r="R675" s="116">
        <v>15.250817282155708</v>
      </c>
      <c r="S675" s="116">
        <v>95.266715123506941</v>
      </c>
      <c r="T675" s="116">
        <v>97.806666672327466</v>
      </c>
    </row>
    <row r="676" spans="1:20">
      <c r="A676" s="102" t="s">
        <v>3226</v>
      </c>
      <c r="B676" s="140">
        <v>64.532306097622993</v>
      </c>
      <c r="C676" s="140">
        <v>13162.348502651055</v>
      </c>
      <c r="D676" s="116">
        <v>1.1150594775753553</v>
      </c>
      <c r="E676" s="154">
        <v>0.89681314773849841</v>
      </c>
      <c r="F676" s="138">
        <v>8.8107296627700826</v>
      </c>
      <c r="G676" s="116">
        <v>0.82638113449553596</v>
      </c>
      <c r="H676" s="138">
        <v>5.3518142947043339</v>
      </c>
      <c r="I676" s="116">
        <v>1.6025270183656912</v>
      </c>
      <c r="J676" s="138">
        <v>0.34198860571503065</v>
      </c>
      <c r="K676" s="116">
        <v>1.3730211451911085</v>
      </c>
      <c r="L676" s="139">
        <v>0.85678502106713916</v>
      </c>
      <c r="M676" s="116">
        <v>1896.2291570548459</v>
      </c>
      <c r="N676" s="116">
        <v>22.555892267358786</v>
      </c>
      <c r="O676" s="116">
        <v>1877.1797611789734</v>
      </c>
      <c r="P676" s="116">
        <v>13.710866701816599</v>
      </c>
      <c r="Q676" s="116">
        <v>1856.1449922131233</v>
      </c>
      <c r="R676" s="116">
        <v>14.931905788800009</v>
      </c>
      <c r="S676" s="116">
        <v>102.15953845253918</v>
      </c>
      <c r="T676" s="116">
        <v>101.01478804906294</v>
      </c>
    </row>
    <row r="677" spans="1:20">
      <c r="A677" s="102" t="s">
        <v>3227</v>
      </c>
      <c r="B677" s="140">
        <v>442.80248599410481</v>
      </c>
      <c r="C677" s="140">
        <v>79525.277813343127</v>
      </c>
      <c r="D677" s="116">
        <v>0.72599447912141202</v>
      </c>
      <c r="E677" s="154">
        <v>1.3774209429391053</v>
      </c>
      <c r="F677" s="138">
        <v>8.0543728702018438</v>
      </c>
      <c r="G677" s="116">
        <v>0.1098422813826104</v>
      </c>
      <c r="H677" s="138">
        <v>6.15774747291404</v>
      </c>
      <c r="I677" s="116">
        <v>1.5008970517008384</v>
      </c>
      <c r="J677" s="138">
        <v>0.35970985050328408</v>
      </c>
      <c r="K677" s="116">
        <v>1.4968722834714163</v>
      </c>
      <c r="L677" s="139">
        <v>0.99731842485474853</v>
      </c>
      <c r="M677" s="116">
        <v>1980.7982708683883</v>
      </c>
      <c r="N677" s="116">
        <v>25.527677795993213</v>
      </c>
      <c r="O677" s="116">
        <v>1998.472186344075</v>
      </c>
      <c r="P677" s="116">
        <v>13.111441899851002</v>
      </c>
      <c r="Q677" s="116">
        <v>2016.7802437438277</v>
      </c>
      <c r="R677" s="116">
        <v>1.947669351251875</v>
      </c>
      <c r="S677" s="116">
        <v>98.21587042083253</v>
      </c>
      <c r="T677" s="116">
        <v>99.115628648902103</v>
      </c>
    </row>
    <row r="678" spans="1:20">
      <c r="A678" s="102" t="s">
        <v>3228</v>
      </c>
      <c r="B678" s="140">
        <v>278.07441957648984</v>
      </c>
      <c r="C678" s="140">
        <v>104707.40387174315</v>
      </c>
      <c r="D678" s="116">
        <v>2.6296014651509161</v>
      </c>
      <c r="E678" s="154">
        <v>0.38028576316700857</v>
      </c>
      <c r="F678" s="138">
        <v>8.04091685006542</v>
      </c>
      <c r="G678" s="116">
        <v>0.21196569925291195</v>
      </c>
      <c r="H678" s="138">
        <v>6.024256300823092</v>
      </c>
      <c r="I678" s="116">
        <v>1.2780642652535501</v>
      </c>
      <c r="J678" s="138">
        <v>0.35132393384393079</v>
      </c>
      <c r="K678" s="116">
        <v>1.2603645537931956</v>
      </c>
      <c r="L678" s="139">
        <v>0.9861511569163206</v>
      </c>
      <c r="M678" s="116">
        <v>1940.9173480909387</v>
      </c>
      <c r="N678" s="116">
        <v>21.123418757928562</v>
      </c>
      <c r="O678" s="116">
        <v>1979.3565974150729</v>
      </c>
      <c r="P678" s="116">
        <v>11.13020305839575</v>
      </c>
      <c r="Q678" s="116">
        <v>2019.7445206428079</v>
      </c>
      <c r="R678" s="116">
        <v>3.7571823112234597</v>
      </c>
      <c r="S678" s="116">
        <v>96.097171115147702</v>
      </c>
      <c r="T678" s="116">
        <v>98.057992714686506</v>
      </c>
    </row>
    <row r="679" spans="1:20">
      <c r="A679" s="102" t="s">
        <v>3229</v>
      </c>
      <c r="B679" s="140">
        <v>423.12121400404754</v>
      </c>
      <c r="C679" s="140">
        <v>39334.210498671368</v>
      </c>
      <c r="D679" s="116">
        <v>9.5240373712925415</v>
      </c>
      <c r="E679" s="154">
        <v>0.10499748804159578</v>
      </c>
      <c r="F679" s="138">
        <v>7.9438367505808696</v>
      </c>
      <c r="G679" s="116">
        <v>0.17935682404155748</v>
      </c>
      <c r="H679" s="138">
        <v>6.4648041051372118</v>
      </c>
      <c r="I679" s="116">
        <v>0.88215836174748163</v>
      </c>
      <c r="J679" s="138">
        <v>0.37246408787130153</v>
      </c>
      <c r="K679" s="116">
        <v>0.86373288977016871</v>
      </c>
      <c r="L679" s="139">
        <v>0.979113192396869</v>
      </c>
      <c r="M679" s="116">
        <v>2040.9845516443888</v>
      </c>
      <c r="N679" s="116">
        <v>15.110605734911246</v>
      </c>
      <c r="O679" s="116">
        <v>2041.1221900494181</v>
      </c>
      <c r="P679" s="116">
        <v>7.7575015275014039</v>
      </c>
      <c r="Q679" s="116">
        <v>2041.244183285366</v>
      </c>
      <c r="R679" s="116">
        <v>3.1713737350024758</v>
      </c>
      <c r="S679" s="116">
        <v>99.987280716187541</v>
      </c>
      <c r="T679" s="116">
        <v>99.99325672878868</v>
      </c>
    </row>
    <row r="680" spans="1:20">
      <c r="A680" s="102" t="s">
        <v>3230</v>
      </c>
      <c r="B680" s="140">
        <v>335.8838120419021</v>
      </c>
      <c r="C680" s="140">
        <v>55955.803230733436</v>
      </c>
      <c r="D680" s="116">
        <v>3.0171096844371981</v>
      </c>
      <c r="E680" s="154">
        <v>0.33144303806990588</v>
      </c>
      <c r="F680" s="138">
        <v>7.9252050235269031</v>
      </c>
      <c r="G680" s="116">
        <v>0.23547114316438442</v>
      </c>
      <c r="H680" s="138">
        <v>6.3713278525573838</v>
      </c>
      <c r="I680" s="116">
        <v>1.6914351318887895</v>
      </c>
      <c r="J680" s="138">
        <v>0.3662175769047335</v>
      </c>
      <c r="K680" s="116">
        <v>1.6749645208554431</v>
      </c>
      <c r="L680" s="139">
        <v>0.99026234543505454</v>
      </c>
      <c r="M680" s="116">
        <v>2011.5779453715957</v>
      </c>
      <c r="N680" s="116">
        <v>28.943167123311468</v>
      </c>
      <c r="O680" s="116">
        <v>2028.3270141910955</v>
      </c>
      <c r="P680" s="116">
        <v>14.845691372852002</v>
      </c>
      <c r="Q680" s="116">
        <v>2045.3952320388403</v>
      </c>
      <c r="R680" s="116">
        <v>4.161593835666622</v>
      </c>
      <c r="S680" s="116">
        <v>98.34666248666592</v>
      </c>
      <c r="T680" s="116">
        <v>99.17424218568722</v>
      </c>
    </row>
    <row r="681" spans="1:20">
      <c r="A681" s="102" t="s">
        <v>3231</v>
      </c>
      <c r="B681" s="140">
        <v>456.59094908937811</v>
      </c>
      <c r="C681" s="140">
        <v>61410.063331851918</v>
      </c>
      <c r="D681" s="116">
        <v>8.7889812735404664</v>
      </c>
      <c r="E681" s="154">
        <v>0.11377882929510098</v>
      </c>
      <c r="F681" s="138">
        <v>7.597698045012125</v>
      </c>
      <c r="G681" s="116">
        <v>0.93812965213416299</v>
      </c>
      <c r="H681" s="138">
        <v>7.0380311583518171</v>
      </c>
      <c r="I681" s="116">
        <v>2.7746909484999351</v>
      </c>
      <c r="J681" s="138">
        <v>0.387821551875138</v>
      </c>
      <c r="K681" s="116">
        <v>2.6112875397922197</v>
      </c>
      <c r="L681" s="139">
        <v>0.94110933010537434</v>
      </c>
      <c r="M681" s="116">
        <v>2112.717414265765</v>
      </c>
      <c r="N681" s="116">
        <v>47.041257527167772</v>
      </c>
      <c r="O681" s="116">
        <v>2116.2452885217676</v>
      </c>
      <c r="P681" s="116">
        <v>24.673541866984806</v>
      </c>
      <c r="Q681" s="116">
        <v>2119.6588964354964</v>
      </c>
      <c r="R681" s="116">
        <v>16.439344695335876</v>
      </c>
      <c r="S681" s="116">
        <v>99.672518904744322</v>
      </c>
      <c r="T681" s="116">
        <v>99.83329558841136</v>
      </c>
    </row>
    <row r="682" spans="1:20">
      <c r="A682" s="102" t="s">
        <v>3232</v>
      </c>
      <c r="B682" s="140">
        <v>131.04531689743303</v>
      </c>
      <c r="C682" s="140">
        <v>35003.061203226687</v>
      </c>
      <c r="D682" s="116">
        <v>0.67636376917886332</v>
      </c>
      <c r="E682" s="154">
        <v>1.4784943333290101</v>
      </c>
      <c r="F682" s="138">
        <v>7.5748649886823776</v>
      </c>
      <c r="G682" s="116">
        <v>0.39631929741108946</v>
      </c>
      <c r="H682" s="138">
        <v>7.0429052256478535</v>
      </c>
      <c r="I682" s="116">
        <v>1.2568218091865349</v>
      </c>
      <c r="J682" s="138">
        <v>0.38692381935282921</v>
      </c>
      <c r="K682" s="116">
        <v>1.1926994904612371</v>
      </c>
      <c r="L682" s="139">
        <v>0.9489805808137588</v>
      </c>
      <c r="M682" s="116">
        <v>2108.5461083683031</v>
      </c>
      <c r="N682" s="116">
        <v>21.449822424472586</v>
      </c>
      <c r="O682" s="116">
        <v>2116.8608055994055</v>
      </c>
      <c r="P682" s="116">
        <v>11.175322045681014</v>
      </c>
      <c r="Q682" s="116">
        <v>2124.9321705830012</v>
      </c>
      <c r="R682" s="116">
        <v>6.9416546176107659</v>
      </c>
      <c r="S682" s="116">
        <v>99.22886657552921</v>
      </c>
      <c r="T682" s="116">
        <v>99.607215684228805</v>
      </c>
    </row>
    <row r="683" spans="1:20">
      <c r="A683" s="102" t="s">
        <v>3233</v>
      </c>
      <c r="B683" s="140">
        <v>342.36979484809666</v>
      </c>
      <c r="C683" s="140">
        <v>55628.29158403771</v>
      </c>
      <c r="D683" s="116">
        <v>27.616419677686878</v>
      </c>
      <c r="E683" s="154">
        <v>3.6210341951312605E-2</v>
      </c>
      <c r="F683" s="138">
        <v>7.0162574892163692</v>
      </c>
      <c r="G683" s="116">
        <v>0.15080465260848769</v>
      </c>
      <c r="H683" s="138">
        <v>8.150031211583407</v>
      </c>
      <c r="I683" s="116">
        <v>0.92816664233399027</v>
      </c>
      <c r="J683" s="138">
        <v>0.41472815147678593</v>
      </c>
      <c r="K683" s="116">
        <v>0.91583364902867959</v>
      </c>
      <c r="L683" s="139">
        <v>0.98671252257644404</v>
      </c>
      <c r="M683" s="116">
        <v>2236.50213402279</v>
      </c>
      <c r="N683" s="116">
        <v>17.307182189981404</v>
      </c>
      <c r="O683" s="116">
        <v>2247.8116366793156</v>
      </c>
      <c r="P683" s="116">
        <v>8.3946473764174243</v>
      </c>
      <c r="Q683" s="116">
        <v>2258.1116918262696</v>
      </c>
      <c r="R683" s="116">
        <v>2.60310466876399</v>
      </c>
      <c r="S683" s="116">
        <v>99.043025290480529</v>
      </c>
      <c r="T683" s="116">
        <v>99.496866086464735</v>
      </c>
    </row>
    <row r="684" spans="1:20">
      <c r="A684" s="102" t="s">
        <v>3234</v>
      </c>
      <c r="B684" s="140">
        <v>868.94750450882475</v>
      </c>
      <c r="C684" s="140">
        <v>435383.86080122931</v>
      </c>
      <c r="D684" s="116">
        <v>10.745561102004753</v>
      </c>
      <c r="E684" s="154">
        <v>9.30616829132761E-2</v>
      </c>
      <c r="F684" s="138">
        <v>6.736470867034245</v>
      </c>
      <c r="G684" s="116">
        <v>0.19307965043392278</v>
      </c>
      <c r="H684" s="138">
        <v>8.6402241163774693</v>
      </c>
      <c r="I684" s="116">
        <v>1.2909212546874651</v>
      </c>
      <c r="J684" s="138">
        <v>0.42213967250234641</v>
      </c>
      <c r="K684" s="116">
        <v>1.2764003816954042</v>
      </c>
      <c r="L684" s="139">
        <v>0.98875154240482588</v>
      </c>
      <c r="M684" s="116">
        <v>2270.1856511395167</v>
      </c>
      <c r="N684" s="116">
        <v>24.424243780776351</v>
      </c>
      <c r="O684" s="116">
        <v>2300.8014996589168</v>
      </c>
      <c r="P684" s="116">
        <v>11.74862169444873</v>
      </c>
      <c r="Q684" s="116">
        <v>2328.0844884123189</v>
      </c>
      <c r="R684" s="116">
        <v>3.3081952909699339</v>
      </c>
      <c r="S684" s="116">
        <v>97.513026801175613</v>
      </c>
      <c r="T684" s="116">
        <v>98.669339857265456</v>
      </c>
    </row>
    <row r="685" spans="1:20">
      <c r="A685" s="102" t="s">
        <v>3235</v>
      </c>
      <c r="B685" s="140">
        <v>265.86833231426635</v>
      </c>
      <c r="C685" s="140">
        <v>44986.049151197833</v>
      </c>
      <c r="D685" s="116">
        <v>3.2686468262433337</v>
      </c>
      <c r="E685" s="154">
        <v>0.30593699875165259</v>
      </c>
      <c r="F685" s="138">
        <v>6.6800944219547107</v>
      </c>
      <c r="G685" s="116">
        <v>0.34028650070791605</v>
      </c>
      <c r="H685" s="138">
        <v>8.2361495275402987</v>
      </c>
      <c r="I685" s="116">
        <v>2.5552406469639917</v>
      </c>
      <c r="J685" s="138">
        <v>0.39903000085078966</v>
      </c>
      <c r="K685" s="116">
        <v>2.5324809695894892</v>
      </c>
      <c r="L685" s="139">
        <v>0.99109294171508111</v>
      </c>
      <c r="M685" s="116">
        <v>2164.5714098310864</v>
      </c>
      <c r="N685" s="116">
        <v>46.564020370500884</v>
      </c>
      <c r="O685" s="116">
        <v>2257.3235325216356</v>
      </c>
      <c r="P685" s="116">
        <v>23.140362790912604</v>
      </c>
      <c r="Q685" s="116">
        <v>2342.4728816759075</v>
      </c>
      <c r="R685" s="116">
        <v>5.8190628643706077</v>
      </c>
      <c r="S685" s="116">
        <v>92.405398874135841</v>
      </c>
      <c r="T685" s="116">
        <v>95.891057646179021</v>
      </c>
    </row>
    <row r="686" spans="1:20">
      <c r="A686" s="102" t="s">
        <v>3236</v>
      </c>
      <c r="B686" s="140">
        <v>47.682661044974246</v>
      </c>
      <c r="C686" s="140">
        <v>11833.169069754524</v>
      </c>
      <c r="D686" s="116">
        <v>0.98913393697214069</v>
      </c>
      <c r="E686" s="154">
        <v>1.010985431418036</v>
      </c>
      <c r="F686" s="138">
        <v>5.3004169428264651</v>
      </c>
      <c r="G686" s="116">
        <v>0.61577706555531475</v>
      </c>
      <c r="H686" s="138">
        <v>14.401343534448467</v>
      </c>
      <c r="I686" s="116">
        <v>7.7308162363984332</v>
      </c>
      <c r="J686" s="138">
        <v>0.5536199976026619</v>
      </c>
      <c r="K686" s="116">
        <v>7.7062531937704799</v>
      </c>
      <c r="L686" s="139">
        <v>0.99682271032231962</v>
      </c>
      <c r="M686" s="116">
        <v>2840.2107349264429</v>
      </c>
      <c r="N686" s="116">
        <v>177.06700708173071</v>
      </c>
      <c r="O686" s="116">
        <v>2776.5190111294428</v>
      </c>
      <c r="P686" s="116">
        <v>73.528866401698906</v>
      </c>
      <c r="Q686" s="116">
        <v>2730.5435697144362</v>
      </c>
      <c r="R686" s="116">
        <v>10.136249543908434</v>
      </c>
      <c r="S686" s="116">
        <v>104.01631259168943</v>
      </c>
      <c r="T686" s="116">
        <v>102.293941570063</v>
      </c>
    </row>
    <row r="687" spans="1:20">
      <c r="A687" s="102" t="s">
        <v>3237</v>
      </c>
      <c r="B687" s="140">
        <v>212.57588485118885</v>
      </c>
      <c r="C687" s="140">
        <v>91062.116359385604</v>
      </c>
      <c r="D687" s="116">
        <v>1.2555143285011883</v>
      </c>
      <c r="E687" s="154">
        <v>0.79648633018293236</v>
      </c>
      <c r="F687" s="138">
        <v>5.234488276479512</v>
      </c>
      <c r="G687" s="116">
        <v>0.98805946080485041</v>
      </c>
      <c r="H687" s="138">
        <v>12.846530709383538</v>
      </c>
      <c r="I687" s="116">
        <v>1.8914024865320218</v>
      </c>
      <c r="J687" s="138">
        <v>0.48770680585800819</v>
      </c>
      <c r="K687" s="116">
        <v>1.6128055890198121</v>
      </c>
      <c r="L687" s="139">
        <v>0.85270353639905017</v>
      </c>
      <c r="M687" s="116">
        <v>2560.7469970812708</v>
      </c>
      <c r="N687" s="116">
        <v>34.083621863624558</v>
      </c>
      <c r="O687" s="116">
        <v>2668.4619088776926</v>
      </c>
      <c r="P687" s="116">
        <v>17.819820971780928</v>
      </c>
      <c r="Q687" s="116">
        <v>2751.1274122735999</v>
      </c>
      <c r="R687" s="116">
        <v>16.236121887656282</v>
      </c>
      <c r="S687" s="116">
        <v>93.07991282617499</v>
      </c>
      <c r="T687" s="116">
        <v>95.963408305058962</v>
      </c>
    </row>
    <row r="689" spans="1:21">
      <c r="A689" s="282" t="s">
        <v>3532</v>
      </c>
    </row>
    <row r="690" spans="1:21">
      <c r="A690" s="102" t="s">
        <v>3238</v>
      </c>
      <c r="B690" s="140">
        <v>832.71055272093656</v>
      </c>
      <c r="C690" s="140">
        <v>7418.2616869537896</v>
      </c>
      <c r="D690" s="116">
        <v>2.6447420487034918</v>
      </c>
      <c r="E690" s="154">
        <v>0.37810870836731358</v>
      </c>
      <c r="F690" s="138">
        <v>17.851367806768515</v>
      </c>
      <c r="G690" s="116">
        <v>3.033439339840283</v>
      </c>
      <c r="H690" s="138">
        <v>0.35913062623208453</v>
      </c>
      <c r="I690" s="116">
        <v>4.078326320309448</v>
      </c>
      <c r="J690" s="138">
        <v>4.6496757321903469E-2</v>
      </c>
      <c r="K690" s="116">
        <v>2.7259844728901435</v>
      </c>
      <c r="L690" s="139">
        <v>0.66840764048603762</v>
      </c>
      <c r="M690" s="116">
        <v>292.9776909306554</v>
      </c>
      <c r="N690" s="116">
        <v>7.8077621525237646</v>
      </c>
      <c r="O690" s="116">
        <v>311.56546674712843</v>
      </c>
      <c r="P690" s="116">
        <v>10.942585265629305</v>
      </c>
      <c r="Q690" s="116">
        <v>453.06495472264811</v>
      </c>
      <c r="R690" s="116">
        <v>67.355463427435438</v>
      </c>
      <c r="S690" s="116">
        <v>64.665714678816201</v>
      </c>
      <c r="T690" s="116">
        <v>94.034070588587028</v>
      </c>
    </row>
    <row r="691" spans="1:21">
      <c r="A691" s="102" t="s">
        <v>3239</v>
      </c>
      <c r="B691" s="140">
        <v>321.50631335522945</v>
      </c>
      <c r="C691" s="140">
        <v>3582.8995194186532</v>
      </c>
      <c r="D691" s="116">
        <v>2.67013105587113</v>
      </c>
      <c r="E691" s="154">
        <v>0.37451345236451328</v>
      </c>
      <c r="F691" s="138">
        <v>19.552731072118799</v>
      </c>
      <c r="G691" s="116">
        <v>4.4503596615135361</v>
      </c>
      <c r="H691" s="138">
        <v>0.32906344251515951</v>
      </c>
      <c r="I691" s="116">
        <v>4.7071426447943896</v>
      </c>
      <c r="J691" s="138">
        <v>4.6664411061535675E-2</v>
      </c>
      <c r="K691" s="116">
        <v>1.5334571274134305</v>
      </c>
      <c r="L691" s="139">
        <v>0.32577239381289486</v>
      </c>
      <c r="M691" s="116">
        <v>294.0103543141397</v>
      </c>
      <c r="N691" s="116">
        <v>4.407255650501952</v>
      </c>
      <c r="O691" s="116">
        <v>288.85060224750487</v>
      </c>
      <c r="P691" s="116">
        <v>11.834253239847754</v>
      </c>
      <c r="Q691" s="116">
        <v>247.31585135677128</v>
      </c>
      <c r="R691" s="116">
        <v>102.49653359219205</v>
      </c>
      <c r="S691" s="116">
        <v>118.88051360282935</v>
      </c>
      <c r="T691" s="116">
        <v>101.78630476325392</v>
      </c>
    </row>
    <row r="692" spans="1:21">
      <c r="A692" s="102" t="s">
        <v>3240</v>
      </c>
      <c r="B692" s="140">
        <v>626.34455266853354</v>
      </c>
      <c r="C692" s="140">
        <v>6703.3216932739251</v>
      </c>
      <c r="D692" s="116">
        <v>4.3447041112596141</v>
      </c>
      <c r="E692" s="154">
        <v>0.2301652711880719</v>
      </c>
      <c r="F692" s="138">
        <v>18.76654338694518</v>
      </c>
      <c r="G692" s="116">
        <v>2.7319769001563832</v>
      </c>
      <c r="H692" s="138">
        <v>0.34376353463465603</v>
      </c>
      <c r="I692" s="116">
        <v>2.9227624943355397</v>
      </c>
      <c r="J692" s="138">
        <v>4.6788898227233131E-2</v>
      </c>
      <c r="K692" s="116">
        <v>1.0386735845810395</v>
      </c>
      <c r="L692" s="139">
        <v>0.35537392675389823</v>
      </c>
      <c r="M692" s="116">
        <v>294.77702613607846</v>
      </c>
      <c r="N692" s="116">
        <v>2.992823009329129</v>
      </c>
      <c r="O692" s="116">
        <v>300.01958179353858</v>
      </c>
      <c r="P692" s="116">
        <v>7.5922147623387559</v>
      </c>
      <c r="Q692" s="116">
        <v>341.02986913801232</v>
      </c>
      <c r="R692" s="116">
        <v>61.840415303999833</v>
      </c>
      <c r="S692" s="116">
        <v>86.437304415932061</v>
      </c>
      <c r="T692" s="116">
        <v>98.252595505226779</v>
      </c>
    </row>
    <row r="693" spans="1:21">
      <c r="A693" s="102" t="s">
        <v>3241</v>
      </c>
      <c r="B693" s="140">
        <v>568.39328575644515</v>
      </c>
      <c r="C693" s="140">
        <v>6056.4916791243959</v>
      </c>
      <c r="D693" s="116">
        <v>4.3565314954642673</v>
      </c>
      <c r="E693" s="154">
        <v>0.22954040411302751</v>
      </c>
      <c r="F693" s="138">
        <v>19.161434180403134</v>
      </c>
      <c r="G693" s="116">
        <v>2.8559138821409311</v>
      </c>
      <c r="H693" s="138">
        <v>0.33812435279655717</v>
      </c>
      <c r="I693" s="116">
        <v>3.0027772067037466</v>
      </c>
      <c r="J693" s="138">
        <v>4.6989755808693343E-2</v>
      </c>
      <c r="K693" s="116">
        <v>0.92759196357788187</v>
      </c>
      <c r="L693" s="139">
        <v>0.30891135096770378</v>
      </c>
      <c r="M693" s="116">
        <v>296.01384375592198</v>
      </c>
      <c r="N693" s="116">
        <v>2.6837123436095283</v>
      </c>
      <c r="O693" s="116">
        <v>295.74950164723566</v>
      </c>
      <c r="P693" s="116">
        <v>7.7044445252905973</v>
      </c>
      <c r="Q693" s="116">
        <v>293.68395638093449</v>
      </c>
      <c r="R693" s="116">
        <v>65.218625381591991</v>
      </c>
      <c r="S693" s="116">
        <v>100.79333151313361</v>
      </c>
      <c r="T693" s="116">
        <v>100.08938040713983</v>
      </c>
    </row>
    <row r="694" spans="1:21">
      <c r="A694" s="102" t="s">
        <v>3242</v>
      </c>
      <c r="B694" s="140">
        <v>486.01683339388848</v>
      </c>
      <c r="C694" s="140">
        <v>10060.791077758939</v>
      </c>
      <c r="D694" s="116">
        <v>2.2880655518777213</v>
      </c>
      <c r="E694" s="154">
        <v>0.43705041543907741</v>
      </c>
      <c r="F694" s="138">
        <v>18.900772371684759</v>
      </c>
      <c r="G694" s="116">
        <v>1.853983764758947</v>
      </c>
      <c r="H694" s="138">
        <v>0.35002401871073541</v>
      </c>
      <c r="I694" s="116">
        <v>1.9624724333920029</v>
      </c>
      <c r="J694" s="138">
        <v>4.7981754440629076E-2</v>
      </c>
      <c r="K694" s="116">
        <v>0.64346115021325956</v>
      </c>
      <c r="L694" s="139">
        <v>0.3278828987682032</v>
      </c>
      <c r="M694" s="116">
        <v>302.11878074069784</v>
      </c>
      <c r="N694" s="116">
        <v>1.8991661073553416</v>
      </c>
      <c r="O694" s="116">
        <v>304.73918254521055</v>
      </c>
      <c r="P694" s="116">
        <v>5.1664659934220651</v>
      </c>
      <c r="Q694" s="116">
        <v>324.8706597826714</v>
      </c>
      <c r="R694" s="116">
        <v>42.076762352103401</v>
      </c>
      <c r="S694" s="116">
        <v>92.996634704656344</v>
      </c>
      <c r="T694" s="116">
        <v>99.140116547328489</v>
      </c>
    </row>
    <row r="695" spans="1:21">
      <c r="A695" s="102" t="s">
        <v>3243</v>
      </c>
      <c r="B695" s="140">
        <v>393.35107670775272</v>
      </c>
      <c r="C695" s="140">
        <v>4531.7699385992573</v>
      </c>
      <c r="D695" s="116">
        <v>2.1804724335927776</v>
      </c>
      <c r="E695" s="154">
        <v>0.45861620839310219</v>
      </c>
      <c r="F695" s="138">
        <v>19.485435268425277</v>
      </c>
      <c r="G695" s="116">
        <v>4.0780610253131835</v>
      </c>
      <c r="H695" s="138">
        <v>0.34045869360018355</v>
      </c>
      <c r="I695" s="116">
        <v>5.8409481361325843</v>
      </c>
      <c r="J695" s="138">
        <v>4.811419956280108E-2</v>
      </c>
      <c r="K695" s="116">
        <v>4.1816376460439875</v>
      </c>
      <c r="L695" s="139">
        <v>0.71591761278892962</v>
      </c>
      <c r="M695" s="116">
        <v>302.93343439567656</v>
      </c>
      <c r="N695" s="116">
        <v>12.374560871117808</v>
      </c>
      <c r="O695" s="116">
        <v>297.51928115492876</v>
      </c>
      <c r="P695" s="116">
        <v>15.064548393919353</v>
      </c>
      <c r="Q695" s="116">
        <v>255.23617402940957</v>
      </c>
      <c r="R695" s="116">
        <v>93.794863746466717</v>
      </c>
      <c r="S695" s="116">
        <v>118.68750013498129</v>
      </c>
      <c r="T695" s="116">
        <v>101.81976550216537</v>
      </c>
    </row>
    <row r="696" spans="1:21">
      <c r="A696" s="102" t="s">
        <v>3244</v>
      </c>
      <c r="B696" s="140">
        <v>493.74344314788971</v>
      </c>
      <c r="C696" s="140">
        <v>6713.9689314296465</v>
      </c>
      <c r="D696" s="116">
        <v>2.6865481629248604</v>
      </c>
      <c r="E696" s="154">
        <v>0.37222485485288836</v>
      </c>
      <c r="F696" s="138">
        <v>18.854788955262855</v>
      </c>
      <c r="G696" s="116">
        <v>2.3393287856143035</v>
      </c>
      <c r="H696" s="138">
        <v>0.35508375986106544</v>
      </c>
      <c r="I696" s="116">
        <v>2.6646467715118445</v>
      </c>
      <c r="J696" s="138">
        <v>4.8556928877441431E-2</v>
      </c>
      <c r="K696" s="116">
        <v>1.275885280785386</v>
      </c>
      <c r="L696" s="139">
        <v>0.47881966736682519</v>
      </c>
      <c r="M696" s="116">
        <v>305.65586094740269</v>
      </c>
      <c r="N696" s="116">
        <v>3.8088079905773498</v>
      </c>
      <c r="O696" s="116">
        <v>308.53761264841512</v>
      </c>
      <c r="P696" s="116">
        <v>7.0899191827112134</v>
      </c>
      <c r="Q696" s="116">
        <v>330.35450942289128</v>
      </c>
      <c r="R696" s="116">
        <v>53.04826206547969</v>
      </c>
      <c r="S696" s="116">
        <v>92.523592755359815</v>
      </c>
      <c r="T696" s="116">
        <v>99.065996629624465</v>
      </c>
    </row>
    <row r="697" spans="1:21">
      <c r="A697" s="102" t="s">
        <v>3245</v>
      </c>
      <c r="B697" s="140">
        <v>95.812487448160866</v>
      </c>
      <c r="C697" s="140">
        <v>4941.2462215566029</v>
      </c>
      <c r="D697" s="116">
        <v>1.7765923108849695</v>
      </c>
      <c r="E697" s="154">
        <v>0.56287533941980894</v>
      </c>
      <c r="F697" s="138">
        <v>17.19733015799299</v>
      </c>
      <c r="G697" s="116">
        <v>3.9964300686811369</v>
      </c>
      <c r="H697" s="138">
        <v>0.67437798419731776</v>
      </c>
      <c r="I697" s="116">
        <v>5.9636762305814548</v>
      </c>
      <c r="J697" s="138">
        <v>8.4113002941130346E-2</v>
      </c>
      <c r="K697" s="116">
        <v>4.4265088827814987</v>
      </c>
      <c r="L697" s="139">
        <v>0.74224500318822928</v>
      </c>
      <c r="M697" s="116">
        <v>520.62622942689086</v>
      </c>
      <c r="N697" s="116">
        <v>22.139603448050934</v>
      </c>
      <c r="O697" s="116">
        <v>523.37081138296685</v>
      </c>
      <c r="P697" s="116">
        <v>24.393683688435743</v>
      </c>
      <c r="Q697" s="116">
        <v>535.37861700712813</v>
      </c>
      <c r="R697" s="116">
        <v>87.507104884715631</v>
      </c>
      <c r="S697" s="116">
        <v>97.24449443597392</v>
      </c>
      <c r="T697" s="116">
        <v>99.47559514279682</v>
      </c>
    </row>
    <row r="698" spans="1:21">
      <c r="A698" s="102" t="s">
        <v>3246</v>
      </c>
      <c r="B698" s="140">
        <v>581.31187902134354</v>
      </c>
      <c r="C698" s="140">
        <v>12394.519652899991</v>
      </c>
      <c r="D698" s="116">
        <v>2.1696937938214087</v>
      </c>
      <c r="E698" s="154">
        <v>0.46089452937906672</v>
      </c>
      <c r="F698" s="138">
        <v>16.58105188362865</v>
      </c>
      <c r="G698" s="116">
        <v>1.0779404394580501</v>
      </c>
      <c r="H698" s="138">
        <v>0.78511049029931779</v>
      </c>
      <c r="I698" s="116">
        <v>2.7379011799384534</v>
      </c>
      <c r="J698" s="138">
        <v>9.4415127458907136E-2</v>
      </c>
      <c r="K698" s="116">
        <v>2.5167731880503976</v>
      </c>
      <c r="L698" s="139">
        <v>0.9192344875306907</v>
      </c>
      <c r="M698" s="118">
        <v>581.59607023763544</v>
      </c>
      <c r="N698" s="118">
        <v>13.996597150140303</v>
      </c>
      <c r="O698" s="116">
        <v>588.39448915394928</v>
      </c>
      <c r="P698" s="116">
        <v>12.227406482735432</v>
      </c>
      <c r="Q698" s="116">
        <v>614.68673277623623</v>
      </c>
      <c r="R698" s="116">
        <v>23.300804592668612</v>
      </c>
      <c r="S698" s="116">
        <v>94.616662313639566</v>
      </c>
      <c r="T698" s="116">
        <v>98.844581476945976</v>
      </c>
      <c r="U698" s="102" t="s">
        <v>1928</v>
      </c>
    </row>
    <row r="699" spans="1:21">
      <c r="A699" s="102" t="s">
        <v>3247</v>
      </c>
      <c r="B699" s="140">
        <v>450.70351331591712</v>
      </c>
      <c r="C699" s="140">
        <v>12785.578463324478</v>
      </c>
      <c r="D699" s="116">
        <v>1.8048071192417205</v>
      </c>
      <c r="E699" s="154">
        <v>0.5540758285683981</v>
      </c>
      <c r="F699" s="138">
        <v>16.423674034219843</v>
      </c>
      <c r="G699" s="116">
        <v>1.3714563603222685</v>
      </c>
      <c r="H699" s="138">
        <v>0.79486956986422874</v>
      </c>
      <c r="I699" s="116">
        <v>1.5110440870988435</v>
      </c>
      <c r="J699" s="138">
        <v>9.4681452822531403E-2</v>
      </c>
      <c r="K699" s="116">
        <v>0.63431986007689656</v>
      </c>
      <c r="L699" s="139">
        <v>0.41978911501832517</v>
      </c>
      <c r="M699" s="118">
        <v>583.16461100012077</v>
      </c>
      <c r="N699" s="118">
        <v>3.5367447006915427</v>
      </c>
      <c r="O699" s="116">
        <v>593.93040186005146</v>
      </c>
      <c r="P699" s="116">
        <v>6.7947973017714389</v>
      </c>
      <c r="Q699" s="116">
        <v>635.28981394721677</v>
      </c>
      <c r="R699" s="116">
        <v>29.54023513121524</v>
      </c>
      <c r="S699" s="116">
        <v>91.795051360381663</v>
      </c>
      <c r="T699" s="116">
        <v>98.187364912418232</v>
      </c>
      <c r="U699" s="102" t="s">
        <v>1927</v>
      </c>
    </row>
    <row r="700" spans="1:21">
      <c r="A700" s="102" t="s">
        <v>3248</v>
      </c>
      <c r="B700" s="140">
        <v>132.55651681716367</v>
      </c>
      <c r="C700" s="140">
        <v>3761.5519692103294</v>
      </c>
      <c r="D700" s="116">
        <v>2.8298081830713513</v>
      </c>
      <c r="E700" s="154">
        <v>0.35338084255401486</v>
      </c>
      <c r="F700" s="138">
        <v>17.065012520550209</v>
      </c>
      <c r="G700" s="116">
        <v>3.7692558740815492</v>
      </c>
      <c r="H700" s="138">
        <v>0.76799382765516211</v>
      </c>
      <c r="I700" s="116">
        <v>3.9803187324072513</v>
      </c>
      <c r="J700" s="138">
        <v>9.5052395449960997E-2</v>
      </c>
      <c r="K700" s="116">
        <v>1.2789243008301183</v>
      </c>
      <c r="L700" s="139">
        <v>0.32131203222929816</v>
      </c>
      <c r="M700" s="118">
        <v>585.34866623493463</v>
      </c>
      <c r="N700" s="118">
        <v>7.1563469886314124</v>
      </c>
      <c r="O700" s="116">
        <v>578.61143632440201</v>
      </c>
      <c r="P700" s="116">
        <v>17.557716349351381</v>
      </c>
      <c r="Q700" s="116">
        <v>552.26618071543862</v>
      </c>
      <c r="R700" s="116">
        <v>82.292824216842064</v>
      </c>
      <c r="S700" s="116">
        <v>105.99031529988655</v>
      </c>
      <c r="T700" s="116">
        <v>101.16437897483164</v>
      </c>
    </row>
    <row r="701" spans="1:21">
      <c r="A701" s="102" t="s">
        <v>3249</v>
      </c>
      <c r="B701" s="140">
        <v>370.37327986824965</v>
      </c>
      <c r="C701" s="140">
        <v>8825.7832742492137</v>
      </c>
      <c r="D701" s="116">
        <v>3.2947707021884249</v>
      </c>
      <c r="E701" s="154">
        <v>0.30351125780491744</v>
      </c>
      <c r="F701" s="138">
        <v>16.700062348082284</v>
      </c>
      <c r="G701" s="116">
        <v>1.309163324286857</v>
      </c>
      <c r="H701" s="138">
        <v>0.79008080511901591</v>
      </c>
      <c r="I701" s="116">
        <v>1.9610556757379529</v>
      </c>
      <c r="J701" s="138">
        <v>9.5694797690097283E-2</v>
      </c>
      <c r="K701" s="116">
        <v>1.4600790230964298</v>
      </c>
      <c r="L701" s="139">
        <v>0.74453726182302127</v>
      </c>
      <c r="M701" s="116">
        <v>589.12928596421932</v>
      </c>
      <c r="N701" s="116">
        <v>8.2204109937823659</v>
      </c>
      <c r="O701" s="116">
        <v>591.21770965970495</v>
      </c>
      <c r="P701" s="116">
        <v>8.7887994657071431</v>
      </c>
      <c r="Q701" s="116">
        <v>599.24204740068865</v>
      </c>
      <c r="R701" s="116">
        <v>28.337858837228623</v>
      </c>
      <c r="S701" s="116">
        <v>98.312407902560395</v>
      </c>
      <c r="T701" s="116">
        <v>99.646758941526343</v>
      </c>
    </row>
    <row r="702" spans="1:21">
      <c r="A702" s="102" t="s">
        <v>3250</v>
      </c>
      <c r="B702" s="140">
        <v>517.51910018753244</v>
      </c>
      <c r="C702" s="140">
        <v>19158.854944399514</v>
      </c>
      <c r="D702" s="116">
        <v>1.8571183688672113</v>
      </c>
      <c r="E702" s="154">
        <v>0.53846863870608919</v>
      </c>
      <c r="F702" s="138">
        <v>16.363395099445111</v>
      </c>
      <c r="G702" s="116">
        <v>0.82027287185256093</v>
      </c>
      <c r="H702" s="138">
        <v>0.8226877417320273</v>
      </c>
      <c r="I702" s="116">
        <v>0.97037286204555473</v>
      </c>
      <c r="J702" s="138">
        <v>9.7635368156595737E-2</v>
      </c>
      <c r="K702" s="116">
        <v>0.51843602025441216</v>
      </c>
      <c r="L702" s="139">
        <v>0.53426475588109956</v>
      </c>
      <c r="M702" s="116">
        <v>600.5363458183366</v>
      </c>
      <c r="N702" s="116">
        <v>2.9727780122443619</v>
      </c>
      <c r="O702" s="116">
        <v>609.54682732518438</v>
      </c>
      <c r="P702" s="116">
        <v>4.4472760083973526</v>
      </c>
      <c r="Q702" s="116">
        <v>643.19908992162289</v>
      </c>
      <c r="R702" s="116">
        <v>17.642912391541813</v>
      </c>
      <c r="S702" s="116">
        <v>93.367101295419289</v>
      </c>
      <c r="T702" s="116">
        <v>98.521773700900454</v>
      </c>
    </row>
    <row r="703" spans="1:21">
      <c r="A703" s="102" t="s">
        <v>3251</v>
      </c>
      <c r="B703" s="140">
        <v>393.01078048796512</v>
      </c>
      <c r="C703" s="140">
        <v>7158.2446888227105</v>
      </c>
      <c r="D703" s="116">
        <v>4.2647075427667378</v>
      </c>
      <c r="E703" s="154">
        <v>0.23448266732758138</v>
      </c>
      <c r="F703" s="138">
        <v>16.527459336692694</v>
      </c>
      <c r="G703" s="116">
        <v>2.0185938562764214</v>
      </c>
      <c r="H703" s="138">
        <v>0.81506281693370208</v>
      </c>
      <c r="I703" s="116">
        <v>2.1419462457542822</v>
      </c>
      <c r="J703" s="138">
        <v>9.7700301448520183E-2</v>
      </c>
      <c r="K703" s="116">
        <v>0.71638855595546025</v>
      </c>
      <c r="L703" s="139">
        <v>0.33445683213361216</v>
      </c>
      <c r="M703" s="116">
        <v>600.91768786080456</v>
      </c>
      <c r="N703" s="116">
        <v>4.110352083203793</v>
      </c>
      <c r="O703" s="116">
        <v>605.29022389067745</v>
      </c>
      <c r="P703" s="116">
        <v>9.7667774778518037</v>
      </c>
      <c r="Q703" s="116">
        <v>621.67497882136297</v>
      </c>
      <c r="R703" s="116">
        <v>43.545940830282518</v>
      </c>
      <c r="S703" s="116">
        <v>96.661070226774726</v>
      </c>
      <c r="T703" s="116">
        <v>99.277613307254967</v>
      </c>
    </row>
    <row r="704" spans="1:21">
      <c r="A704" s="102" t="s">
        <v>3252</v>
      </c>
      <c r="B704" s="140">
        <v>222.98189760367205</v>
      </c>
      <c r="C704" s="140">
        <v>4221.7417780991673</v>
      </c>
      <c r="D704" s="116">
        <v>2.1358132931582632</v>
      </c>
      <c r="E704" s="154">
        <v>0.46820571966816588</v>
      </c>
      <c r="F704" s="138">
        <v>16.674187887040183</v>
      </c>
      <c r="G704" s="116">
        <v>4.6145503539796309</v>
      </c>
      <c r="H704" s="138">
        <v>0.80901243943952716</v>
      </c>
      <c r="I704" s="116">
        <v>4.8548855076102848</v>
      </c>
      <c r="J704" s="138">
        <v>9.7835983595643994E-2</v>
      </c>
      <c r="K704" s="116">
        <v>1.5085881885361667</v>
      </c>
      <c r="L704" s="139">
        <v>0.31073609999069546</v>
      </c>
      <c r="M704" s="116">
        <v>601.71445293779198</v>
      </c>
      <c r="N704" s="116">
        <v>8.6666313662539665</v>
      </c>
      <c r="O704" s="116">
        <v>601.89986577363527</v>
      </c>
      <c r="P704" s="116">
        <v>22.04909683332221</v>
      </c>
      <c r="Q704" s="116">
        <v>602.57710873056453</v>
      </c>
      <c r="R704" s="116">
        <v>99.922214348305801</v>
      </c>
      <c r="S704" s="116">
        <v>99.85683893724574</v>
      </c>
      <c r="T704" s="116">
        <v>99.969195401696098</v>
      </c>
    </row>
    <row r="705" spans="1:20">
      <c r="A705" s="102" t="s">
        <v>3253</v>
      </c>
      <c r="B705" s="140">
        <v>81.915676662115942</v>
      </c>
      <c r="C705" s="140">
        <v>1918.315623643238</v>
      </c>
      <c r="D705" s="116">
        <v>1.07125596589317</v>
      </c>
      <c r="E705" s="154">
        <v>0.93348371615950854</v>
      </c>
      <c r="F705" s="138">
        <v>16.585826794489197</v>
      </c>
      <c r="G705" s="116">
        <v>6.9902568011821415</v>
      </c>
      <c r="H705" s="138">
        <v>0.81959410155269363</v>
      </c>
      <c r="I705" s="116">
        <v>7.5784593222725567</v>
      </c>
      <c r="J705" s="138">
        <v>9.8590410575413165E-2</v>
      </c>
      <c r="K705" s="116">
        <v>2.9273461621179382</v>
      </c>
      <c r="L705" s="139">
        <v>0.38627193703008678</v>
      </c>
      <c r="M705" s="116">
        <v>606.14287265257451</v>
      </c>
      <c r="N705" s="116">
        <v>16.935271258968669</v>
      </c>
      <c r="O705" s="116">
        <v>607.82195775082619</v>
      </c>
      <c r="P705" s="116">
        <v>34.673997023961988</v>
      </c>
      <c r="Q705" s="116">
        <v>614.06567825411753</v>
      </c>
      <c r="R705" s="116">
        <v>151.15125096601511</v>
      </c>
      <c r="S705" s="116">
        <v>98.709778793683967</v>
      </c>
      <c r="T705" s="116">
        <v>99.723753793879879</v>
      </c>
    </row>
    <row r="706" spans="1:20">
      <c r="A706" s="102" t="s">
        <v>3254</v>
      </c>
      <c r="B706" s="140">
        <v>246.22172291303968</v>
      </c>
      <c r="C706" s="140">
        <v>9337.2963615103927</v>
      </c>
      <c r="D706" s="116">
        <v>2.2890303837036958</v>
      </c>
      <c r="E706" s="154">
        <v>0.4368661976351666</v>
      </c>
      <c r="F706" s="138">
        <v>16.128677843921235</v>
      </c>
      <c r="G706" s="116">
        <v>1.7423888788298576</v>
      </c>
      <c r="H706" s="138">
        <v>0.87655811081626755</v>
      </c>
      <c r="I706" s="116">
        <v>1.9166252160971173</v>
      </c>
      <c r="J706" s="138">
        <v>0.10253643299123723</v>
      </c>
      <c r="K706" s="116">
        <v>0.7984567702194989</v>
      </c>
      <c r="L706" s="139">
        <v>0.41659515043082879</v>
      </c>
      <c r="M706" s="116">
        <v>629.25623587367807</v>
      </c>
      <c r="N706" s="116">
        <v>4.7869065442330339</v>
      </c>
      <c r="O706" s="116">
        <v>639.12200515272775</v>
      </c>
      <c r="P706" s="116">
        <v>9.0907016952202753</v>
      </c>
      <c r="Q706" s="116">
        <v>674.17131166495346</v>
      </c>
      <c r="R706" s="116">
        <v>37.264473296964695</v>
      </c>
      <c r="S706" s="116">
        <v>93.337735525952326</v>
      </c>
      <c r="T706" s="116">
        <v>98.45635587579369</v>
      </c>
    </row>
    <row r="707" spans="1:20">
      <c r="A707" s="102" t="s">
        <v>3255</v>
      </c>
      <c r="B707" s="140">
        <v>1203.0579270567134</v>
      </c>
      <c r="C707" s="140">
        <v>35164.388034541727</v>
      </c>
      <c r="D707" s="116">
        <v>1.470011772831058</v>
      </c>
      <c r="E707" s="154">
        <v>0.68026666077246822</v>
      </c>
      <c r="F707" s="138">
        <v>15.902184762960115</v>
      </c>
      <c r="G707" s="116">
        <v>0.5382019503687071</v>
      </c>
      <c r="H707" s="138">
        <v>0.89870676209513167</v>
      </c>
      <c r="I707" s="116">
        <v>1.0394005262778825</v>
      </c>
      <c r="J707" s="138">
        <v>0.10365100796749654</v>
      </c>
      <c r="K707" s="116">
        <v>0.88920870140032848</v>
      </c>
      <c r="L707" s="139">
        <v>0.85550149236945805</v>
      </c>
      <c r="M707" s="116">
        <v>635.76974638676643</v>
      </c>
      <c r="N707" s="116">
        <v>5.3834883287268553</v>
      </c>
      <c r="O707" s="116">
        <v>651.03620134548305</v>
      </c>
      <c r="P707" s="116">
        <v>4.9954711986549114</v>
      </c>
      <c r="Q707" s="116">
        <v>704.34469078274128</v>
      </c>
      <c r="R707" s="116">
        <v>11.467692090702144</v>
      </c>
      <c r="S707" s="116">
        <v>90.264007765889843</v>
      </c>
      <c r="T707" s="116">
        <v>97.655052833134974</v>
      </c>
    </row>
    <row r="708" spans="1:20">
      <c r="A708" s="102" t="s">
        <v>3256</v>
      </c>
      <c r="B708" s="140">
        <v>286.58978475169442</v>
      </c>
      <c r="C708" s="140">
        <v>8582.3455294008963</v>
      </c>
      <c r="D708" s="116">
        <v>1.6753713076956354</v>
      </c>
      <c r="E708" s="154">
        <v>0.59688261068254489</v>
      </c>
      <c r="F708" s="138">
        <v>16.590535603220392</v>
      </c>
      <c r="G708" s="116">
        <v>1.6915287289532952</v>
      </c>
      <c r="H708" s="138">
        <v>0.86595083275983553</v>
      </c>
      <c r="I708" s="116">
        <v>2.2726190696543305</v>
      </c>
      <c r="J708" s="138">
        <v>0.10419631651827965</v>
      </c>
      <c r="K708" s="116">
        <v>1.5177377885794914</v>
      </c>
      <c r="L708" s="139">
        <v>0.66783642223434392</v>
      </c>
      <c r="M708" s="116">
        <v>638.95410139889816</v>
      </c>
      <c r="N708" s="116">
        <v>9.2325426386855725</v>
      </c>
      <c r="O708" s="116">
        <v>633.36625178931558</v>
      </c>
      <c r="P708" s="116">
        <v>10.709413788355562</v>
      </c>
      <c r="Q708" s="116">
        <v>613.45142776774264</v>
      </c>
      <c r="R708" s="116">
        <v>36.540724622085975</v>
      </c>
      <c r="S708" s="116">
        <v>104.15724415606235</v>
      </c>
      <c r="T708" s="116">
        <v>100.882246187541</v>
      </c>
    </row>
    <row r="709" spans="1:20">
      <c r="A709" s="102" t="s">
        <v>3257</v>
      </c>
      <c r="B709" s="140">
        <v>736.16079249624875</v>
      </c>
      <c r="C709" s="140">
        <v>15782.664662729117</v>
      </c>
      <c r="D709" s="116">
        <v>101.87912056621165</v>
      </c>
      <c r="E709" s="154">
        <v>9.8155539078303676E-3</v>
      </c>
      <c r="F709" s="138">
        <v>16.272097041587745</v>
      </c>
      <c r="G709" s="116">
        <v>0.82292356271640765</v>
      </c>
      <c r="H709" s="138">
        <v>0.89194650803617404</v>
      </c>
      <c r="I709" s="116">
        <v>1.7012383110904374</v>
      </c>
      <c r="J709" s="138">
        <v>0.1052642887631995</v>
      </c>
      <c r="K709" s="116">
        <v>1.4889622564215583</v>
      </c>
      <c r="L709" s="139">
        <v>0.87522262267135442</v>
      </c>
      <c r="M709" s="116">
        <v>645.1860223894505</v>
      </c>
      <c r="N709" s="116">
        <v>9.1414925126266553</v>
      </c>
      <c r="O709" s="116">
        <v>647.41452761522328</v>
      </c>
      <c r="P709" s="116">
        <v>8.1439356588005012</v>
      </c>
      <c r="Q709" s="116">
        <v>655.17314049326285</v>
      </c>
      <c r="R709" s="116">
        <v>17.651290470630158</v>
      </c>
      <c r="S709" s="116">
        <v>98.475652085448246</v>
      </c>
      <c r="T709" s="116">
        <v>99.655783870964171</v>
      </c>
    </row>
    <row r="710" spans="1:20">
      <c r="A710" s="102" t="s">
        <v>3258</v>
      </c>
      <c r="B710" s="140">
        <v>217.44493087785878</v>
      </c>
      <c r="C710" s="140">
        <v>5931.7121066041163</v>
      </c>
      <c r="D710" s="116">
        <v>1.9589729722068183</v>
      </c>
      <c r="E710" s="154">
        <v>0.51047156555380235</v>
      </c>
      <c r="F710" s="138">
        <v>16.237766546989548</v>
      </c>
      <c r="G710" s="116">
        <v>1.9940814506290834</v>
      </c>
      <c r="H710" s="138">
        <v>0.89421238397493263</v>
      </c>
      <c r="I710" s="116">
        <v>3.2839720652077786</v>
      </c>
      <c r="J710" s="138">
        <v>0.10530905087330965</v>
      </c>
      <c r="K710" s="116">
        <v>2.6092358447104878</v>
      </c>
      <c r="L710" s="139">
        <v>0.79453655296102543</v>
      </c>
      <c r="M710" s="116">
        <v>645.44709049906737</v>
      </c>
      <c r="N710" s="116">
        <v>16.025604059102591</v>
      </c>
      <c r="O710" s="116">
        <v>648.62986609905079</v>
      </c>
      <c r="P710" s="116">
        <v>15.74258944793678</v>
      </c>
      <c r="Q710" s="116">
        <v>659.7330931968861</v>
      </c>
      <c r="R710" s="116">
        <v>42.770879001909634</v>
      </c>
      <c r="S710" s="116">
        <v>97.834578431014776</v>
      </c>
      <c r="T710" s="116">
        <v>99.509307886310395</v>
      </c>
    </row>
    <row r="711" spans="1:20">
      <c r="A711" s="102" t="s">
        <v>3259</v>
      </c>
      <c r="B711" s="140">
        <v>160.81978924485392</v>
      </c>
      <c r="C711" s="140">
        <v>4364.7114656702852</v>
      </c>
      <c r="D711" s="116">
        <v>1.0211054620924989</v>
      </c>
      <c r="E711" s="154">
        <v>0.97933077152554981</v>
      </c>
      <c r="F711" s="138">
        <v>16.29183187383984</v>
      </c>
      <c r="G711" s="116">
        <v>3.6945727424811898</v>
      </c>
      <c r="H711" s="138">
        <v>0.9069333258131812</v>
      </c>
      <c r="I711" s="116">
        <v>3.8922037066281199</v>
      </c>
      <c r="J711" s="138">
        <v>0.10716278840245691</v>
      </c>
      <c r="K711" s="116">
        <v>1.2244925252547258</v>
      </c>
      <c r="L711" s="139">
        <v>0.3146013460625175</v>
      </c>
      <c r="M711" s="116">
        <v>656.24945415584921</v>
      </c>
      <c r="N711" s="116">
        <v>7.6402412465338898</v>
      </c>
      <c r="O711" s="116">
        <v>655.42606807164066</v>
      </c>
      <c r="P711" s="116">
        <v>18.798142522811929</v>
      </c>
      <c r="Q711" s="116">
        <v>652.57297609737191</v>
      </c>
      <c r="R711" s="116">
        <v>79.326475797611863</v>
      </c>
      <c r="S711" s="116">
        <v>100.563381904115</v>
      </c>
      <c r="T711" s="116">
        <v>100.12562608115833</v>
      </c>
    </row>
    <row r="712" spans="1:20">
      <c r="A712" s="102" t="s">
        <v>3260</v>
      </c>
      <c r="B712" s="140">
        <v>751.56721662422638</v>
      </c>
      <c r="C712" s="140">
        <v>25645.726720961826</v>
      </c>
      <c r="D712" s="116">
        <v>4.000915439165003</v>
      </c>
      <c r="E712" s="154">
        <v>0.24994279814339226</v>
      </c>
      <c r="F712" s="138">
        <v>16.097047774069264</v>
      </c>
      <c r="G712" s="116">
        <v>0.56308094386175356</v>
      </c>
      <c r="H712" s="138">
        <v>0.92333410716790176</v>
      </c>
      <c r="I712" s="116">
        <v>3.3661439552038042</v>
      </c>
      <c r="J712" s="138">
        <v>0.1077962955795569</v>
      </c>
      <c r="K712" s="116">
        <v>3.3187143561648789</v>
      </c>
      <c r="L712" s="139">
        <v>0.9859098126312742</v>
      </c>
      <c r="M712" s="116">
        <v>659.9369712678515</v>
      </c>
      <c r="N712" s="116">
        <v>20.817736983026691</v>
      </c>
      <c r="O712" s="116">
        <v>664.12163699258542</v>
      </c>
      <c r="P712" s="116">
        <v>16.409847647873562</v>
      </c>
      <c r="Q712" s="116">
        <v>678.33184622287683</v>
      </c>
      <c r="R712" s="116">
        <v>12.041026744242288</v>
      </c>
      <c r="S712" s="116">
        <v>97.288218877316069</v>
      </c>
      <c r="T712" s="116">
        <v>99.369894686207815</v>
      </c>
    </row>
    <row r="713" spans="1:20">
      <c r="A713" s="102" t="s">
        <v>3261</v>
      </c>
      <c r="B713" s="140">
        <v>358.83491558711836</v>
      </c>
      <c r="C713" s="140">
        <v>11565.226395761354</v>
      </c>
      <c r="D713" s="116">
        <v>1.355156329473741</v>
      </c>
      <c r="E713" s="154">
        <v>0.73792224428331321</v>
      </c>
      <c r="F713" s="138">
        <v>16.180529912890918</v>
      </c>
      <c r="G713" s="116">
        <v>1.3331695162401158</v>
      </c>
      <c r="H713" s="138">
        <v>0.91912242734097149</v>
      </c>
      <c r="I713" s="116">
        <v>2.2779926165139903</v>
      </c>
      <c r="J713" s="138">
        <v>0.1078610960922505</v>
      </c>
      <c r="K713" s="116">
        <v>1.8471354584492041</v>
      </c>
      <c r="L713" s="139">
        <v>0.81086103838030588</v>
      </c>
      <c r="M713" s="116">
        <v>660.31404305316119</v>
      </c>
      <c r="N713" s="116">
        <v>11.593029378651011</v>
      </c>
      <c r="O713" s="116">
        <v>661.89573281060882</v>
      </c>
      <c r="P713" s="116">
        <v>11.078223873790137</v>
      </c>
      <c r="Q713" s="116">
        <v>667.28957863673293</v>
      </c>
      <c r="R713" s="116">
        <v>28.534823607862734</v>
      </c>
      <c r="S713" s="116">
        <v>98.954646407362944</v>
      </c>
      <c r="T713" s="116">
        <v>99.761036417211614</v>
      </c>
    </row>
    <row r="714" spans="1:20">
      <c r="A714" s="102" t="s">
        <v>3262</v>
      </c>
      <c r="B714" s="140">
        <v>187.06544566945362</v>
      </c>
      <c r="C714" s="140">
        <v>3731.6057169261267</v>
      </c>
      <c r="D714" s="116">
        <v>4.4983400589532563</v>
      </c>
      <c r="E714" s="154">
        <v>0.22230422486838303</v>
      </c>
      <c r="F714" s="138">
        <v>16.404845014320784</v>
      </c>
      <c r="G714" s="116">
        <v>3.8979729054779737</v>
      </c>
      <c r="H714" s="138">
        <v>0.90876602739383816</v>
      </c>
      <c r="I714" s="116">
        <v>4.7560587709154438</v>
      </c>
      <c r="J714" s="138">
        <v>0.10812420825120331</v>
      </c>
      <c r="K714" s="116">
        <v>2.7250508730226173</v>
      </c>
      <c r="L714" s="139">
        <v>0.57296408734202853</v>
      </c>
      <c r="M714" s="116">
        <v>661.84485641875938</v>
      </c>
      <c r="N714" s="116">
        <v>17.140691600066873</v>
      </c>
      <c r="O714" s="116">
        <v>656.40145638058107</v>
      </c>
      <c r="P714" s="116">
        <v>22.995918059795827</v>
      </c>
      <c r="Q714" s="116">
        <v>637.75972846133698</v>
      </c>
      <c r="R714" s="116">
        <v>83.894246317039062</v>
      </c>
      <c r="S714" s="116">
        <v>103.77652066798423</v>
      </c>
      <c r="T714" s="116">
        <v>100.82927909212655</v>
      </c>
    </row>
    <row r="715" spans="1:20">
      <c r="A715" s="102" t="s">
        <v>3257</v>
      </c>
      <c r="B715" s="140">
        <v>664.46156536379874</v>
      </c>
      <c r="C715" s="140">
        <v>12953.47247627425</v>
      </c>
      <c r="D715" s="116">
        <v>2.1063247535055232</v>
      </c>
      <c r="E715" s="154">
        <v>0.47476059821056354</v>
      </c>
      <c r="F715" s="138">
        <v>15.600943512255441</v>
      </c>
      <c r="G715" s="116">
        <v>3.1184598223962725</v>
      </c>
      <c r="H715" s="138">
        <v>0.96358418084304986</v>
      </c>
      <c r="I715" s="116">
        <v>3.3102587094843146</v>
      </c>
      <c r="J715" s="138">
        <v>0.1090283026881009</v>
      </c>
      <c r="K715" s="116">
        <v>1.1104148143000294</v>
      </c>
      <c r="L715" s="139">
        <v>0.33544653507550581</v>
      </c>
      <c r="M715" s="116">
        <v>667.10220113840512</v>
      </c>
      <c r="N715" s="116">
        <v>7.0372057160976738</v>
      </c>
      <c r="O715" s="116">
        <v>685.15151238053465</v>
      </c>
      <c r="P715" s="116">
        <v>16.495678713964026</v>
      </c>
      <c r="Q715" s="116">
        <v>744.86768704769804</v>
      </c>
      <c r="R715" s="116">
        <v>65.958122330424544</v>
      </c>
      <c r="S715" s="116">
        <v>89.559825555392464</v>
      </c>
      <c r="T715" s="116">
        <v>97.365646734191984</v>
      </c>
    </row>
    <row r="716" spans="1:20">
      <c r="A716" s="102" t="s">
        <v>3263</v>
      </c>
      <c r="B716" s="140">
        <v>347.94848718946656</v>
      </c>
      <c r="C716" s="140">
        <v>7489.6467533315199</v>
      </c>
      <c r="D716" s="116">
        <v>1.4685119851361492</v>
      </c>
      <c r="E716" s="154">
        <v>0.68096141544754751</v>
      </c>
      <c r="F716" s="138">
        <v>16.042372285565271</v>
      </c>
      <c r="G716" s="116">
        <v>1.8141190530174844</v>
      </c>
      <c r="H716" s="138">
        <v>0.9411152954391141</v>
      </c>
      <c r="I716" s="116">
        <v>2.4476772480550837</v>
      </c>
      <c r="J716" s="138">
        <v>0.109498998644285</v>
      </c>
      <c r="K716" s="116">
        <v>1.643196875643772</v>
      </c>
      <c r="L716" s="139">
        <v>0.67132906389085834</v>
      </c>
      <c r="M716" s="116">
        <v>669.83762037900999</v>
      </c>
      <c r="N716" s="116">
        <v>10.454214812915723</v>
      </c>
      <c r="O716" s="116">
        <v>673.46570791786905</v>
      </c>
      <c r="P716" s="116">
        <v>12.050247032141328</v>
      </c>
      <c r="Q716" s="116">
        <v>685.63857723679655</v>
      </c>
      <c r="R716" s="116">
        <v>38.705651821324636</v>
      </c>
      <c r="S716" s="116">
        <v>97.695439349187993</v>
      </c>
      <c r="T716" s="116">
        <v>99.461281027941894</v>
      </c>
    </row>
    <row r="717" spans="1:20">
      <c r="A717" s="102" t="s">
        <v>3264</v>
      </c>
      <c r="B717" s="140">
        <v>607.91792249758839</v>
      </c>
      <c r="C717" s="140">
        <v>30107.378834781335</v>
      </c>
      <c r="D717" s="116">
        <v>5.034785582108416</v>
      </c>
      <c r="E717" s="154">
        <v>0.19861819012781676</v>
      </c>
      <c r="F717" s="138">
        <v>15.902886257401908</v>
      </c>
      <c r="G717" s="116">
        <v>0.98628844614007483</v>
      </c>
      <c r="H717" s="138">
        <v>0.96614081022819231</v>
      </c>
      <c r="I717" s="116">
        <v>1.2927838231765771</v>
      </c>
      <c r="J717" s="138">
        <v>0.1114333290810347</v>
      </c>
      <c r="K717" s="116">
        <v>0.83577814907883541</v>
      </c>
      <c r="L717" s="139">
        <v>0.64649490045844982</v>
      </c>
      <c r="M717" s="116">
        <v>681.0666868009348</v>
      </c>
      <c r="N717" s="116">
        <v>5.4018312005907774</v>
      </c>
      <c r="O717" s="116">
        <v>686.47270331541631</v>
      </c>
      <c r="P717" s="116">
        <v>6.4504122498922811</v>
      </c>
      <c r="Q717" s="116">
        <v>704.22501247820594</v>
      </c>
      <c r="R717" s="116">
        <v>20.968810280944297</v>
      </c>
      <c r="S717" s="116">
        <v>96.711516167854398</v>
      </c>
      <c r="T717" s="116">
        <v>99.212493593937182</v>
      </c>
    </row>
    <row r="718" spans="1:20">
      <c r="A718" s="102" t="s">
        <v>3265</v>
      </c>
      <c r="B718" s="140">
        <v>1288.1713437625906</v>
      </c>
      <c r="C718" s="140">
        <v>11795.712257390325</v>
      </c>
      <c r="D718" s="116">
        <v>69.421381882866768</v>
      </c>
      <c r="E718" s="154">
        <v>1.4404783841486746E-2</v>
      </c>
      <c r="F718" s="138">
        <v>15.6816938892428</v>
      </c>
      <c r="G718" s="116">
        <v>1.3633128408879234</v>
      </c>
      <c r="H718" s="138">
        <v>0.98798044049914158</v>
      </c>
      <c r="I718" s="116">
        <v>1.9037368924772866</v>
      </c>
      <c r="J718" s="138">
        <v>0.11236732547480996</v>
      </c>
      <c r="K718" s="116">
        <v>1.3287559044644641</v>
      </c>
      <c r="L718" s="139">
        <v>0.69797245077043524</v>
      </c>
      <c r="M718" s="116">
        <v>686.48167572142859</v>
      </c>
      <c r="N718" s="116">
        <v>8.6527766630438236</v>
      </c>
      <c r="O718" s="116">
        <v>697.68926171787894</v>
      </c>
      <c r="P718" s="116">
        <v>9.6069611712138112</v>
      </c>
      <c r="Q718" s="116">
        <v>733.98432562114283</v>
      </c>
      <c r="R718" s="116">
        <v>28.857514771883416</v>
      </c>
      <c r="S718" s="116">
        <v>93.528111126962486</v>
      </c>
      <c r="T718" s="116">
        <v>98.393613516588388</v>
      </c>
    </row>
    <row r="719" spans="1:20">
      <c r="A719" s="102" t="s">
        <v>3266</v>
      </c>
      <c r="B719" s="140">
        <v>688.81203518877521</v>
      </c>
      <c r="C719" s="140">
        <v>20079.500722828572</v>
      </c>
      <c r="D719" s="116">
        <v>1.0303420393248648</v>
      </c>
      <c r="E719" s="154">
        <v>0.97055148856709128</v>
      </c>
      <c r="F719" s="138">
        <v>15.443175618041968</v>
      </c>
      <c r="G719" s="116">
        <v>1.0886756592089766</v>
      </c>
      <c r="H719" s="138">
        <v>1.0237014204801282</v>
      </c>
      <c r="I719" s="116">
        <v>1.4992987469009835</v>
      </c>
      <c r="J719" s="138">
        <v>0.11465912980065017</v>
      </c>
      <c r="K719" s="116">
        <v>1.0308647057227052</v>
      </c>
      <c r="L719" s="139">
        <v>0.68756457500780244</v>
      </c>
      <c r="M719" s="116">
        <v>699.74952450608976</v>
      </c>
      <c r="N719" s="116">
        <v>6.8357567949213944</v>
      </c>
      <c r="O719" s="116">
        <v>715.77216938367792</v>
      </c>
      <c r="P719" s="116">
        <v>7.7011092676622184</v>
      </c>
      <c r="Q719" s="116">
        <v>766.31830575377251</v>
      </c>
      <c r="R719" s="116">
        <v>22.935713985143934</v>
      </c>
      <c r="S719" s="116">
        <v>91.313168333855245</v>
      </c>
      <c r="T719" s="116">
        <v>97.761488143443103</v>
      </c>
    </row>
    <row r="720" spans="1:20">
      <c r="A720" s="102" t="s">
        <v>3267</v>
      </c>
      <c r="B720" s="140">
        <v>845.00072639744485</v>
      </c>
      <c r="C720" s="140">
        <v>40387.164417408858</v>
      </c>
      <c r="D720" s="116">
        <v>2.0546978580383088</v>
      </c>
      <c r="E720" s="154">
        <v>0.48668956172209893</v>
      </c>
      <c r="F720" s="138">
        <v>15.627561614753725</v>
      </c>
      <c r="G720" s="116">
        <v>0.52082243488954083</v>
      </c>
      <c r="H720" s="138">
        <v>1.027824288710486</v>
      </c>
      <c r="I720" s="116">
        <v>0.80520478531393969</v>
      </c>
      <c r="J720" s="138">
        <v>0.11649541195941066</v>
      </c>
      <c r="K720" s="116">
        <v>0.61408365684831379</v>
      </c>
      <c r="L720" s="139">
        <v>0.76264283080345818</v>
      </c>
      <c r="M720" s="116">
        <v>710.36056717639224</v>
      </c>
      <c r="N720" s="116">
        <v>4.1304529829661192</v>
      </c>
      <c r="O720" s="116">
        <v>717.83869556537172</v>
      </c>
      <c r="P720" s="116">
        <v>4.1440713581695263</v>
      </c>
      <c r="Q720" s="116">
        <v>741.26357986546054</v>
      </c>
      <c r="R720" s="116">
        <v>10.996623287014984</v>
      </c>
      <c r="S720" s="116">
        <v>95.83103587867123</v>
      </c>
      <c r="T720" s="116">
        <v>98.958243901425561</v>
      </c>
    </row>
    <row r="721" spans="1:20">
      <c r="A721" s="102" t="s">
        <v>3268</v>
      </c>
      <c r="B721" s="140">
        <v>1772.3220665620715</v>
      </c>
      <c r="C721" s="140">
        <v>29979.961100517194</v>
      </c>
      <c r="D721" s="116">
        <v>5.1388144947716263</v>
      </c>
      <c r="E721" s="154">
        <v>0.1945974117216</v>
      </c>
      <c r="F721" s="138">
        <v>15.406482771062519</v>
      </c>
      <c r="G721" s="116">
        <v>0.9369327552905774</v>
      </c>
      <c r="H721" s="138">
        <v>1.050681842321352</v>
      </c>
      <c r="I721" s="116">
        <v>3.4754257856862578</v>
      </c>
      <c r="J721" s="138">
        <v>0.11740144837244079</v>
      </c>
      <c r="K721" s="116">
        <v>3.3467508726937756</v>
      </c>
      <c r="L721" s="139">
        <v>0.96297578457222788</v>
      </c>
      <c r="M721" s="116">
        <v>715.58971307515435</v>
      </c>
      <c r="N721" s="116">
        <v>22.667707794689022</v>
      </c>
      <c r="O721" s="116">
        <v>729.22002727279823</v>
      </c>
      <c r="P721" s="116">
        <v>18.082429407107156</v>
      </c>
      <c r="Q721" s="116">
        <v>771.32710713597862</v>
      </c>
      <c r="R721" s="116">
        <v>19.722480617837675</v>
      </c>
      <c r="S721" s="116">
        <v>92.773831809466245</v>
      </c>
      <c r="T721" s="116">
        <v>98.13083655304699</v>
      </c>
    </row>
    <row r="722" spans="1:20">
      <c r="A722" s="102" t="s">
        <v>3269</v>
      </c>
      <c r="B722" s="140">
        <v>281.62896524628013</v>
      </c>
      <c r="C722" s="140">
        <v>9509.3590768159756</v>
      </c>
      <c r="D722" s="116">
        <v>2.6874522189685379</v>
      </c>
      <c r="E722" s="154">
        <v>0.372099638810995</v>
      </c>
      <c r="F722" s="138">
        <v>15.725953944515533</v>
      </c>
      <c r="G722" s="116">
        <v>1.842407639455562</v>
      </c>
      <c r="H722" s="138">
        <v>1.0368872024585567</v>
      </c>
      <c r="I722" s="116">
        <v>4.4982303350381718</v>
      </c>
      <c r="J722" s="138">
        <v>0.11826254998201927</v>
      </c>
      <c r="K722" s="116">
        <v>4.1036094157623495</v>
      </c>
      <c r="L722" s="139">
        <v>0.91227196255336396</v>
      </c>
      <c r="M722" s="116">
        <v>720.55559158535505</v>
      </c>
      <c r="N722" s="116">
        <v>27.976308464257954</v>
      </c>
      <c r="O722" s="116">
        <v>722.36661559234415</v>
      </c>
      <c r="P722" s="116">
        <v>23.254770545628048</v>
      </c>
      <c r="Q722" s="116">
        <v>728.01415012001689</v>
      </c>
      <c r="R722" s="116">
        <v>39.05872031658231</v>
      </c>
      <c r="S722" s="116">
        <v>98.975492642082258</v>
      </c>
      <c r="T722" s="116">
        <v>99.74929295348123</v>
      </c>
    </row>
    <row r="723" spans="1:20">
      <c r="A723" s="102" t="s">
        <v>3270</v>
      </c>
      <c r="B723" s="140">
        <v>114.74277046702866</v>
      </c>
      <c r="C723" s="140">
        <v>3371.0624293706728</v>
      </c>
      <c r="D723" s="116">
        <v>2.8861239087942256</v>
      </c>
      <c r="E723" s="154">
        <v>0.34648547034066302</v>
      </c>
      <c r="F723" s="138">
        <v>16.030737271042177</v>
      </c>
      <c r="G723" s="116">
        <v>5.5995226071593365</v>
      </c>
      <c r="H723" s="138">
        <v>1.0176420537521129</v>
      </c>
      <c r="I723" s="116">
        <v>5.8257889955528706</v>
      </c>
      <c r="J723" s="138">
        <v>0.11831703219947712</v>
      </c>
      <c r="K723" s="116">
        <v>1.6078445175502623</v>
      </c>
      <c r="L723" s="139">
        <v>0.27598742741585969</v>
      </c>
      <c r="M723" s="116">
        <v>720.86965592016338</v>
      </c>
      <c r="N723" s="116">
        <v>10.965918193421146</v>
      </c>
      <c r="O723" s="116">
        <v>712.72734879926952</v>
      </c>
      <c r="P723" s="116">
        <v>29.844246786470308</v>
      </c>
      <c r="Q723" s="116">
        <v>687.1569183197953</v>
      </c>
      <c r="R723" s="116">
        <v>119.55775265570912</v>
      </c>
      <c r="S723" s="116">
        <v>104.90611921405097</v>
      </c>
      <c r="T723" s="116">
        <v>101.14241541798714</v>
      </c>
    </row>
    <row r="724" spans="1:20">
      <c r="A724" s="102" t="s">
        <v>3271</v>
      </c>
      <c r="B724" s="140">
        <v>488.87079318188222</v>
      </c>
      <c r="C724" s="140">
        <v>7374.0317686302715</v>
      </c>
      <c r="D724" s="116">
        <v>1.5991233258856865</v>
      </c>
      <c r="E724" s="154">
        <v>0.62534263856487893</v>
      </c>
      <c r="F724" s="138">
        <v>14.968992015662376</v>
      </c>
      <c r="G724" s="116">
        <v>1.3063947854194689</v>
      </c>
      <c r="H724" s="138">
        <v>1.1313940999074574</v>
      </c>
      <c r="I724" s="116">
        <v>1.8573370607085939</v>
      </c>
      <c r="J724" s="138">
        <v>0.12283020922600994</v>
      </c>
      <c r="K724" s="116">
        <v>1.3202399864079479</v>
      </c>
      <c r="L724" s="139">
        <v>0.71082412252316896</v>
      </c>
      <c r="M724" s="116">
        <v>746.83300824317973</v>
      </c>
      <c r="N724" s="116">
        <v>9.3102746486288765</v>
      </c>
      <c r="O724" s="116">
        <v>768.41780232913402</v>
      </c>
      <c r="P724" s="116">
        <v>10.011170501462061</v>
      </c>
      <c r="Q724" s="116">
        <v>831.71318266270157</v>
      </c>
      <c r="R724" s="116">
        <v>27.235792615656862</v>
      </c>
      <c r="S724" s="116">
        <v>89.79453780595604</v>
      </c>
      <c r="T724" s="116">
        <v>97.191008066115984</v>
      </c>
    </row>
    <row r="725" spans="1:20">
      <c r="A725" s="102" t="s">
        <v>3272</v>
      </c>
      <c r="B725" s="140">
        <v>299.41189088151674</v>
      </c>
      <c r="C725" s="140">
        <v>14006.043369978803</v>
      </c>
      <c r="D725" s="116">
        <v>1.9299417481930894</v>
      </c>
      <c r="E725" s="154">
        <v>0.51815035398672082</v>
      </c>
      <c r="F725" s="138">
        <v>15.184863252861721</v>
      </c>
      <c r="G725" s="116">
        <v>1.3628488847300744</v>
      </c>
      <c r="H725" s="138">
        <v>1.2106249299044667</v>
      </c>
      <c r="I725" s="116">
        <v>2.0263855065263421</v>
      </c>
      <c r="J725" s="138">
        <v>0.13332734269730659</v>
      </c>
      <c r="K725" s="116">
        <v>1.4996269997736142</v>
      </c>
      <c r="L725" s="139">
        <v>0.74005020019329681</v>
      </c>
      <c r="M725" s="116">
        <v>806.81938491357334</v>
      </c>
      <c r="N725" s="116">
        <v>11.372757105743631</v>
      </c>
      <c r="O725" s="116">
        <v>805.47824467597991</v>
      </c>
      <c r="P725" s="116">
        <v>11.268454606413627</v>
      </c>
      <c r="Q725" s="116">
        <v>801.7518819510442</v>
      </c>
      <c r="R725" s="116">
        <v>28.562342599773899</v>
      </c>
      <c r="S725" s="116">
        <v>100.63205376583556</v>
      </c>
      <c r="T725" s="116">
        <v>100.16650235390689</v>
      </c>
    </row>
    <row r="726" spans="1:20">
      <c r="A726" s="102" t="s">
        <v>3273</v>
      </c>
      <c r="B726" s="140">
        <v>301.25919822093351</v>
      </c>
      <c r="C726" s="140">
        <v>14755.806456730923</v>
      </c>
      <c r="D726" s="116">
        <v>1.2910037444333258</v>
      </c>
      <c r="E726" s="154">
        <v>0.77459109186313069</v>
      </c>
      <c r="F726" s="138">
        <v>15.293411135142694</v>
      </c>
      <c r="G726" s="116">
        <v>1.119889158614445</v>
      </c>
      <c r="H726" s="138">
        <v>1.2149117426445064</v>
      </c>
      <c r="I726" s="116">
        <v>6.3477401812688514</v>
      </c>
      <c r="J726" s="138">
        <v>0.13475590929195758</v>
      </c>
      <c r="K726" s="116">
        <v>6.2481720271862669</v>
      </c>
      <c r="L726" s="139">
        <v>0.98431439358901385</v>
      </c>
      <c r="M726" s="116">
        <v>814.94001555231546</v>
      </c>
      <c r="N726" s="116">
        <v>47.83265855403954</v>
      </c>
      <c r="O726" s="116">
        <v>807.44535451696515</v>
      </c>
      <c r="P726" s="116">
        <v>35.368199355939282</v>
      </c>
      <c r="Q726" s="116">
        <v>786.81431057941336</v>
      </c>
      <c r="R726" s="116">
        <v>23.51460290356215</v>
      </c>
      <c r="S726" s="116">
        <v>103.57463058242932</v>
      </c>
      <c r="T726" s="116">
        <v>100.92819421071954</v>
      </c>
    </row>
    <row r="727" spans="1:20">
      <c r="A727" s="102" t="s">
        <v>3274</v>
      </c>
      <c r="B727" s="140">
        <v>651.66376006269559</v>
      </c>
      <c r="C727" s="140">
        <v>29845.500352443654</v>
      </c>
      <c r="D727" s="116">
        <v>2.4165328675945328</v>
      </c>
      <c r="E727" s="154">
        <v>0.41381601442707494</v>
      </c>
      <c r="F727" s="138">
        <v>14.274884833548434</v>
      </c>
      <c r="G727" s="116">
        <v>0.74808516895537081</v>
      </c>
      <c r="H727" s="138">
        <v>1.3225263701919345</v>
      </c>
      <c r="I727" s="116">
        <v>1.6042717873573027</v>
      </c>
      <c r="J727" s="138">
        <v>0.13692277069785835</v>
      </c>
      <c r="K727" s="116">
        <v>1.4191746008506527</v>
      </c>
      <c r="L727" s="139">
        <v>0.8846223015543031</v>
      </c>
      <c r="M727" s="116">
        <v>827.23796108229703</v>
      </c>
      <c r="N727" s="116">
        <v>11.017908775647527</v>
      </c>
      <c r="O727" s="116">
        <v>855.6181610075447</v>
      </c>
      <c r="P727" s="116">
        <v>9.2760616201604762</v>
      </c>
      <c r="Q727" s="116">
        <v>929.89864274339971</v>
      </c>
      <c r="R727" s="116">
        <v>15.348738793179962</v>
      </c>
      <c r="S727" s="116">
        <v>88.960013818470387</v>
      </c>
      <c r="T727" s="116">
        <v>96.683076491524176</v>
      </c>
    </row>
    <row r="728" spans="1:20">
      <c r="A728" s="102" t="s">
        <v>3275</v>
      </c>
      <c r="B728" s="140">
        <v>236.7641320943367</v>
      </c>
      <c r="C728" s="140">
        <v>10917.798883485908</v>
      </c>
      <c r="D728" s="116">
        <v>1.9548376658648972</v>
      </c>
      <c r="E728" s="154">
        <v>0.51155142826530331</v>
      </c>
      <c r="F728" s="138">
        <v>15.050028439261503</v>
      </c>
      <c r="G728" s="116">
        <v>1.2253349495236714</v>
      </c>
      <c r="H728" s="138">
        <v>1.2582761375428162</v>
      </c>
      <c r="I728" s="116">
        <v>2.7271375698135238</v>
      </c>
      <c r="J728" s="138">
        <v>0.13734473204571732</v>
      </c>
      <c r="K728" s="116">
        <v>2.4363566213024384</v>
      </c>
      <c r="L728" s="139">
        <v>0.89337503478749392</v>
      </c>
      <c r="M728" s="116">
        <v>829.63006108378897</v>
      </c>
      <c r="N728" s="116">
        <v>18.966194632415522</v>
      </c>
      <c r="O728" s="116">
        <v>827.13281334987664</v>
      </c>
      <c r="P728" s="116">
        <v>15.430119900729835</v>
      </c>
      <c r="Q728" s="116">
        <v>820.44670567752917</v>
      </c>
      <c r="R728" s="116">
        <v>25.611315420847632</v>
      </c>
      <c r="S728" s="116">
        <v>101.11931163142111</v>
      </c>
      <c r="T728" s="116">
        <v>100.3019161727847</v>
      </c>
    </row>
    <row r="729" spans="1:20">
      <c r="A729" s="102" t="s">
        <v>3276</v>
      </c>
      <c r="B729" s="140">
        <v>124.1593982350136</v>
      </c>
      <c r="C729" s="140">
        <v>2749.8448487844635</v>
      </c>
      <c r="D729" s="116">
        <v>2.7093296302158372</v>
      </c>
      <c r="E729" s="154">
        <v>0.36909499266810719</v>
      </c>
      <c r="F729" s="138">
        <v>14.351921936689221</v>
      </c>
      <c r="G729" s="116">
        <v>3.393078287303315</v>
      </c>
      <c r="H729" s="138">
        <v>1.370867509099873</v>
      </c>
      <c r="I729" s="116">
        <v>4.955801577168029</v>
      </c>
      <c r="J729" s="138">
        <v>0.14269352680696967</v>
      </c>
      <c r="K729" s="116">
        <v>3.6120616008717135</v>
      </c>
      <c r="L729" s="139">
        <v>0.72885516997147615</v>
      </c>
      <c r="M729" s="116">
        <v>859.87570237982959</v>
      </c>
      <c r="N729" s="116">
        <v>29.077080844363081</v>
      </c>
      <c r="O729" s="116">
        <v>876.53543764685548</v>
      </c>
      <c r="P729" s="116">
        <v>29.103882581381583</v>
      </c>
      <c r="Q729" s="116">
        <v>918.87076392417373</v>
      </c>
      <c r="R729" s="116">
        <v>69.773252842736952</v>
      </c>
      <c r="S729" s="116">
        <v>93.579612731131306</v>
      </c>
      <c r="T729" s="116">
        <v>98.099365461851662</v>
      </c>
    </row>
    <row r="730" spans="1:20">
      <c r="A730" s="102" t="s">
        <v>3277</v>
      </c>
      <c r="B730" s="140">
        <v>120.04902630159232</v>
      </c>
      <c r="C730" s="140">
        <v>6927.1337555818345</v>
      </c>
      <c r="D730" s="116">
        <v>3.1934049741306341</v>
      </c>
      <c r="E730" s="154">
        <v>0.31314537557900496</v>
      </c>
      <c r="F730" s="138">
        <v>14.578845655042089</v>
      </c>
      <c r="G730" s="116">
        <v>3.1571430677833834</v>
      </c>
      <c r="H730" s="138">
        <v>1.3530228924597858</v>
      </c>
      <c r="I730" s="116">
        <v>3.3698508356871439</v>
      </c>
      <c r="J730" s="138">
        <v>0.14306289466862365</v>
      </c>
      <c r="K730" s="116">
        <v>1.1782793829685176</v>
      </c>
      <c r="L730" s="139">
        <v>0.34965327559617498</v>
      </c>
      <c r="M730" s="116">
        <v>861.95912493538935</v>
      </c>
      <c r="N730" s="116">
        <v>9.5065662672331541</v>
      </c>
      <c r="O730" s="116">
        <v>868.8641303244973</v>
      </c>
      <c r="P730" s="116">
        <v>19.677682310849434</v>
      </c>
      <c r="Q730" s="116">
        <v>886.5086357195479</v>
      </c>
      <c r="R730" s="116">
        <v>65.250076113992748</v>
      </c>
      <c r="S730" s="116">
        <v>97.230764620331925</v>
      </c>
      <c r="T730" s="116">
        <v>99.20528364008662</v>
      </c>
    </row>
    <row r="731" spans="1:20">
      <c r="A731" s="102" t="s">
        <v>3278</v>
      </c>
      <c r="B731" s="140">
        <v>261.43486656239281</v>
      </c>
      <c r="C731" s="140">
        <v>9129.6788888612373</v>
      </c>
      <c r="D731" s="116">
        <v>2.9980574911106017</v>
      </c>
      <c r="E731" s="154">
        <v>0.33354930749828937</v>
      </c>
      <c r="F731" s="138">
        <v>14.769988448897422</v>
      </c>
      <c r="G731" s="116">
        <v>1.6479873306144048</v>
      </c>
      <c r="H731" s="138">
        <v>1.3592217989814175</v>
      </c>
      <c r="I731" s="116">
        <v>1.7755258233349778</v>
      </c>
      <c r="J731" s="138">
        <v>0.14560262743287722</v>
      </c>
      <c r="K731" s="116">
        <v>0.6607796209507063</v>
      </c>
      <c r="L731" s="139">
        <v>0.37215996087827158</v>
      </c>
      <c r="M731" s="116">
        <v>876.26630601761883</v>
      </c>
      <c r="N731" s="116">
        <v>5.4138991197138466</v>
      </c>
      <c r="O731" s="116">
        <v>871.53558254046152</v>
      </c>
      <c r="P731" s="116">
        <v>10.387083224977289</v>
      </c>
      <c r="Q731" s="116">
        <v>859.5134573829373</v>
      </c>
      <c r="R731" s="116">
        <v>34.199612368789701</v>
      </c>
      <c r="S731" s="116">
        <v>101.94910835784827</v>
      </c>
      <c r="T731" s="116">
        <v>100.54280325117278</v>
      </c>
    </row>
    <row r="732" spans="1:20">
      <c r="A732" s="102" t="s">
        <v>3279</v>
      </c>
      <c r="B732" s="140">
        <v>223.73176628864803</v>
      </c>
      <c r="C732" s="140">
        <v>11186.496210356507</v>
      </c>
      <c r="D732" s="116">
        <v>0.92945514705390175</v>
      </c>
      <c r="E732" s="154">
        <v>1.0758991471182924</v>
      </c>
      <c r="F732" s="138">
        <v>14.544592081977585</v>
      </c>
      <c r="G732" s="116">
        <v>1.6752868489551958</v>
      </c>
      <c r="H732" s="138">
        <v>1.4357605380592977</v>
      </c>
      <c r="I732" s="116">
        <v>2.1578721126456482</v>
      </c>
      <c r="J732" s="138">
        <v>0.15145453549081186</v>
      </c>
      <c r="K732" s="116">
        <v>1.3600830960833106</v>
      </c>
      <c r="L732" s="139">
        <v>0.6302890185719987</v>
      </c>
      <c r="M732" s="116">
        <v>909.1117269472785</v>
      </c>
      <c r="N732" s="116">
        <v>11.532397421826545</v>
      </c>
      <c r="O732" s="116">
        <v>903.95394600850443</v>
      </c>
      <c r="P732" s="116">
        <v>12.915953072941193</v>
      </c>
      <c r="Q732" s="116">
        <v>891.38920826184517</v>
      </c>
      <c r="R732" s="116">
        <v>34.600015261040369</v>
      </c>
      <c r="S732" s="116">
        <v>101.98819085099663</v>
      </c>
      <c r="T732" s="116">
        <v>100.57058005682134</v>
      </c>
    </row>
    <row r="733" spans="1:20">
      <c r="A733" s="102" t="s">
        <v>3280</v>
      </c>
      <c r="B733" s="140">
        <v>292.3275553129136</v>
      </c>
      <c r="C733" s="140">
        <v>7653.7877449359585</v>
      </c>
      <c r="D733" s="116">
        <v>4.6116836656381075</v>
      </c>
      <c r="E733" s="154">
        <v>0.21684054512477763</v>
      </c>
      <c r="F733" s="138">
        <v>14.425860277986828</v>
      </c>
      <c r="G733" s="116">
        <v>1.7501041122664627</v>
      </c>
      <c r="H733" s="138">
        <v>1.4543042620167894</v>
      </c>
      <c r="I733" s="116">
        <v>2.7804244985652682</v>
      </c>
      <c r="J733" s="138">
        <v>0.15215832670100779</v>
      </c>
      <c r="K733" s="116">
        <v>2.1605314134374303</v>
      </c>
      <c r="L733" s="139">
        <v>0.77705091958162864</v>
      </c>
      <c r="M733" s="116">
        <v>913.05069590710161</v>
      </c>
      <c r="N733" s="116">
        <v>18.393464144069696</v>
      </c>
      <c r="O733" s="116">
        <v>911.65489643598812</v>
      </c>
      <c r="P733" s="116">
        <v>16.730433432999348</v>
      </c>
      <c r="Q733" s="116">
        <v>908.25679061360165</v>
      </c>
      <c r="R733" s="116">
        <v>36.042485719467265</v>
      </c>
      <c r="S733" s="116">
        <v>100.52781386751441</v>
      </c>
      <c r="T733" s="116">
        <v>100.15310612344322</v>
      </c>
    </row>
    <row r="734" spans="1:20">
      <c r="A734" s="102" t="s">
        <v>3281</v>
      </c>
      <c r="B734" s="140">
        <v>181.36381555559004</v>
      </c>
      <c r="C734" s="140">
        <v>7995.9293118271435</v>
      </c>
      <c r="D734" s="116">
        <v>2.6611513220320444</v>
      </c>
      <c r="E734" s="154">
        <v>0.37577720279221249</v>
      </c>
      <c r="F734" s="138">
        <v>13.851790380241015</v>
      </c>
      <c r="G734" s="116">
        <v>1.5518717405247793</v>
      </c>
      <c r="H734" s="138">
        <v>1.623937648534286</v>
      </c>
      <c r="I734" s="116">
        <v>2.0217420822136449</v>
      </c>
      <c r="J734" s="138">
        <v>0.16314508194138699</v>
      </c>
      <c r="K734" s="116">
        <v>1.2958144728139736</v>
      </c>
      <c r="L734" s="139">
        <v>0.64093955614514442</v>
      </c>
      <c r="M734" s="116">
        <v>974.23119272258521</v>
      </c>
      <c r="N734" s="116">
        <v>11.716600109540877</v>
      </c>
      <c r="O734" s="116">
        <v>979.51577276541116</v>
      </c>
      <c r="P734" s="116">
        <v>12.705570410156497</v>
      </c>
      <c r="Q734" s="116">
        <v>991.39935023618045</v>
      </c>
      <c r="R734" s="116">
        <v>31.540795625097189</v>
      </c>
      <c r="S734" s="116">
        <v>98.268290421059362</v>
      </c>
      <c r="T734" s="116">
        <v>99.460490561789911</v>
      </c>
    </row>
    <row r="735" spans="1:20">
      <c r="A735" s="102" t="s">
        <v>3282</v>
      </c>
      <c r="B735" s="140">
        <v>108.85338595746401</v>
      </c>
      <c r="C735" s="140">
        <v>4176.9394852687929</v>
      </c>
      <c r="D735" s="116">
        <v>1.0094767078586884</v>
      </c>
      <c r="E735" s="154">
        <v>0.99061225703880729</v>
      </c>
      <c r="F735" s="138">
        <v>13.644911872759122</v>
      </c>
      <c r="G735" s="116">
        <v>2.9748172929125545</v>
      </c>
      <c r="H735" s="138">
        <v>1.6662976387691852</v>
      </c>
      <c r="I735" s="116">
        <v>3.1368519525121394</v>
      </c>
      <c r="J735" s="138">
        <v>0.16490052534662133</v>
      </c>
      <c r="K735" s="116">
        <v>0.99513930972886622</v>
      </c>
      <c r="L735" s="139">
        <v>0.31724140150506963</v>
      </c>
      <c r="M735" s="116">
        <v>983.95292443841549</v>
      </c>
      <c r="N735" s="116">
        <v>9.0810396694981819</v>
      </c>
      <c r="O735" s="116">
        <v>995.77687767073076</v>
      </c>
      <c r="P735" s="116">
        <v>19.907811816686035</v>
      </c>
      <c r="Q735" s="116">
        <v>1021.8910093312439</v>
      </c>
      <c r="R735" s="116">
        <v>60.224827285707079</v>
      </c>
      <c r="S735" s="116">
        <v>96.28746269940703</v>
      </c>
      <c r="T735" s="116">
        <v>98.812590099503694</v>
      </c>
    </row>
    <row r="736" spans="1:20">
      <c r="A736" s="102" t="s">
        <v>3283</v>
      </c>
      <c r="B736" s="140">
        <v>108.12132778573623</v>
      </c>
      <c r="C736" s="140">
        <v>6920.3923979816291</v>
      </c>
      <c r="D736" s="116">
        <v>1.2059066155108531</v>
      </c>
      <c r="E736" s="154">
        <v>0.82925160799153108</v>
      </c>
      <c r="F736" s="138">
        <v>13.722550840182533</v>
      </c>
      <c r="G736" s="116">
        <v>1.7699900511756699</v>
      </c>
      <c r="H736" s="138">
        <v>1.7539973949694694</v>
      </c>
      <c r="I736" s="116">
        <v>2.5323633959892384</v>
      </c>
      <c r="J736" s="138">
        <v>0.17456714843353835</v>
      </c>
      <c r="K736" s="116">
        <v>1.811076913906557</v>
      </c>
      <c r="L736" s="139">
        <v>0.71517259994159754</v>
      </c>
      <c r="M736" s="116">
        <v>1037.2260784146374</v>
      </c>
      <c r="N736" s="116">
        <v>17.351651512378282</v>
      </c>
      <c r="O736" s="116">
        <v>1028.6373096390848</v>
      </c>
      <c r="P736" s="116">
        <v>16.377930291253506</v>
      </c>
      <c r="Q736" s="116">
        <v>1010.3980202583638</v>
      </c>
      <c r="R736" s="116">
        <v>35.899262766814275</v>
      </c>
      <c r="S736" s="116">
        <v>102.65519702319028</v>
      </c>
      <c r="T736" s="116">
        <v>100.83496570609189</v>
      </c>
    </row>
    <row r="737" spans="1:20">
      <c r="A737" s="102" t="s">
        <v>3284</v>
      </c>
      <c r="B737" s="140">
        <v>166.65652394287767</v>
      </c>
      <c r="C737" s="140">
        <v>5836.5055328200824</v>
      </c>
      <c r="D737" s="116">
        <v>1.4742548457159119</v>
      </c>
      <c r="E737" s="154">
        <v>0.67830877606129936</v>
      </c>
      <c r="F737" s="138">
        <v>13.441754757012911</v>
      </c>
      <c r="G737" s="116">
        <v>1.4850005347684623</v>
      </c>
      <c r="H737" s="138">
        <v>1.7996718772614446</v>
      </c>
      <c r="I737" s="116">
        <v>1.5826237917518002</v>
      </c>
      <c r="J737" s="138">
        <v>0.17544783882536538</v>
      </c>
      <c r="K737" s="116">
        <v>0.54723987241083505</v>
      </c>
      <c r="L737" s="139">
        <v>0.34578013755568338</v>
      </c>
      <c r="M737" s="116">
        <v>1042.0577882790301</v>
      </c>
      <c r="N737" s="116">
        <v>5.2655130826582308</v>
      </c>
      <c r="O737" s="116">
        <v>1045.3391111559326</v>
      </c>
      <c r="P737" s="116">
        <v>10.330201186418776</v>
      </c>
      <c r="Q737" s="116">
        <v>1052.2236385810256</v>
      </c>
      <c r="R737" s="116">
        <v>29.933100788978152</v>
      </c>
      <c r="S737" s="116">
        <v>99.033869803979627</v>
      </c>
      <c r="T737" s="116">
        <v>99.686099674078577</v>
      </c>
    </row>
    <row r="738" spans="1:20">
      <c r="A738" s="102" t="s">
        <v>3285</v>
      </c>
      <c r="B738" s="140">
        <v>57.356396580898995</v>
      </c>
      <c r="C738" s="140">
        <v>3360.9734974364737</v>
      </c>
      <c r="D738" s="116">
        <v>1.4978273482409659</v>
      </c>
      <c r="E738" s="154">
        <v>0.66763369034114006</v>
      </c>
      <c r="F738" s="138">
        <v>13.696580185751969</v>
      </c>
      <c r="G738" s="116">
        <v>4.6608311904042203</v>
      </c>
      <c r="H738" s="138">
        <v>1.7841986814526949</v>
      </c>
      <c r="I738" s="116">
        <v>5.1047977825408095</v>
      </c>
      <c r="J738" s="138">
        <v>0.17723687487546977</v>
      </c>
      <c r="K738" s="116">
        <v>2.082213489339829</v>
      </c>
      <c r="L738" s="139">
        <v>0.40789343242181259</v>
      </c>
      <c r="M738" s="116">
        <v>1051.8617960336401</v>
      </c>
      <c r="N738" s="116">
        <v>20.208548007277159</v>
      </c>
      <c r="O738" s="116">
        <v>1039.7117382242066</v>
      </c>
      <c r="P738" s="116">
        <v>33.228170920501782</v>
      </c>
      <c r="Q738" s="116">
        <v>1014.235779108948</v>
      </c>
      <c r="R738" s="116">
        <v>94.478396472501061</v>
      </c>
      <c r="S738" s="116">
        <v>103.7097899423099</v>
      </c>
      <c r="T738" s="116">
        <v>101.16859869546009</v>
      </c>
    </row>
    <row r="739" spans="1:20">
      <c r="A739" s="102" t="s">
        <v>3286</v>
      </c>
      <c r="B739" s="140">
        <v>63.338693430232247</v>
      </c>
      <c r="C739" s="140">
        <v>4427.0536062162882</v>
      </c>
      <c r="D739" s="116">
        <v>1.6147405245276958</v>
      </c>
      <c r="E739" s="154">
        <v>0.61929454597201949</v>
      </c>
      <c r="F739" s="138">
        <v>12.384724479517288</v>
      </c>
      <c r="G739" s="116">
        <v>2.3425745025679414</v>
      </c>
      <c r="H739" s="138">
        <v>2.3046227431998823</v>
      </c>
      <c r="I739" s="116">
        <v>2.7775064314686895</v>
      </c>
      <c r="J739" s="138">
        <v>0.2070069459222503</v>
      </c>
      <c r="K739" s="116">
        <v>1.4922756705007605</v>
      </c>
      <c r="L739" s="139">
        <v>0.53727172459207451</v>
      </c>
      <c r="M739" s="116">
        <v>1212.8521953153779</v>
      </c>
      <c r="N739" s="116">
        <v>16.498458204586655</v>
      </c>
      <c r="O739" s="116">
        <v>1213.7100263962373</v>
      </c>
      <c r="P739" s="116">
        <v>19.670584501783765</v>
      </c>
      <c r="Q739" s="116">
        <v>1215.2535169883038</v>
      </c>
      <c r="R739" s="116">
        <v>46.101891752146571</v>
      </c>
      <c r="S739" s="116">
        <v>99.802401586224008</v>
      </c>
      <c r="T739" s="116">
        <v>99.929321579108446</v>
      </c>
    </row>
    <row r="740" spans="1:20">
      <c r="A740" s="102" t="s">
        <v>3287</v>
      </c>
      <c r="B740" s="140">
        <v>285.5378255807729</v>
      </c>
      <c r="C740" s="140">
        <v>37958.502116559095</v>
      </c>
      <c r="D740" s="116">
        <v>3.674416583528191</v>
      </c>
      <c r="E740" s="154">
        <v>0.27215204843207941</v>
      </c>
      <c r="F740" s="138">
        <v>10.804372639862947</v>
      </c>
      <c r="G740" s="116">
        <v>0.57975860715387917</v>
      </c>
      <c r="H740" s="138">
        <v>3.1564532031672186</v>
      </c>
      <c r="I740" s="116">
        <v>2.4286767856324687</v>
      </c>
      <c r="J740" s="138">
        <v>0.24734186703878486</v>
      </c>
      <c r="K740" s="116">
        <v>2.3584636708037405</v>
      </c>
      <c r="L740" s="139">
        <v>0.97108997160754618</v>
      </c>
      <c r="M740" s="116">
        <v>1424.7528168900781</v>
      </c>
      <c r="N740" s="116">
        <v>30.148290937678894</v>
      </c>
      <c r="O740" s="116">
        <v>1446.5777684058521</v>
      </c>
      <c r="P740" s="116">
        <v>18.729463773568</v>
      </c>
      <c r="Q740" s="116">
        <v>1478.783669531399</v>
      </c>
      <c r="R740" s="116">
        <v>10.993147899875908</v>
      </c>
      <c r="S740" s="116">
        <v>96.346263909010943</v>
      </c>
      <c r="T740" s="116">
        <v>98.491270086375962</v>
      </c>
    </row>
    <row r="741" spans="1:20">
      <c r="A741" s="102" t="s">
        <v>3288</v>
      </c>
      <c r="B741" s="140">
        <v>218.92937522541442</v>
      </c>
      <c r="C741" s="140">
        <v>15688.953042254863</v>
      </c>
      <c r="D741" s="116">
        <v>1.3500351693621659</v>
      </c>
      <c r="E741" s="154">
        <v>0.74072144392538852</v>
      </c>
      <c r="F741" s="138">
        <v>8.8491743877171771</v>
      </c>
      <c r="G741" s="116">
        <v>1.1206243345411071</v>
      </c>
      <c r="H741" s="138">
        <v>5.0305546864345025</v>
      </c>
      <c r="I741" s="116">
        <v>2.296186504921375</v>
      </c>
      <c r="J741" s="138">
        <v>0.322862312787981</v>
      </c>
      <c r="K741" s="116">
        <v>2.0041640567122592</v>
      </c>
      <c r="L741" s="139">
        <v>0.87282285320324393</v>
      </c>
      <c r="M741" s="116">
        <v>1803.6925560045074</v>
      </c>
      <c r="N741" s="116">
        <v>31.532445065126808</v>
      </c>
      <c r="O741" s="116">
        <v>1824.4798642519766</v>
      </c>
      <c r="P741" s="116">
        <v>19.451307791499403</v>
      </c>
      <c r="Q741" s="116">
        <v>1848.2771346015491</v>
      </c>
      <c r="R741" s="116">
        <v>20.268865498498826</v>
      </c>
      <c r="S741" s="116">
        <v>97.587776326267587</v>
      </c>
      <c r="T741" s="116">
        <v>98.860644688123656</v>
      </c>
    </row>
    <row r="742" spans="1:20">
      <c r="A742" s="102" t="s">
        <v>3289</v>
      </c>
      <c r="B742" s="140">
        <v>269.28018288145807</v>
      </c>
      <c r="C742" s="140">
        <v>37343.520187672497</v>
      </c>
      <c r="D742" s="116">
        <v>2.5131136669315124</v>
      </c>
      <c r="E742" s="154">
        <v>0.39791276182942825</v>
      </c>
      <c r="F742" s="138">
        <v>8.0094432242815028</v>
      </c>
      <c r="G742" s="116">
        <v>1.0891902150117072</v>
      </c>
      <c r="H742" s="138">
        <v>6.217159779720749</v>
      </c>
      <c r="I742" s="116">
        <v>4.1126734858187151</v>
      </c>
      <c r="J742" s="138">
        <v>0.36115454215230519</v>
      </c>
      <c r="K742" s="116">
        <v>3.9658224716291839</v>
      </c>
      <c r="L742" s="139">
        <v>0.96429305299924706</v>
      </c>
      <c r="M742" s="116">
        <v>1987.643949495643</v>
      </c>
      <c r="N742" s="116">
        <v>67.834893713157726</v>
      </c>
      <c r="O742" s="116">
        <v>2006.8655056094535</v>
      </c>
      <c r="P742" s="116">
        <v>35.988326581379965</v>
      </c>
      <c r="Q742" s="116">
        <v>2026.6933848400497</v>
      </c>
      <c r="R742" s="116">
        <v>19.28940272726652</v>
      </c>
      <c r="S742" s="116">
        <v>98.07324405178889</v>
      </c>
      <c r="T742" s="116">
        <v>99.042210050445149</v>
      </c>
    </row>
    <row r="743" spans="1:20">
      <c r="A743" s="102" t="s">
        <v>3290</v>
      </c>
      <c r="B743" s="140">
        <v>154.76845783379105</v>
      </c>
      <c r="C743" s="140">
        <v>25480.586804953011</v>
      </c>
      <c r="D743" s="116">
        <v>0.75555008930081125</v>
      </c>
      <c r="E743" s="154">
        <v>1.3235389872369727</v>
      </c>
      <c r="F743" s="138">
        <v>7.9368610746461394</v>
      </c>
      <c r="G743" s="116">
        <v>0.39472381016081809</v>
      </c>
      <c r="H743" s="138">
        <v>6.512969061058457</v>
      </c>
      <c r="I743" s="116">
        <v>2.4608069152995147</v>
      </c>
      <c r="J743" s="138">
        <v>0.37490956354140909</v>
      </c>
      <c r="K743" s="116">
        <v>2.4289429363568917</v>
      </c>
      <c r="L743" s="139">
        <v>0.98705141035466226</v>
      </c>
      <c r="M743" s="116">
        <v>2052.4606413252504</v>
      </c>
      <c r="N743" s="116">
        <v>42.696694507508141</v>
      </c>
      <c r="O743" s="116">
        <v>2047.6526733251758</v>
      </c>
      <c r="P743" s="116">
        <v>21.664105251444198</v>
      </c>
      <c r="Q743" s="116">
        <v>2042.7974176601097</v>
      </c>
      <c r="R743" s="116">
        <v>6.9760995257566947</v>
      </c>
      <c r="S743" s="116">
        <v>100.4730387644708</v>
      </c>
      <c r="T743" s="116">
        <v>100.23480388362285</v>
      </c>
    </row>
    <row r="744" spans="1:20">
      <c r="A744" s="102" t="s">
        <v>3291</v>
      </c>
      <c r="B744" s="140">
        <v>149.23496225416253</v>
      </c>
      <c r="C744" s="140">
        <v>96476.602337235599</v>
      </c>
      <c r="D744" s="116">
        <v>1.1401540044619212</v>
      </c>
      <c r="E744" s="154">
        <v>0.87707449702984219</v>
      </c>
      <c r="F744" s="138">
        <v>7.9199170444407034</v>
      </c>
      <c r="G744" s="116">
        <v>0.45837528596113991</v>
      </c>
      <c r="H744" s="138">
        <v>6.406965854340835</v>
      </c>
      <c r="I744" s="116">
        <v>1.2872558104044709</v>
      </c>
      <c r="J744" s="138">
        <v>0.36802029353744975</v>
      </c>
      <c r="K744" s="116">
        <v>1.20287971910749</v>
      </c>
      <c r="L744" s="139">
        <v>0.93445273999542589</v>
      </c>
      <c r="M744" s="116">
        <v>2020.0783468011559</v>
      </c>
      <c r="N744" s="116">
        <v>20.860328898543912</v>
      </c>
      <c r="O744" s="116">
        <v>2033.2242362826762</v>
      </c>
      <c r="P744" s="116">
        <v>11.306411493490259</v>
      </c>
      <c r="Q744" s="116">
        <v>2046.574781113545</v>
      </c>
      <c r="R744" s="116">
        <v>8.1000178772031859</v>
      </c>
      <c r="S744" s="116">
        <v>98.705327821054638</v>
      </c>
      <c r="T744" s="116">
        <v>99.353446154785431</v>
      </c>
    </row>
    <row r="745" spans="1:20">
      <c r="A745" s="102" t="s">
        <v>3292</v>
      </c>
      <c r="B745" s="140">
        <v>423.79979846856975</v>
      </c>
      <c r="C745" s="140">
        <v>64928.642217362823</v>
      </c>
      <c r="D745" s="116">
        <v>1.4348321417644196</v>
      </c>
      <c r="E745" s="154">
        <v>0.69694563628209183</v>
      </c>
      <c r="F745" s="138">
        <v>7.7807846998283985</v>
      </c>
      <c r="G745" s="116">
        <v>0.31712985367076635</v>
      </c>
      <c r="H745" s="138">
        <v>5.8948699254406138</v>
      </c>
      <c r="I745" s="116">
        <v>1.3455733509810259</v>
      </c>
      <c r="J745" s="138">
        <v>0.33265675749453805</v>
      </c>
      <c r="K745" s="116">
        <v>1.3076682678650062</v>
      </c>
      <c r="L745" s="139">
        <v>0.97182979055851249</v>
      </c>
      <c r="M745" s="116">
        <v>1851.2458455152912</v>
      </c>
      <c r="N745" s="116">
        <v>21.042405106593037</v>
      </c>
      <c r="O745" s="116">
        <v>1960.4789013672835</v>
      </c>
      <c r="P745" s="116">
        <v>11.681660957197323</v>
      </c>
      <c r="Q745" s="116">
        <v>2077.83373797489</v>
      </c>
      <c r="R745" s="116">
        <v>5.5819559982551255</v>
      </c>
      <c r="S745" s="116">
        <v>89.094994064325988</v>
      </c>
      <c r="T745" s="116">
        <v>94.428246293504586</v>
      </c>
    </row>
    <row r="746" spans="1:20">
      <c r="A746" s="102" t="s">
        <v>3293</v>
      </c>
      <c r="B746" s="140">
        <v>125.64574140113419</v>
      </c>
      <c r="C746" s="140">
        <v>14028.403522391087</v>
      </c>
      <c r="D746" s="116">
        <v>1.3134758829355464</v>
      </c>
      <c r="E746" s="154">
        <v>0.76133868386304515</v>
      </c>
      <c r="F746" s="138">
        <v>7.774623485267786</v>
      </c>
      <c r="G746" s="116">
        <v>0.60010696929075003</v>
      </c>
      <c r="H746" s="138">
        <v>6.5495251614969128</v>
      </c>
      <c r="I746" s="116">
        <v>1.0904569549334848</v>
      </c>
      <c r="J746" s="138">
        <v>0.36930731170529585</v>
      </c>
      <c r="K746" s="116">
        <v>0.91047679595444864</v>
      </c>
      <c r="L746" s="139">
        <v>0.83494978122266694</v>
      </c>
      <c r="M746" s="116">
        <v>2026.1402100325124</v>
      </c>
      <c r="N746" s="116">
        <v>15.829782194504787</v>
      </c>
      <c r="O746" s="116">
        <v>2052.5812750836685</v>
      </c>
      <c r="P746" s="116">
        <v>9.6059776476095067</v>
      </c>
      <c r="Q746" s="116">
        <v>2079.2285009110883</v>
      </c>
      <c r="R746" s="116">
        <v>10.563080093117605</v>
      </c>
      <c r="S746" s="116">
        <v>97.446731282525548</v>
      </c>
      <c r="T746" s="116">
        <v>98.71181397920148</v>
      </c>
    </row>
    <row r="747" spans="1:20">
      <c r="A747" s="102" t="s">
        <v>3294</v>
      </c>
      <c r="B747" s="140">
        <v>243.80010488374643</v>
      </c>
      <c r="C747" s="140">
        <v>43586.853807646847</v>
      </c>
      <c r="D747" s="116">
        <v>2.6988484417357981</v>
      </c>
      <c r="E747" s="154">
        <v>0.3705284018678861</v>
      </c>
      <c r="F747" s="138">
        <v>7.7435186524824511</v>
      </c>
      <c r="G747" s="116">
        <v>0.52631391531824212</v>
      </c>
      <c r="H747" s="138">
        <v>7.0010786695488338</v>
      </c>
      <c r="I747" s="116">
        <v>3.478810446931428</v>
      </c>
      <c r="J747" s="138">
        <v>0.39318960882759224</v>
      </c>
      <c r="K747" s="116">
        <v>3.4387666085708148</v>
      </c>
      <c r="L747" s="139">
        <v>0.98848921521552446</v>
      </c>
      <c r="M747" s="116">
        <v>2137.6038742235169</v>
      </c>
      <c r="N747" s="116">
        <v>62.564265039108477</v>
      </c>
      <c r="O747" s="116">
        <v>2111.5666002784128</v>
      </c>
      <c r="P747" s="116">
        <v>30.917992475318215</v>
      </c>
      <c r="Q747" s="116">
        <v>2086.283467451944</v>
      </c>
      <c r="R747" s="116">
        <v>9.2586950532518131</v>
      </c>
      <c r="S747" s="116">
        <v>102.45989615372126</v>
      </c>
      <c r="T747" s="116">
        <v>101.2330785087087</v>
      </c>
    </row>
    <row r="748" spans="1:20">
      <c r="A748" s="102" t="s">
        <v>3295</v>
      </c>
      <c r="B748" s="140">
        <v>161.08932643779067</v>
      </c>
      <c r="C748" s="140">
        <v>26142.921582880885</v>
      </c>
      <c r="D748" s="116">
        <v>1.2326053671387798</v>
      </c>
      <c r="E748" s="154">
        <v>0.81128966874554376</v>
      </c>
      <c r="F748" s="138">
        <v>7.5487234475241607</v>
      </c>
      <c r="G748" s="116">
        <v>0.80970737178775332</v>
      </c>
      <c r="H748" s="138">
        <v>7.2108346010266393</v>
      </c>
      <c r="I748" s="116">
        <v>1.6390469850278755</v>
      </c>
      <c r="J748" s="138">
        <v>0.39478239214525906</v>
      </c>
      <c r="K748" s="116">
        <v>1.4250785912368265</v>
      </c>
      <c r="L748" s="139">
        <v>0.86945560698041247</v>
      </c>
      <c r="M748" s="116">
        <v>2144.9696168361038</v>
      </c>
      <c r="N748" s="116">
        <v>26.002235940058199</v>
      </c>
      <c r="O748" s="116">
        <v>2137.8428947952902</v>
      </c>
      <c r="P748" s="116">
        <v>14.616707003590136</v>
      </c>
      <c r="Q748" s="116">
        <v>2130.9852289207111</v>
      </c>
      <c r="R748" s="116">
        <v>14.17281234554298</v>
      </c>
      <c r="S748" s="116">
        <v>100.65624049034237</v>
      </c>
      <c r="T748" s="116">
        <v>100.33336041942857</v>
      </c>
    </row>
    <row r="749" spans="1:20">
      <c r="A749" s="102" t="s">
        <v>3296</v>
      </c>
      <c r="B749" s="140">
        <v>1031.3108355305476</v>
      </c>
      <c r="C749" s="140">
        <v>27122.885816760765</v>
      </c>
      <c r="D749" s="116">
        <v>2.0215685516322819</v>
      </c>
      <c r="E749" s="154">
        <v>0.49466539197622889</v>
      </c>
      <c r="F749" s="138">
        <v>7.5241971264760039</v>
      </c>
      <c r="G749" s="116">
        <v>0.60791559932571326</v>
      </c>
      <c r="H749" s="138">
        <v>7.0778159810050614</v>
      </c>
      <c r="I749" s="116">
        <v>1.4937712651946298</v>
      </c>
      <c r="J749" s="138">
        <v>0.38624080842764885</v>
      </c>
      <c r="K749" s="116">
        <v>1.3644747036195373</v>
      </c>
      <c r="L749" s="139">
        <v>0.91344286465555635</v>
      </c>
      <c r="M749" s="116">
        <v>2105.370695441467</v>
      </c>
      <c r="N749" s="116">
        <v>24.507852862722075</v>
      </c>
      <c r="O749" s="116">
        <v>2121.2586044727427</v>
      </c>
      <c r="P749" s="116">
        <v>13.290585835488173</v>
      </c>
      <c r="Q749" s="116">
        <v>2136.6796147191399</v>
      </c>
      <c r="R749" s="116">
        <v>10.633845733778799</v>
      </c>
      <c r="S749" s="116">
        <v>98.534692844823709</v>
      </c>
      <c r="T749" s="116">
        <v>99.251014987150768</v>
      </c>
    </row>
    <row r="750" spans="1:20">
      <c r="A750" s="102" t="s">
        <v>3297</v>
      </c>
      <c r="B750" s="140">
        <v>448.63983831925299</v>
      </c>
      <c r="C750" s="140">
        <v>71602.167275389496</v>
      </c>
      <c r="D750" s="116">
        <v>1.4459239571347993</v>
      </c>
      <c r="E750" s="154">
        <v>0.69159930234614198</v>
      </c>
      <c r="F750" s="138">
        <v>6.9103575738524841</v>
      </c>
      <c r="G750" s="116">
        <v>0.49669449062312526</v>
      </c>
      <c r="H750" s="138">
        <v>8.0322875633510336</v>
      </c>
      <c r="I750" s="116">
        <v>0.74968042676214741</v>
      </c>
      <c r="J750" s="138">
        <v>0.40256729909170241</v>
      </c>
      <c r="K750" s="116">
        <v>0.56152945181433678</v>
      </c>
      <c r="L750" s="139">
        <v>0.74902509358496872</v>
      </c>
      <c r="M750" s="116">
        <v>2180.8499104308753</v>
      </c>
      <c r="N750" s="116">
        <v>10.389769337484267</v>
      </c>
      <c r="O750" s="116">
        <v>2234.6607753680319</v>
      </c>
      <c r="P750" s="116">
        <v>6.7694597379102106</v>
      </c>
      <c r="Q750" s="116">
        <v>2284.3225637865412</v>
      </c>
      <c r="R750" s="116">
        <v>8.549834287317708</v>
      </c>
      <c r="S750" s="116">
        <v>95.470313387608996</v>
      </c>
      <c r="T750" s="116">
        <v>97.591989552495079</v>
      </c>
    </row>
    <row r="751" spans="1:20">
      <c r="A751" s="102" t="s">
        <v>3298</v>
      </c>
      <c r="B751" s="140">
        <v>220.01855057297274</v>
      </c>
      <c r="C751" s="140">
        <v>38475.869618027471</v>
      </c>
      <c r="D751" s="116">
        <v>2.7696746847308478</v>
      </c>
      <c r="E751" s="154">
        <v>0.36105323325983979</v>
      </c>
      <c r="F751" s="138">
        <v>6.623894530948137</v>
      </c>
      <c r="G751" s="116">
        <v>4.0533385801912338</v>
      </c>
      <c r="H751" s="138">
        <v>8.009352896701742</v>
      </c>
      <c r="I751" s="116">
        <v>7.5586254698979864</v>
      </c>
      <c r="J751" s="138">
        <v>0.38477740679501227</v>
      </c>
      <c r="K751" s="116">
        <v>6.379911076850826</v>
      </c>
      <c r="L751" s="139">
        <v>0.8440570447971848</v>
      </c>
      <c r="M751" s="116">
        <v>2098.5618669293003</v>
      </c>
      <c r="N751" s="116">
        <v>114.28991905668988</v>
      </c>
      <c r="O751" s="116">
        <v>2232.079249099032</v>
      </c>
      <c r="P751" s="116">
        <v>68.333161990660983</v>
      </c>
      <c r="Q751" s="116">
        <v>2356.910964748497</v>
      </c>
      <c r="R751" s="116">
        <v>69.260696323001866</v>
      </c>
      <c r="S751" s="116">
        <v>89.038656882536728</v>
      </c>
      <c r="T751" s="116">
        <v>94.018250820456956</v>
      </c>
    </row>
    <row r="752" spans="1:20">
      <c r="A752" s="102" t="s">
        <v>3299</v>
      </c>
      <c r="B752" s="140">
        <v>353.91100089395024</v>
      </c>
      <c r="C752" s="140">
        <v>42909.678234387124</v>
      </c>
      <c r="D752" s="116">
        <v>3.423258695438538</v>
      </c>
      <c r="E752" s="154">
        <v>0.29211931932941299</v>
      </c>
      <c r="F752" s="138">
        <v>6.2564693571858125</v>
      </c>
      <c r="G752" s="116">
        <v>1.2453016456988506</v>
      </c>
      <c r="H752" s="138">
        <v>9.9469540467690205</v>
      </c>
      <c r="I752" s="116">
        <v>2.3371202885800857</v>
      </c>
      <c r="J752" s="138">
        <v>0.4513548969462271</v>
      </c>
      <c r="K752" s="116">
        <v>1.9777146039083593</v>
      </c>
      <c r="L752" s="139">
        <v>0.84621857658422761</v>
      </c>
      <c r="M752" s="116">
        <v>2401.273371981938</v>
      </c>
      <c r="N752" s="116">
        <v>39.648963484511796</v>
      </c>
      <c r="O752" s="116">
        <v>2429.8738369512421</v>
      </c>
      <c r="P752" s="116">
        <v>21.566173334370433</v>
      </c>
      <c r="Q752" s="116">
        <v>2453.8983137690934</v>
      </c>
      <c r="R752" s="116">
        <v>21.060193793127155</v>
      </c>
      <c r="S752" s="116">
        <v>97.855455481106489</v>
      </c>
      <c r="T752" s="116">
        <v>98.822965022530184</v>
      </c>
    </row>
    <row r="753" spans="1:20">
      <c r="A753" s="102" t="s">
        <v>3300</v>
      </c>
      <c r="B753" s="140">
        <v>434.47968149874646</v>
      </c>
      <c r="C753" s="140">
        <v>13085.01338722244</v>
      </c>
      <c r="D753" s="116">
        <v>1.799910693071346</v>
      </c>
      <c r="E753" s="154">
        <v>0.5555831207900721</v>
      </c>
      <c r="F753" s="138">
        <v>6.0816566916344037</v>
      </c>
      <c r="G753" s="116">
        <v>0.25374449158514217</v>
      </c>
      <c r="H753" s="138">
        <v>10.942596353341331</v>
      </c>
      <c r="I753" s="116">
        <v>1.6336442989587134</v>
      </c>
      <c r="J753" s="138">
        <v>0.48265966301242047</v>
      </c>
      <c r="K753" s="116">
        <v>1.6138176565245852</v>
      </c>
      <c r="L753" s="139">
        <v>0.98786354994978665</v>
      </c>
      <c r="M753" s="116">
        <v>2538.8399328370597</v>
      </c>
      <c r="N753" s="116">
        <v>33.866958587481349</v>
      </c>
      <c r="O753" s="116">
        <v>2518.2632221700892</v>
      </c>
      <c r="P753" s="116">
        <v>15.19992610148438</v>
      </c>
      <c r="Q753" s="116">
        <v>2501.7078351241253</v>
      </c>
      <c r="R753" s="116">
        <v>4.2710610147103125</v>
      </c>
      <c r="S753" s="116">
        <v>101.4842699531735</v>
      </c>
      <c r="T753" s="116">
        <v>100.81709928040162</v>
      </c>
    </row>
    <row r="754" spans="1:20">
      <c r="A754" s="102" t="s">
        <v>3301</v>
      </c>
      <c r="B754" s="140">
        <v>259.90684408993093</v>
      </c>
      <c r="C754" s="140">
        <v>37650.044758016586</v>
      </c>
      <c r="D754" s="116">
        <v>0.79266751782825562</v>
      </c>
      <c r="E754" s="154">
        <v>1.2615629851211669</v>
      </c>
      <c r="F754" s="138">
        <v>6.0336098528099598</v>
      </c>
      <c r="G754" s="116">
        <v>0.42995052556875901</v>
      </c>
      <c r="H754" s="138">
        <v>9.8690753795352961</v>
      </c>
      <c r="I754" s="116">
        <v>4.2119458908077725</v>
      </c>
      <c r="J754" s="138">
        <v>0.43186938242013606</v>
      </c>
      <c r="K754" s="116">
        <v>4.1899440011360092</v>
      </c>
      <c r="L754" s="139">
        <v>0.99477631236436814</v>
      </c>
      <c r="M754" s="116">
        <v>2314.1392488928254</v>
      </c>
      <c r="N754" s="116">
        <v>81.470157915693335</v>
      </c>
      <c r="O754" s="116">
        <v>2422.6243954255801</v>
      </c>
      <c r="P754" s="116">
        <v>38.851557225973693</v>
      </c>
      <c r="Q754" s="116">
        <v>2515.0439994520611</v>
      </c>
      <c r="R754" s="116">
        <v>7.2247328284324794</v>
      </c>
      <c r="S754" s="116">
        <v>92.011879291057909</v>
      </c>
      <c r="T754" s="116">
        <v>95.521998922424913</v>
      </c>
    </row>
    <row r="755" spans="1:20">
      <c r="A755" s="102" t="s">
        <v>3302</v>
      </c>
      <c r="B755" s="140">
        <v>143.15647022362802</v>
      </c>
      <c r="C755" s="140">
        <v>4728.3157914712356</v>
      </c>
      <c r="D755" s="116">
        <v>1.0004119803813327</v>
      </c>
      <c r="E755" s="154">
        <v>0.99958818927660609</v>
      </c>
      <c r="F755" s="138">
        <v>5.9272130086435872</v>
      </c>
      <c r="G755" s="116">
        <v>0.57848418047712591</v>
      </c>
      <c r="H755" s="138">
        <v>10.644762256460346</v>
      </c>
      <c r="I755" s="116">
        <v>0.92345758550352275</v>
      </c>
      <c r="J755" s="138">
        <v>0.45759916826523089</v>
      </c>
      <c r="K755" s="116">
        <v>0.71981245138001337</v>
      </c>
      <c r="L755" s="139">
        <v>0.77947537892336416</v>
      </c>
      <c r="M755" s="116">
        <v>2428.9487632814889</v>
      </c>
      <c r="N755" s="116">
        <v>14.567512995695779</v>
      </c>
      <c r="O755" s="116">
        <v>2492.6196752753285</v>
      </c>
      <c r="P755" s="116">
        <v>8.5716123121760575</v>
      </c>
      <c r="Q755" s="116">
        <v>2544.9073675765217</v>
      </c>
      <c r="R755" s="116">
        <v>9.6927277807926657</v>
      </c>
      <c r="S755" s="116">
        <v>95.443503925824274</v>
      </c>
      <c r="T755" s="116">
        <v>97.445622666570387</v>
      </c>
    </row>
    <row r="756" spans="1:20">
      <c r="A756" s="102" t="s">
        <v>3303</v>
      </c>
      <c r="B756" s="140">
        <v>63.226021943380886</v>
      </c>
      <c r="C756" s="140">
        <v>9994.1455191236637</v>
      </c>
      <c r="D756" s="116">
        <v>1.6985441380737174</v>
      </c>
      <c r="E756" s="154">
        <v>0.58873948435280499</v>
      </c>
      <c r="F756" s="138">
        <v>5.5564319143735963</v>
      </c>
      <c r="G756" s="116">
        <v>0.46058221955708001</v>
      </c>
      <c r="H756" s="138">
        <v>11.976584173837765</v>
      </c>
      <c r="I756" s="116">
        <v>0.91435458703369699</v>
      </c>
      <c r="J756" s="138">
        <v>0.48264486893453651</v>
      </c>
      <c r="K756" s="116">
        <v>0.78987868046772625</v>
      </c>
      <c r="L756" s="139">
        <v>0.86386473220439663</v>
      </c>
      <c r="M756" s="116">
        <v>2538.775609761668</v>
      </c>
      <c r="N756" s="116">
        <v>16.575632491701754</v>
      </c>
      <c r="O756" s="116">
        <v>2602.5755352813158</v>
      </c>
      <c r="P756" s="116">
        <v>8.5689468977652723</v>
      </c>
      <c r="Q756" s="116">
        <v>2652.5939839503994</v>
      </c>
      <c r="R756" s="116">
        <v>7.6399709737274861</v>
      </c>
      <c r="S756" s="116">
        <v>95.7091671444106</v>
      </c>
      <c r="T756" s="116">
        <v>97.548585059117158</v>
      </c>
    </row>
    <row r="757" spans="1:20">
      <c r="A757" s="102" t="s">
        <v>3304</v>
      </c>
      <c r="B757" s="140">
        <v>141.61342173709855</v>
      </c>
      <c r="C757" s="140">
        <v>29225.280470758385</v>
      </c>
      <c r="D757" s="116">
        <v>2.2096942329201794</v>
      </c>
      <c r="E757" s="154">
        <v>0.45255130103610264</v>
      </c>
      <c r="F757" s="138">
        <v>4.4918054895391677</v>
      </c>
      <c r="G757" s="116">
        <v>0.24286060821823077</v>
      </c>
      <c r="H757" s="138">
        <v>17.669473641446686</v>
      </c>
      <c r="I757" s="116">
        <v>0.47652404962591016</v>
      </c>
      <c r="J757" s="138">
        <v>0.57562981360543852</v>
      </c>
      <c r="K757" s="116">
        <v>0.40999255462477352</v>
      </c>
      <c r="L757" s="139">
        <v>0.86038166373057889</v>
      </c>
      <c r="M757" s="116">
        <v>2930.8949170055271</v>
      </c>
      <c r="N757" s="116">
        <v>9.6556961303351727</v>
      </c>
      <c r="O757" s="116">
        <v>2971.9142655338228</v>
      </c>
      <c r="P757" s="116">
        <v>4.5794067273175187</v>
      </c>
      <c r="Q757" s="116">
        <v>2999.7788201577519</v>
      </c>
      <c r="R757" s="116">
        <v>3.9047430489010821</v>
      </c>
      <c r="S757" s="116">
        <v>97.7037005965459</v>
      </c>
      <c r="T757" s="116">
        <v>98.619766760972567</v>
      </c>
    </row>
    <row r="758" spans="1:20">
      <c r="A758" s="102" t="s">
        <v>3305</v>
      </c>
      <c r="B758" s="140">
        <v>1651.2784870082794</v>
      </c>
      <c r="C758" s="140">
        <v>374457.24982052122</v>
      </c>
      <c r="D758" s="116">
        <v>11.877584885295896</v>
      </c>
      <c r="E758" s="154">
        <v>8.4192199816477076E-2</v>
      </c>
      <c r="F758" s="138">
        <v>3.963613683546686</v>
      </c>
      <c r="G758" s="116">
        <v>2.0536618047513837</v>
      </c>
      <c r="H758" s="138">
        <v>20.041403257917963</v>
      </c>
      <c r="I758" s="116">
        <v>2.6180658266015873</v>
      </c>
      <c r="J758" s="138">
        <v>0.57612692334320259</v>
      </c>
      <c r="K758" s="116">
        <v>1.6238047493847099</v>
      </c>
      <c r="L758" s="139">
        <v>0.6202306805602783</v>
      </c>
      <c r="M758" s="116">
        <v>2932.9284339026876</v>
      </c>
      <c r="N758" s="116">
        <v>38.263447444458279</v>
      </c>
      <c r="O758" s="116">
        <v>3093.3564303330213</v>
      </c>
      <c r="P758" s="116">
        <v>25.325261723359063</v>
      </c>
      <c r="Q758" s="116">
        <v>3199.2173551977144</v>
      </c>
      <c r="R758" s="116">
        <v>32.479803617122343</v>
      </c>
      <c r="S758" s="116">
        <v>91.67643546124205</v>
      </c>
      <c r="T758" s="116">
        <v>94.813788839294446</v>
      </c>
    </row>
    <row r="760" spans="1:20">
      <c r="A760" s="282" t="s">
        <v>3531</v>
      </c>
    </row>
    <row r="761" spans="1:20">
      <c r="A761" s="102" t="s">
        <v>3534</v>
      </c>
      <c r="B761" s="140">
        <v>89.787982971466363</v>
      </c>
      <c r="C761" s="140">
        <v>34371.353058190332</v>
      </c>
      <c r="D761" s="116">
        <v>1.6364467100824425</v>
      </c>
      <c r="E761" s="154">
        <v>0.61108008824168858</v>
      </c>
      <c r="F761" s="138">
        <v>18.864436357885271</v>
      </c>
      <c r="G761" s="116">
        <v>4.4068794423925866</v>
      </c>
      <c r="H761" s="138">
        <v>0.31401507587186811</v>
      </c>
      <c r="I761" s="116">
        <v>4.9968987642909664</v>
      </c>
      <c r="J761" s="138">
        <v>4.2962847506537359E-2</v>
      </c>
      <c r="K761" s="116">
        <v>2.355506493472304</v>
      </c>
      <c r="L761" s="139">
        <v>0.47139367927669795</v>
      </c>
      <c r="M761" s="116">
        <v>271.17198765575091</v>
      </c>
      <c r="N761" s="116">
        <v>6.2549935662545124</v>
      </c>
      <c r="O761" s="116">
        <v>277.28831117719773</v>
      </c>
      <c r="P761" s="116">
        <v>12.125544689411981</v>
      </c>
      <c r="Q761" s="116">
        <v>329.22169633710342</v>
      </c>
      <c r="R761" s="116">
        <v>100.02494636339939</v>
      </c>
      <c r="S761" s="116">
        <v>82.367593227539587</v>
      </c>
      <c r="T761" s="116">
        <v>97.794236801587274</v>
      </c>
    </row>
    <row r="762" spans="1:20">
      <c r="A762" s="102" t="s">
        <v>3535</v>
      </c>
      <c r="B762" s="140">
        <v>532.78449552001848</v>
      </c>
      <c r="C762" s="140">
        <v>21077.029251696851</v>
      </c>
      <c r="D762" s="116">
        <v>1.0564582656702</v>
      </c>
      <c r="E762" s="154">
        <v>0.94655892475375381</v>
      </c>
      <c r="F762" s="138">
        <v>18.97624182521011</v>
      </c>
      <c r="G762" s="116">
        <v>1.356485640454381</v>
      </c>
      <c r="H762" s="138">
        <v>0.31417826281286093</v>
      </c>
      <c r="I762" s="116">
        <v>1.5252154706151841</v>
      </c>
      <c r="J762" s="138">
        <v>4.323993828953631E-2</v>
      </c>
      <c r="K762" s="116">
        <v>0.69730118244913719</v>
      </c>
      <c r="L762" s="139">
        <v>0.45718208075078498</v>
      </c>
      <c r="M762" s="116">
        <v>272.88442134237278</v>
      </c>
      <c r="N762" s="116">
        <v>1.8631142173952639</v>
      </c>
      <c r="O762" s="116">
        <v>277.4144033121795</v>
      </c>
      <c r="P762" s="116">
        <v>3.7024132527828613</v>
      </c>
      <c r="Q762" s="116">
        <v>315.77222380765568</v>
      </c>
      <c r="R762" s="116">
        <v>30.84736637758877</v>
      </c>
      <c r="S762" s="116">
        <v>86.418120647810085</v>
      </c>
      <c r="T762" s="116">
        <v>98.367070377124918</v>
      </c>
    </row>
    <row r="763" spans="1:20">
      <c r="A763" s="102" t="s">
        <v>3536</v>
      </c>
      <c r="B763" s="140">
        <v>1443.1635680850802</v>
      </c>
      <c r="C763" s="140">
        <v>230278.36396981735</v>
      </c>
      <c r="D763" s="116">
        <v>0.56063451688250276</v>
      </c>
      <c r="E763" s="154">
        <v>1.7836932437921567</v>
      </c>
      <c r="F763" s="138">
        <v>19.317051371703737</v>
      </c>
      <c r="G763" s="116">
        <v>0.46491614380498286</v>
      </c>
      <c r="H763" s="138">
        <v>0.31039168221572128</v>
      </c>
      <c r="I763" s="116">
        <v>0.91063433432088059</v>
      </c>
      <c r="J763" s="138">
        <v>4.3486017339067519E-2</v>
      </c>
      <c r="K763" s="116">
        <v>0.7830120497626698</v>
      </c>
      <c r="L763" s="139">
        <v>0.85985342332453685</v>
      </c>
      <c r="M763" s="116">
        <v>274.40481981912762</v>
      </c>
      <c r="N763" s="116">
        <v>2.1035346350316217</v>
      </c>
      <c r="O763" s="116">
        <v>274.48452716763688</v>
      </c>
      <c r="P763" s="116">
        <v>2.1901988774850452</v>
      </c>
      <c r="Q763" s="116">
        <v>275.14181589715349</v>
      </c>
      <c r="R763" s="116">
        <v>10.668583468019847</v>
      </c>
      <c r="S763" s="116">
        <v>99.732139560239958</v>
      </c>
      <c r="T763" s="116">
        <v>99.970961077722038</v>
      </c>
    </row>
    <row r="764" spans="1:20">
      <c r="A764" s="102" t="s">
        <v>3537</v>
      </c>
      <c r="B764" s="140">
        <v>197.74803784851025</v>
      </c>
      <c r="C764" s="140">
        <v>48503.307211501553</v>
      </c>
      <c r="D764" s="116">
        <v>1.8004294924298552</v>
      </c>
      <c r="E764" s="154">
        <v>0.55542302778566599</v>
      </c>
      <c r="F764" s="138">
        <v>19.07460670302379</v>
      </c>
      <c r="G764" s="116">
        <v>4.358034452770613</v>
      </c>
      <c r="H764" s="138">
        <v>0.31460726643050246</v>
      </c>
      <c r="I764" s="116">
        <v>4.6825656447905857</v>
      </c>
      <c r="J764" s="138">
        <v>4.3523425247137031E-2</v>
      </c>
      <c r="K764" s="116">
        <v>1.7128796590062654</v>
      </c>
      <c r="L764" s="139">
        <v>0.36579939053537142</v>
      </c>
      <c r="M764" s="116">
        <v>274.63591304200258</v>
      </c>
      <c r="N764" s="116">
        <v>4.6053855639121366</v>
      </c>
      <c r="O764" s="116">
        <v>277.74581338893199</v>
      </c>
      <c r="P764" s="116">
        <v>11.379015426535631</v>
      </c>
      <c r="Q764" s="116">
        <v>304.03071527001691</v>
      </c>
      <c r="R764" s="116">
        <v>99.354556315514856</v>
      </c>
      <c r="S764" s="116">
        <v>90.331634025230599</v>
      </c>
      <c r="T764" s="116">
        <v>98.880307030020077</v>
      </c>
    </row>
    <row r="765" spans="1:20">
      <c r="A765" s="102" t="s">
        <v>3538</v>
      </c>
      <c r="B765" s="140">
        <v>169.62940691041663</v>
      </c>
      <c r="C765" s="140">
        <v>34545.186232464621</v>
      </c>
      <c r="D765" s="116">
        <v>6.5897196499294441</v>
      </c>
      <c r="E765" s="154">
        <v>0.15175152405925296</v>
      </c>
      <c r="F765" s="138">
        <v>19.253059436544017</v>
      </c>
      <c r="G765" s="116">
        <v>4.5452148112148745</v>
      </c>
      <c r="H765" s="138">
        <v>0.31176876588369584</v>
      </c>
      <c r="I765" s="116">
        <v>4.5965352884918982</v>
      </c>
      <c r="J765" s="138">
        <v>4.3534251378131508E-2</v>
      </c>
      <c r="K765" s="116">
        <v>0.68495180725670568</v>
      </c>
      <c r="L765" s="139">
        <v>0.14901480447057336</v>
      </c>
      <c r="M765" s="116">
        <v>274.70279161959343</v>
      </c>
      <c r="N765" s="116">
        <v>1.8420550526935813</v>
      </c>
      <c r="O765" s="116">
        <v>275.55102754059561</v>
      </c>
      <c r="P765" s="116">
        <v>11.093104534969711</v>
      </c>
      <c r="Q765" s="116">
        <v>282.78248904356371</v>
      </c>
      <c r="R765" s="116">
        <v>104.02737373105229</v>
      </c>
      <c r="S765" s="116">
        <v>97.142787217377659</v>
      </c>
      <c r="T765" s="116">
        <v>99.692167389621787</v>
      </c>
    </row>
    <row r="766" spans="1:20">
      <c r="A766" s="102" t="s">
        <v>3539</v>
      </c>
      <c r="B766" s="140">
        <v>87.535569457140383</v>
      </c>
      <c r="C766" s="140">
        <v>16753.280056533476</v>
      </c>
      <c r="D766" s="116">
        <v>3.1773569264982409</v>
      </c>
      <c r="E766" s="154">
        <v>0.31472699578076618</v>
      </c>
      <c r="F766" s="138">
        <v>19.528214396523943</v>
      </c>
      <c r="G766" s="116">
        <v>9.7592646746383398</v>
      </c>
      <c r="H766" s="138">
        <v>0.30911150458415543</v>
      </c>
      <c r="I766" s="116">
        <v>9.9732931430875258</v>
      </c>
      <c r="J766" s="138">
        <v>4.3780067696195836E-2</v>
      </c>
      <c r="K766" s="116">
        <v>2.0550739958242064</v>
      </c>
      <c r="L766" s="139">
        <v>0.20605771497337144</v>
      </c>
      <c r="M766" s="116">
        <v>276.22113870494536</v>
      </c>
      <c r="N766" s="116">
        <v>5.5566520986365049</v>
      </c>
      <c r="O766" s="116">
        <v>273.49207120706643</v>
      </c>
      <c r="P766" s="116">
        <v>23.915932873888167</v>
      </c>
      <c r="Q766" s="116">
        <v>250.18017725101069</v>
      </c>
      <c r="R766" s="116">
        <v>225.01790686781459</v>
      </c>
      <c r="S766" s="116">
        <v>110.40888280601355</v>
      </c>
      <c r="T766" s="116">
        <v>100.9978598230779</v>
      </c>
    </row>
    <row r="767" spans="1:20">
      <c r="A767" s="102" t="s">
        <v>3540</v>
      </c>
      <c r="B767" s="140">
        <v>1828.9469918777327</v>
      </c>
      <c r="C767" s="140">
        <v>193143.08217227436</v>
      </c>
      <c r="D767" s="116">
        <v>2.0275434928304512</v>
      </c>
      <c r="E767" s="154">
        <v>0.49320766905177443</v>
      </c>
      <c r="F767" s="138">
        <v>19.229382333449887</v>
      </c>
      <c r="G767" s="116">
        <v>0.47725648348350291</v>
      </c>
      <c r="H767" s="138">
        <v>0.31585604095136421</v>
      </c>
      <c r="I767" s="116">
        <v>1.3069492132768206</v>
      </c>
      <c r="J767" s="138">
        <v>4.4050743935187028E-2</v>
      </c>
      <c r="K767" s="116">
        <v>1.2166932625184792</v>
      </c>
      <c r="L767" s="139">
        <v>0.93094150113756213</v>
      </c>
      <c r="M767" s="116">
        <v>277.89262582530705</v>
      </c>
      <c r="N767" s="116">
        <v>3.3092607387868043</v>
      </c>
      <c r="O767" s="116">
        <v>278.70989038443355</v>
      </c>
      <c r="P767" s="116">
        <v>3.1854504652093851</v>
      </c>
      <c r="Q767" s="116">
        <v>285.59647191298103</v>
      </c>
      <c r="R767" s="116">
        <v>10.919382196399511</v>
      </c>
      <c r="S767" s="116">
        <v>97.302541576906705</v>
      </c>
      <c r="T767" s="116">
        <v>99.706768727152365</v>
      </c>
    </row>
    <row r="768" spans="1:20">
      <c r="A768" s="102" t="s">
        <v>3541</v>
      </c>
      <c r="B768" s="140">
        <v>905.52800489802132</v>
      </c>
      <c r="C768" s="140">
        <v>63327.599297709996</v>
      </c>
      <c r="D768" s="116">
        <v>0.87086443690725179</v>
      </c>
      <c r="E768" s="154">
        <v>1.1482843455536598</v>
      </c>
      <c r="F768" s="138">
        <v>19.121803116815364</v>
      </c>
      <c r="G768" s="116">
        <v>0.78153633507666598</v>
      </c>
      <c r="H768" s="138">
        <v>0.31805399872092416</v>
      </c>
      <c r="I768" s="116">
        <v>1.0069568244580487</v>
      </c>
      <c r="J768" s="138">
        <v>4.4109123470099779E-2</v>
      </c>
      <c r="K768" s="116">
        <v>0.63495118180657839</v>
      </c>
      <c r="L768" s="139">
        <v>0.63056445557962604</v>
      </c>
      <c r="M768" s="116">
        <v>278.25307587300722</v>
      </c>
      <c r="N768" s="116">
        <v>1.7291835236067072</v>
      </c>
      <c r="O768" s="116">
        <v>280.40453413111601</v>
      </c>
      <c r="P768" s="116">
        <v>2.4672279263357666</v>
      </c>
      <c r="Q768" s="116">
        <v>298.36662837093161</v>
      </c>
      <c r="R768" s="116">
        <v>17.807329484000945</v>
      </c>
      <c r="S768" s="116">
        <v>93.258779439328222</v>
      </c>
      <c r="T768" s="116">
        <v>99.232730574498206</v>
      </c>
    </row>
    <row r="769" spans="1:20">
      <c r="A769" s="102" t="s">
        <v>3542</v>
      </c>
      <c r="B769" s="140">
        <v>571.43718564657092</v>
      </c>
      <c r="C769" s="140">
        <v>97732.282242428148</v>
      </c>
      <c r="D769" s="116">
        <v>1.7540504044816059</v>
      </c>
      <c r="E769" s="154">
        <v>0.57010904444079602</v>
      </c>
      <c r="F769" s="138">
        <v>19.298359279662719</v>
      </c>
      <c r="G769" s="116">
        <v>1.214152159173979</v>
      </c>
      <c r="H769" s="138">
        <v>0.31743725446243765</v>
      </c>
      <c r="I769" s="116">
        <v>1.4238052954922504</v>
      </c>
      <c r="J769" s="138">
        <v>4.4430070970161301E-2</v>
      </c>
      <c r="K769" s="116">
        <v>0.743677385594681</v>
      </c>
      <c r="L769" s="139">
        <v>0.52231677178695268</v>
      </c>
      <c r="M769" s="116">
        <v>280.2343272068606</v>
      </c>
      <c r="N769" s="116">
        <v>2.0393907013079797</v>
      </c>
      <c r="O769" s="116">
        <v>279.92930456703715</v>
      </c>
      <c r="P769" s="116">
        <v>3.4834547418953434</v>
      </c>
      <c r="Q769" s="116">
        <v>277.40404276983901</v>
      </c>
      <c r="R769" s="116">
        <v>27.791188071606982</v>
      </c>
      <c r="S769" s="116">
        <v>101.02027512243933</v>
      </c>
      <c r="T769" s="116">
        <v>100.10896416875512</v>
      </c>
    </row>
    <row r="770" spans="1:20">
      <c r="A770" s="102" t="s">
        <v>3543</v>
      </c>
      <c r="B770" s="140">
        <v>813.29231889851746</v>
      </c>
      <c r="C770" s="140">
        <v>120140.36860545355</v>
      </c>
      <c r="D770" s="116">
        <v>3.2219537030156662</v>
      </c>
      <c r="E770" s="154">
        <v>0.31037069187680305</v>
      </c>
      <c r="F770" s="138">
        <v>19.226933956871683</v>
      </c>
      <c r="G770" s="116">
        <v>0.74393937324966608</v>
      </c>
      <c r="H770" s="138">
        <v>0.31998926052748761</v>
      </c>
      <c r="I770" s="116">
        <v>0.86162223271508931</v>
      </c>
      <c r="J770" s="138">
        <v>4.4621499703149201E-2</v>
      </c>
      <c r="K770" s="116">
        <v>0.43468043530601813</v>
      </c>
      <c r="L770" s="139">
        <v>0.50449073712534187</v>
      </c>
      <c r="M770" s="116">
        <v>281.41575223243098</v>
      </c>
      <c r="N770" s="116">
        <v>1.1969431025217716</v>
      </c>
      <c r="O770" s="116">
        <v>281.89429923456146</v>
      </c>
      <c r="P770" s="116">
        <v>2.120862162080499</v>
      </c>
      <c r="Q770" s="116">
        <v>285.87462838014926</v>
      </c>
      <c r="R770" s="116">
        <v>17.009562595042894</v>
      </c>
      <c r="S770" s="116">
        <v>98.440268668477643</v>
      </c>
      <c r="T770" s="116">
        <v>99.830238850721742</v>
      </c>
    </row>
    <row r="771" spans="1:20">
      <c r="A771" s="102" t="s">
        <v>3544</v>
      </c>
      <c r="B771" s="140">
        <v>180.35817580099624</v>
      </c>
      <c r="C771" s="140">
        <v>33125.207317649227</v>
      </c>
      <c r="D771" s="116">
        <v>1.965981519414965</v>
      </c>
      <c r="E771" s="154">
        <v>0.5086517803573144</v>
      </c>
      <c r="F771" s="138">
        <v>19.455146475294153</v>
      </c>
      <c r="G771" s="116">
        <v>3.4666284369274578</v>
      </c>
      <c r="H771" s="138">
        <v>0.31831509571840055</v>
      </c>
      <c r="I771" s="116">
        <v>3.9541268247683568</v>
      </c>
      <c r="J771" s="138">
        <v>4.4914902904690752E-2</v>
      </c>
      <c r="K771" s="116">
        <v>1.902000585341282</v>
      </c>
      <c r="L771" s="139">
        <v>0.4810165858685389</v>
      </c>
      <c r="M771" s="116">
        <v>283.22610458577077</v>
      </c>
      <c r="N771" s="116">
        <v>5.2703382660149884</v>
      </c>
      <c r="O771" s="116">
        <v>280.60565427618189</v>
      </c>
      <c r="P771" s="116">
        <v>9.6946405632576216</v>
      </c>
      <c r="Q771" s="116">
        <v>258.79948069138106</v>
      </c>
      <c r="R771" s="116">
        <v>79.691493227988104</v>
      </c>
      <c r="S771" s="116">
        <v>109.43843620904268</v>
      </c>
      <c r="T771" s="116">
        <v>100.93385513429808</v>
      </c>
    </row>
    <row r="772" spans="1:20">
      <c r="A772" s="102" t="s">
        <v>3545</v>
      </c>
      <c r="B772" s="140">
        <v>1621.8455866622235</v>
      </c>
      <c r="C772" s="140">
        <v>20713.828661244203</v>
      </c>
      <c r="D772" s="116">
        <v>2.1574846060800423</v>
      </c>
      <c r="E772" s="154">
        <v>0.46350272775151385</v>
      </c>
      <c r="F772" s="138">
        <v>19.114391269911938</v>
      </c>
      <c r="G772" s="116">
        <v>1.333425141549079</v>
      </c>
      <c r="H772" s="138">
        <v>0.32434040726646396</v>
      </c>
      <c r="I772" s="116">
        <v>3.1313553759042749</v>
      </c>
      <c r="J772" s="138">
        <v>4.4963515006772418E-2</v>
      </c>
      <c r="K772" s="116">
        <v>2.8332602919762633</v>
      </c>
      <c r="L772" s="139">
        <v>0.90480317685375233</v>
      </c>
      <c r="M772" s="116">
        <v>283.52600121291681</v>
      </c>
      <c r="N772" s="116">
        <v>7.8589409048000789</v>
      </c>
      <c r="O772" s="116">
        <v>285.23585282539796</v>
      </c>
      <c r="P772" s="116">
        <v>7.7870365074222718</v>
      </c>
      <c r="Q772" s="116">
        <v>299.24994079015045</v>
      </c>
      <c r="R772" s="116">
        <v>30.416191669324547</v>
      </c>
      <c r="S772" s="116">
        <v>94.745549644649699</v>
      </c>
      <c r="T772" s="116">
        <v>99.400548144441089</v>
      </c>
    </row>
    <row r="773" spans="1:20">
      <c r="A773" s="102" t="s">
        <v>3546</v>
      </c>
      <c r="B773" s="140">
        <v>143.79986463157789</v>
      </c>
      <c r="C773" s="140">
        <v>24372.435526132595</v>
      </c>
      <c r="D773" s="116">
        <v>1.9853261749688338</v>
      </c>
      <c r="E773" s="154">
        <v>0.50369557033402745</v>
      </c>
      <c r="F773" s="138">
        <v>19.028145142050633</v>
      </c>
      <c r="G773" s="116">
        <v>4.509429955480436</v>
      </c>
      <c r="H773" s="138">
        <v>0.32628462502789335</v>
      </c>
      <c r="I773" s="116">
        <v>4.8498248477250367</v>
      </c>
      <c r="J773" s="138">
        <v>4.5028946929578768E-2</v>
      </c>
      <c r="K773" s="116">
        <v>1.7848928623945162</v>
      </c>
      <c r="L773" s="139">
        <v>0.36803243796150209</v>
      </c>
      <c r="M773" s="116">
        <v>283.92964025273318</v>
      </c>
      <c r="N773" s="116">
        <v>4.957856061461797</v>
      </c>
      <c r="O773" s="116">
        <v>286.72540800335014</v>
      </c>
      <c r="P773" s="116">
        <v>12.115363499385921</v>
      </c>
      <c r="Q773" s="116">
        <v>309.58768990352428</v>
      </c>
      <c r="R773" s="116">
        <v>102.69094522766972</v>
      </c>
      <c r="S773" s="116">
        <v>91.712186728488192</v>
      </c>
      <c r="T773" s="116">
        <v>99.024931982803466</v>
      </c>
    </row>
    <row r="774" spans="1:20">
      <c r="A774" s="102" t="s">
        <v>3547</v>
      </c>
      <c r="B774" s="140">
        <v>128.48738606389998</v>
      </c>
      <c r="C774" s="140">
        <v>30900.57848344283</v>
      </c>
      <c r="D774" s="116">
        <v>3.0912458340951723</v>
      </c>
      <c r="E774" s="154">
        <v>0.32349416826394412</v>
      </c>
      <c r="F774" s="138">
        <v>19.773348583368243</v>
      </c>
      <c r="G774" s="116">
        <v>4.9232570005862533</v>
      </c>
      <c r="H774" s="138">
        <v>0.31584958475294667</v>
      </c>
      <c r="I774" s="116">
        <v>5.0312437416262776</v>
      </c>
      <c r="J774" s="138">
        <v>4.5295938056513822E-2</v>
      </c>
      <c r="K774" s="116">
        <v>1.0367999295100461</v>
      </c>
      <c r="L774" s="139">
        <v>0.20607229201241486</v>
      </c>
      <c r="M774" s="116">
        <v>285.57640378589866</v>
      </c>
      <c r="N774" s="116">
        <v>2.8962309422192618</v>
      </c>
      <c r="O774" s="116">
        <v>278.70490843326263</v>
      </c>
      <c r="P774" s="116">
        <v>12.26310496745964</v>
      </c>
      <c r="Q774" s="116">
        <v>221.3991996204511</v>
      </c>
      <c r="R774" s="116">
        <v>113.93458355752144</v>
      </c>
      <c r="S774" s="116">
        <v>128.98709854212109</v>
      </c>
      <c r="T774" s="116">
        <v>102.46550926973769</v>
      </c>
    </row>
    <row r="775" spans="1:20">
      <c r="A775" s="102" t="s">
        <v>3548</v>
      </c>
      <c r="B775" s="140">
        <v>885.88656949892675</v>
      </c>
      <c r="C775" s="140">
        <v>18890.168878522869</v>
      </c>
      <c r="D775" s="116">
        <v>1.7830868234575237</v>
      </c>
      <c r="E775" s="154">
        <v>0.56082518632543854</v>
      </c>
      <c r="F775" s="138">
        <v>19.009114127169426</v>
      </c>
      <c r="G775" s="116">
        <v>1.1268163555477075</v>
      </c>
      <c r="H775" s="138">
        <v>0.32857491325188776</v>
      </c>
      <c r="I775" s="116">
        <v>2.1187564692654961</v>
      </c>
      <c r="J775" s="138">
        <v>4.5299666560269278E-2</v>
      </c>
      <c r="K775" s="116">
        <v>1.7942725202500802</v>
      </c>
      <c r="L775" s="139">
        <v>0.84685170111697439</v>
      </c>
      <c r="M775" s="116">
        <v>285.59939769197325</v>
      </c>
      <c r="N775" s="116">
        <v>5.0125750986708795</v>
      </c>
      <c r="O775" s="116">
        <v>288.47730515126386</v>
      </c>
      <c r="P775" s="116">
        <v>5.3206327279366405</v>
      </c>
      <c r="Q775" s="116">
        <v>311.84853822307241</v>
      </c>
      <c r="R775" s="116">
        <v>25.639542664150753</v>
      </c>
      <c r="S775" s="116">
        <v>91.582727730369371</v>
      </c>
      <c r="T775" s="116">
        <v>99.002379941887781</v>
      </c>
    </row>
    <row r="776" spans="1:20">
      <c r="A776" s="102" t="s">
        <v>3549</v>
      </c>
      <c r="B776" s="140">
        <v>72.672098436455428</v>
      </c>
      <c r="C776" s="140">
        <v>15458.443766680433</v>
      </c>
      <c r="D776" s="116">
        <v>2.6604360990022369</v>
      </c>
      <c r="E776" s="154">
        <v>0.37587822551913103</v>
      </c>
      <c r="F776" s="138">
        <v>18.716562778474369</v>
      </c>
      <c r="G776" s="116">
        <v>10.147253803012644</v>
      </c>
      <c r="H776" s="138">
        <v>0.33386227220510484</v>
      </c>
      <c r="I776" s="116">
        <v>10.74895118242549</v>
      </c>
      <c r="J776" s="138">
        <v>4.5320236271329736E-2</v>
      </c>
      <c r="K776" s="116">
        <v>3.5458696788533777</v>
      </c>
      <c r="L776" s="139">
        <v>0.32988052682301389</v>
      </c>
      <c r="M776" s="116">
        <v>285.72625085827741</v>
      </c>
      <c r="N776" s="116">
        <v>9.9102389248952818</v>
      </c>
      <c r="O776" s="116">
        <v>292.51022789188283</v>
      </c>
      <c r="P776" s="116">
        <v>27.324811658598662</v>
      </c>
      <c r="Q776" s="116">
        <v>347.02037197164844</v>
      </c>
      <c r="R776" s="116">
        <v>230.01221188809049</v>
      </c>
      <c r="S776" s="116">
        <v>82.337025124744329</v>
      </c>
      <c r="T776" s="116">
        <v>97.680772709215177</v>
      </c>
    </row>
    <row r="777" spans="1:20">
      <c r="A777" s="102" t="s">
        <v>3550</v>
      </c>
      <c r="B777" s="140">
        <v>253.90103840731538</v>
      </c>
      <c r="C777" s="140">
        <v>47933.170122311873</v>
      </c>
      <c r="D777" s="116">
        <v>3.6197274445589631</v>
      </c>
      <c r="E777" s="154">
        <v>0.27626389426175224</v>
      </c>
      <c r="F777" s="138">
        <v>19.462387141078178</v>
      </c>
      <c r="G777" s="116">
        <v>3.787296442179215</v>
      </c>
      <c r="H777" s="138">
        <v>0.32117119288466706</v>
      </c>
      <c r="I777" s="116">
        <v>3.9545537389038312</v>
      </c>
      <c r="J777" s="138">
        <v>4.5334770049922278E-2</v>
      </c>
      <c r="K777" s="116">
        <v>1.1379283514065954</v>
      </c>
      <c r="L777" s="139">
        <v>0.28775139409839434</v>
      </c>
      <c r="M777" s="116">
        <v>285.81587899506457</v>
      </c>
      <c r="N777" s="116">
        <v>3.1813333612042527</v>
      </c>
      <c r="O777" s="116">
        <v>282.80307716521486</v>
      </c>
      <c r="P777" s="116">
        <v>9.7615382562325124</v>
      </c>
      <c r="Q777" s="116">
        <v>257.9884193190552</v>
      </c>
      <c r="R777" s="116">
        <v>87.065815574219371</v>
      </c>
      <c r="S777" s="116">
        <v>110.78632124242563</v>
      </c>
      <c r="T777" s="116">
        <v>101.06533558971482</v>
      </c>
    </row>
    <row r="778" spans="1:20">
      <c r="A778" s="102" t="s">
        <v>3551</v>
      </c>
      <c r="B778" s="140">
        <v>385.53171111696139</v>
      </c>
      <c r="C778" s="140">
        <v>74090.58566027091</v>
      </c>
      <c r="D778" s="116">
        <v>1.9878012273604673</v>
      </c>
      <c r="E778" s="154">
        <v>0.50306840856913315</v>
      </c>
      <c r="F778" s="138">
        <v>19.108817518116354</v>
      </c>
      <c r="G778" s="116">
        <v>2.0919207976832492</v>
      </c>
      <c r="H778" s="138">
        <v>0.32803683492246694</v>
      </c>
      <c r="I778" s="116">
        <v>2.2027751729931637</v>
      </c>
      <c r="J778" s="138">
        <v>4.5462692324875827E-2</v>
      </c>
      <c r="K778" s="116">
        <v>0.68998973831162225</v>
      </c>
      <c r="L778" s="139">
        <v>0.31323656938354455</v>
      </c>
      <c r="M778" s="116">
        <v>286.60470716549912</v>
      </c>
      <c r="N778" s="116">
        <v>1.9342270928706284</v>
      </c>
      <c r="O778" s="116">
        <v>288.06598752092867</v>
      </c>
      <c r="P778" s="116">
        <v>5.5248038233863213</v>
      </c>
      <c r="Q778" s="116">
        <v>299.91633739033455</v>
      </c>
      <c r="R778" s="116">
        <v>47.69206613964343</v>
      </c>
      <c r="S778" s="116">
        <v>95.561552151288566</v>
      </c>
      <c r="T778" s="116">
        <v>99.492727215730952</v>
      </c>
    </row>
    <row r="779" spans="1:20">
      <c r="A779" s="102" t="s">
        <v>3552</v>
      </c>
      <c r="B779" s="140">
        <v>112.65975448243941</v>
      </c>
      <c r="C779" s="140">
        <v>35388.887822895958</v>
      </c>
      <c r="D779" s="116">
        <v>2.0900130749440353</v>
      </c>
      <c r="E779" s="154">
        <v>0.47846590626079083</v>
      </c>
      <c r="F779" s="138">
        <v>18.206888348843457</v>
      </c>
      <c r="G779" s="116">
        <v>4.7816284535792191</v>
      </c>
      <c r="H779" s="138">
        <v>0.34517553190452399</v>
      </c>
      <c r="I779" s="116">
        <v>5.2524860078515516</v>
      </c>
      <c r="J779" s="138">
        <v>4.5580014288789682E-2</v>
      </c>
      <c r="K779" s="116">
        <v>2.173623379198415</v>
      </c>
      <c r="L779" s="139">
        <v>0.4138275429861642</v>
      </c>
      <c r="M779" s="116">
        <v>287.32808404388544</v>
      </c>
      <c r="N779" s="116">
        <v>6.1082923646847291</v>
      </c>
      <c r="O779" s="116">
        <v>301.08596388355272</v>
      </c>
      <c r="P779" s="116">
        <v>13.686177184078332</v>
      </c>
      <c r="Q779" s="116">
        <v>409.11921516180763</v>
      </c>
      <c r="R779" s="116">
        <v>106.99819530701237</v>
      </c>
      <c r="S779" s="116">
        <v>70.230894417962375</v>
      </c>
      <c r="T779" s="116">
        <v>95.430580800841227</v>
      </c>
    </row>
    <row r="780" spans="1:20">
      <c r="A780" s="102" t="s">
        <v>3553</v>
      </c>
      <c r="B780" s="140">
        <v>207.54845639141911</v>
      </c>
      <c r="C780" s="140">
        <v>42654.752586796145</v>
      </c>
      <c r="D780" s="116">
        <v>1.8431932384116161</v>
      </c>
      <c r="E780" s="154">
        <v>0.54253671246198609</v>
      </c>
      <c r="F780" s="138">
        <v>18.624373157244317</v>
      </c>
      <c r="G780" s="116">
        <v>2.8555976465993052</v>
      </c>
      <c r="H780" s="138">
        <v>0.33747371866161346</v>
      </c>
      <c r="I780" s="116">
        <v>3.064716391455391</v>
      </c>
      <c r="J780" s="138">
        <v>4.5584830773982996E-2</v>
      </c>
      <c r="K780" s="116">
        <v>1.1126763414362069</v>
      </c>
      <c r="L780" s="139">
        <v>0.36306013324378544</v>
      </c>
      <c r="M780" s="116">
        <v>287.35777951101386</v>
      </c>
      <c r="N780" s="116">
        <v>3.1271460601163881</v>
      </c>
      <c r="O780" s="116">
        <v>295.25567344892619</v>
      </c>
      <c r="P780" s="116">
        <v>7.8520590867337603</v>
      </c>
      <c r="Q780" s="116">
        <v>358.17716254512573</v>
      </c>
      <c r="R780" s="116">
        <v>64.457115330647696</v>
      </c>
      <c r="S780" s="116">
        <v>80.227834033056325</v>
      </c>
      <c r="T780" s="116">
        <v>97.325066155154332</v>
      </c>
    </row>
    <row r="781" spans="1:20">
      <c r="A781" s="102" t="s">
        <v>3554</v>
      </c>
      <c r="B781" s="140">
        <v>336.28770495911255</v>
      </c>
      <c r="C781" s="140">
        <v>71578.10970758037</v>
      </c>
      <c r="D781" s="116">
        <v>4.967547193669807</v>
      </c>
      <c r="E781" s="154">
        <v>0.2013065927736549</v>
      </c>
      <c r="F781" s="138">
        <v>19.39434185950952</v>
      </c>
      <c r="G781" s="116">
        <v>1.945616552883588</v>
      </c>
      <c r="H781" s="138">
        <v>0.32415609149262081</v>
      </c>
      <c r="I781" s="116">
        <v>2.0995238741225988</v>
      </c>
      <c r="J781" s="138">
        <v>4.5596127460475297E-2</v>
      </c>
      <c r="K781" s="116">
        <v>0.78903531426429219</v>
      </c>
      <c r="L781" s="139">
        <v>0.37581630958782675</v>
      </c>
      <c r="M781" s="116">
        <v>287.42742735256331</v>
      </c>
      <c r="N781" s="116">
        <v>2.218087409236432</v>
      </c>
      <c r="O781" s="116">
        <v>285.09452651924806</v>
      </c>
      <c r="P781" s="116">
        <v>5.218786819518499</v>
      </c>
      <c r="Q781" s="116">
        <v>265.98752187321304</v>
      </c>
      <c r="R781" s="116">
        <v>44.668718854721618</v>
      </c>
      <c r="S781" s="116">
        <v>108.06049296160965</v>
      </c>
      <c r="T781" s="116">
        <v>100.81829029192454</v>
      </c>
    </row>
    <row r="782" spans="1:20">
      <c r="A782" s="102" t="s">
        <v>3555</v>
      </c>
      <c r="B782" s="140">
        <v>145.06794730768934</v>
      </c>
      <c r="C782" s="140">
        <v>54543.463855969705</v>
      </c>
      <c r="D782" s="116">
        <v>1.5506335628446715</v>
      </c>
      <c r="E782" s="154">
        <v>0.64489768824910376</v>
      </c>
      <c r="F782" s="138">
        <v>18.905143034420345</v>
      </c>
      <c r="G782" s="116">
        <v>3.1954395733570529</v>
      </c>
      <c r="H782" s="138">
        <v>0.33362021068375863</v>
      </c>
      <c r="I782" s="116">
        <v>3.4115616200376149</v>
      </c>
      <c r="J782" s="138">
        <v>4.5743674225050095E-2</v>
      </c>
      <c r="K782" s="116">
        <v>1.1949554888519369</v>
      </c>
      <c r="L782" s="139">
        <v>0.35026642398408769</v>
      </c>
      <c r="M782" s="116">
        <v>288.33703329655333</v>
      </c>
      <c r="N782" s="116">
        <v>3.3695800049185891</v>
      </c>
      <c r="O782" s="116">
        <v>292.32594539415572</v>
      </c>
      <c r="P782" s="116">
        <v>8.6659037066074234</v>
      </c>
      <c r="Q782" s="116">
        <v>324.33212066728674</v>
      </c>
      <c r="R782" s="116">
        <v>72.555051380531808</v>
      </c>
      <c r="S782" s="116">
        <v>88.901781514369759</v>
      </c>
      <c r="T782" s="116">
        <v>98.635457385685029</v>
      </c>
    </row>
    <row r="783" spans="1:20">
      <c r="A783" s="102" t="s">
        <v>3556</v>
      </c>
      <c r="B783" s="140">
        <v>697.7866861971338</v>
      </c>
      <c r="C783" s="140">
        <v>142428.93696755657</v>
      </c>
      <c r="D783" s="116">
        <v>1.8279059484614433</v>
      </c>
      <c r="E783" s="154">
        <v>0.54707409910324134</v>
      </c>
      <c r="F783" s="138">
        <v>19.255230254403486</v>
      </c>
      <c r="G783" s="116">
        <v>0.82891066302045346</v>
      </c>
      <c r="H783" s="138">
        <v>0.32808047910628679</v>
      </c>
      <c r="I783" s="116">
        <v>1.3209311971217597</v>
      </c>
      <c r="J783" s="138">
        <v>4.5817124798132901E-2</v>
      </c>
      <c r="K783" s="116">
        <v>1.0284776809734459</v>
      </c>
      <c r="L783" s="139">
        <v>0.77860049275423682</v>
      </c>
      <c r="M783" s="116">
        <v>288.78979834782143</v>
      </c>
      <c r="N783" s="116">
        <v>2.9045923519698817</v>
      </c>
      <c r="O783" s="116">
        <v>288.0993562011401</v>
      </c>
      <c r="P783" s="116">
        <v>3.3133525367322534</v>
      </c>
      <c r="Q783" s="116">
        <v>282.5240086059066</v>
      </c>
      <c r="R783" s="116">
        <v>18.967066228377462</v>
      </c>
      <c r="S783" s="116">
        <v>102.21779018810928</v>
      </c>
      <c r="T783" s="116">
        <v>100.23965417895599</v>
      </c>
    </row>
    <row r="784" spans="1:20">
      <c r="A784" s="102" t="s">
        <v>3557</v>
      </c>
      <c r="B784" s="140">
        <v>389.0426549107458</v>
      </c>
      <c r="C784" s="140">
        <v>97537.927027107275</v>
      </c>
      <c r="D784" s="116">
        <v>3.8407062312643885</v>
      </c>
      <c r="E784" s="154">
        <v>0.2603687811006552</v>
      </c>
      <c r="F784" s="138">
        <v>18.950020638085281</v>
      </c>
      <c r="G784" s="116">
        <v>1.8583924858722249</v>
      </c>
      <c r="H784" s="138">
        <v>0.33349389015344699</v>
      </c>
      <c r="I784" s="116">
        <v>2.1948038401878538</v>
      </c>
      <c r="J784" s="138">
        <v>4.5834900646092011E-2</v>
      </c>
      <c r="K784" s="116">
        <v>1.1677076968818021</v>
      </c>
      <c r="L784" s="139">
        <v>0.53203282931282703</v>
      </c>
      <c r="M784" s="116">
        <v>288.89936769969421</v>
      </c>
      <c r="N784" s="116">
        <v>3.2990245692086262</v>
      </c>
      <c r="O784" s="116">
        <v>292.22976373787594</v>
      </c>
      <c r="P784" s="116">
        <v>5.5734849841373091</v>
      </c>
      <c r="Q784" s="116">
        <v>318.91484964005377</v>
      </c>
      <c r="R784" s="116">
        <v>42.220783019676077</v>
      </c>
      <c r="S784" s="116">
        <v>90.588245742010187</v>
      </c>
      <c r="T784" s="116">
        <v>98.860350158867107</v>
      </c>
    </row>
    <row r="785" spans="1:20">
      <c r="A785" s="102" t="s">
        <v>3558</v>
      </c>
      <c r="B785" s="140">
        <v>251.43488782162115</v>
      </c>
      <c r="C785" s="140">
        <v>69352.442542589168</v>
      </c>
      <c r="D785" s="116">
        <v>4.0371383947383093</v>
      </c>
      <c r="E785" s="154">
        <v>0.24770020302086296</v>
      </c>
      <c r="F785" s="138">
        <v>19.253323313300587</v>
      </c>
      <c r="G785" s="116">
        <v>3.1445474017097612</v>
      </c>
      <c r="H785" s="138">
        <v>0.32891609577546327</v>
      </c>
      <c r="I785" s="116">
        <v>3.3054955879815662</v>
      </c>
      <c r="J785" s="138">
        <v>4.5929271358525793E-2</v>
      </c>
      <c r="K785" s="116">
        <v>1.0188830750218538</v>
      </c>
      <c r="L785" s="139">
        <v>0.30823912720573743</v>
      </c>
      <c r="M785" s="116">
        <v>289.48103240890293</v>
      </c>
      <c r="N785" s="116">
        <v>2.884229542340961</v>
      </c>
      <c r="O785" s="116">
        <v>288.73802547222266</v>
      </c>
      <c r="P785" s="116">
        <v>8.3073737049425915</v>
      </c>
      <c r="Q785" s="116">
        <v>282.75172258915939</v>
      </c>
      <c r="R785" s="116">
        <v>71.953310479647882</v>
      </c>
      <c r="S785" s="116">
        <v>102.37993592333345</v>
      </c>
      <c r="T785" s="116">
        <v>100.25732909112511</v>
      </c>
    </row>
    <row r="786" spans="1:20">
      <c r="A786" s="102" t="s">
        <v>3559</v>
      </c>
      <c r="B786" s="140">
        <v>634.1345040776821</v>
      </c>
      <c r="C786" s="140">
        <v>5383.8821424529851</v>
      </c>
      <c r="D786" s="116">
        <v>2.1111982758911734</v>
      </c>
      <c r="E786" s="154">
        <v>0.47366465358535909</v>
      </c>
      <c r="F786" s="138">
        <v>18.664737863340406</v>
      </c>
      <c r="G786" s="116">
        <v>3.4573856150880351</v>
      </c>
      <c r="H786" s="138">
        <v>0.33942573159887812</v>
      </c>
      <c r="I786" s="116">
        <v>3.5680151425269226</v>
      </c>
      <c r="J786" s="138">
        <v>4.5947869918520443E-2</v>
      </c>
      <c r="K786" s="116">
        <v>0.88159898246523827</v>
      </c>
      <c r="L786" s="139">
        <v>0.24708386799078358</v>
      </c>
      <c r="M786" s="116">
        <v>289.59566057568617</v>
      </c>
      <c r="N786" s="116">
        <v>2.4965751909813036</v>
      </c>
      <c r="O786" s="116">
        <v>296.73652190392193</v>
      </c>
      <c r="P786" s="116">
        <v>9.181096663505798</v>
      </c>
      <c r="Q786" s="116">
        <v>353.29996576469534</v>
      </c>
      <c r="R786" s="116">
        <v>78.127449460213796</v>
      </c>
      <c r="S786" s="116">
        <v>81.96877685761298</v>
      </c>
      <c r="T786" s="116">
        <v>97.593534734983564</v>
      </c>
    </row>
    <row r="787" spans="1:20">
      <c r="A787" s="102" t="s">
        <v>3560</v>
      </c>
      <c r="B787" s="140">
        <v>223.60340489865638</v>
      </c>
      <c r="C787" s="140">
        <v>47698.146393757423</v>
      </c>
      <c r="D787" s="116">
        <v>1.2079529438269856</v>
      </c>
      <c r="E787" s="154">
        <v>0.82784681730386134</v>
      </c>
      <c r="F787" s="138">
        <v>18.700679326538495</v>
      </c>
      <c r="G787" s="116">
        <v>3.3670231474136934</v>
      </c>
      <c r="H787" s="138">
        <v>0.33887537259915007</v>
      </c>
      <c r="I787" s="116">
        <v>3.552270879982506</v>
      </c>
      <c r="J787" s="138">
        <v>4.5961703471409605E-2</v>
      </c>
      <c r="K787" s="116">
        <v>1.1321587916684102</v>
      </c>
      <c r="L787" s="139">
        <v>0.3187140930181499</v>
      </c>
      <c r="M787" s="116">
        <v>289.68091933894209</v>
      </c>
      <c r="N787" s="116">
        <v>3.2070513779156329</v>
      </c>
      <c r="O787" s="116">
        <v>296.31922363337196</v>
      </c>
      <c r="P787" s="116">
        <v>9.1295115873651582</v>
      </c>
      <c r="Q787" s="116">
        <v>348.98475886492758</v>
      </c>
      <c r="R787" s="116">
        <v>76.142561676718202</v>
      </c>
      <c r="S787" s="116">
        <v>83.006753727907437</v>
      </c>
      <c r="T787" s="116">
        <v>97.759745650979667</v>
      </c>
    </row>
    <row r="788" spans="1:20">
      <c r="A788" s="102" t="s">
        <v>3561</v>
      </c>
      <c r="B788" s="140">
        <v>102.81749558658122</v>
      </c>
      <c r="C788" s="140">
        <v>25380.812096598547</v>
      </c>
      <c r="D788" s="116">
        <v>1.8945718047624938</v>
      </c>
      <c r="E788" s="154">
        <v>0.52782375283229843</v>
      </c>
      <c r="F788" s="138">
        <v>19.016380333154611</v>
      </c>
      <c r="G788" s="116">
        <v>5.6743212831831835</v>
      </c>
      <c r="H788" s="138">
        <v>0.33352594389621132</v>
      </c>
      <c r="I788" s="116">
        <v>6.3254640075956159</v>
      </c>
      <c r="J788" s="138">
        <v>4.5999827386892525E-2</v>
      </c>
      <c r="K788" s="116">
        <v>2.7952768890759181</v>
      </c>
      <c r="L788" s="139">
        <v>0.44190859132537158</v>
      </c>
      <c r="M788" s="116">
        <v>289.915878295737</v>
      </c>
      <c r="N788" s="116">
        <v>7.9244266024141723</v>
      </c>
      <c r="O788" s="116">
        <v>292.25417062588059</v>
      </c>
      <c r="P788" s="116">
        <v>16.065220440451782</v>
      </c>
      <c r="Q788" s="116">
        <v>310.97823175539691</v>
      </c>
      <c r="R788" s="116">
        <v>129.24790142958449</v>
      </c>
      <c r="S788" s="116">
        <v>93.227065013275038</v>
      </c>
      <c r="T788" s="116">
        <v>99.199911390439354</v>
      </c>
    </row>
    <row r="789" spans="1:20">
      <c r="A789" s="102" t="s">
        <v>3562</v>
      </c>
      <c r="B789" s="140">
        <v>100.97722776842227</v>
      </c>
      <c r="C789" s="140">
        <v>17989.871624620409</v>
      </c>
      <c r="D789" s="116">
        <v>2.1694989388973789</v>
      </c>
      <c r="E789" s="154">
        <v>0.46093592491372115</v>
      </c>
      <c r="F789" s="138">
        <v>18.719405048975265</v>
      </c>
      <c r="G789" s="116">
        <v>5.9892653261626814</v>
      </c>
      <c r="H789" s="138">
        <v>0.33919792068143573</v>
      </c>
      <c r="I789" s="116">
        <v>6.1658842229438378</v>
      </c>
      <c r="J789" s="138">
        <v>4.6051517761865245E-2</v>
      </c>
      <c r="K789" s="116">
        <v>1.46520616418754</v>
      </c>
      <c r="L789" s="139">
        <v>0.23763115089566098</v>
      </c>
      <c r="M789" s="116">
        <v>290.23443411621781</v>
      </c>
      <c r="N789" s="116">
        <v>4.1582239653401132</v>
      </c>
      <c r="O789" s="116">
        <v>296.56380981330869</v>
      </c>
      <c r="P789" s="116">
        <v>15.858751829269892</v>
      </c>
      <c r="Q789" s="116">
        <v>346.70882859617564</v>
      </c>
      <c r="R789" s="116">
        <v>135.56806301678591</v>
      </c>
      <c r="S789" s="116">
        <v>83.711290332979786</v>
      </c>
      <c r="T789" s="116">
        <v>97.865762615783993</v>
      </c>
    </row>
    <row r="790" spans="1:20">
      <c r="A790" s="102" t="s">
        <v>3563</v>
      </c>
      <c r="B790" s="140">
        <v>89.631996055827685</v>
      </c>
      <c r="C790" s="140">
        <v>13605.165029643184</v>
      </c>
      <c r="D790" s="116">
        <v>1.9107415485648054</v>
      </c>
      <c r="E790" s="154">
        <v>0.52335701850997018</v>
      </c>
      <c r="F790" s="138">
        <v>19.041017879571452</v>
      </c>
      <c r="G790" s="116">
        <v>7.2802515105894008</v>
      </c>
      <c r="H790" s="138">
        <v>0.3338960876415123</v>
      </c>
      <c r="I790" s="116">
        <v>7.61048253888542</v>
      </c>
      <c r="J790" s="138">
        <v>4.6110540866702882E-2</v>
      </c>
      <c r="K790" s="116">
        <v>2.2175171740576456</v>
      </c>
      <c r="L790" s="139">
        <v>0.29137668508236425</v>
      </c>
      <c r="M790" s="116">
        <v>290.59816060540561</v>
      </c>
      <c r="N790" s="116">
        <v>6.3009781565810385</v>
      </c>
      <c r="O790" s="116">
        <v>292.53596906963361</v>
      </c>
      <c r="P790" s="116">
        <v>19.345679189353007</v>
      </c>
      <c r="Q790" s="116">
        <v>308.01658530807128</v>
      </c>
      <c r="R790" s="116">
        <v>165.96684101282756</v>
      </c>
      <c r="S790" s="116">
        <v>94.344971818564844</v>
      </c>
      <c r="T790" s="116">
        <v>99.337582837970004</v>
      </c>
    </row>
    <row r="791" spans="1:20">
      <c r="A791" s="102" t="s">
        <v>3564</v>
      </c>
      <c r="B791" s="140">
        <v>366.2257580254136</v>
      </c>
      <c r="C791" s="140">
        <v>45228.855946097516</v>
      </c>
      <c r="D791" s="116">
        <v>7.066365364378318</v>
      </c>
      <c r="E791" s="154">
        <v>0.14151546777371843</v>
      </c>
      <c r="F791" s="138">
        <v>19.049605339921364</v>
      </c>
      <c r="G791" s="116">
        <v>1.8653261747369581</v>
      </c>
      <c r="H791" s="138">
        <v>0.33453496674361927</v>
      </c>
      <c r="I791" s="116">
        <v>1.9801263376606857</v>
      </c>
      <c r="J791" s="138">
        <v>4.6219604648024847E-2</v>
      </c>
      <c r="K791" s="116">
        <v>0.66442349065841066</v>
      </c>
      <c r="L791" s="139">
        <v>0.33554600937400714</v>
      </c>
      <c r="M791" s="116">
        <v>291.27020589310763</v>
      </c>
      <c r="N791" s="116">
        <v>1.892197955767557</v>
      </c>
      <c r="O791" s="116">
        <v>293.02217764128739</v>
      </c>
      <c r="P791" s="116">
        <v>5.040085906548228</v>
      </c>
      <c r="Q791" s="116">
        <v>307.00323490286138</v>
      </c>
      <c r="R791" s="116">
        <v>42.481643127735879</v>
      </c>
      <c r="S791" s="116">
        <v>94.875288850056634</v>
      </c>
      <c r="T791" s="116">
        <v>99.402102679639327</v>
      </c>
    </row>
    <row r="792" spans="1:20">
      <c r="A792" s="102" t="s">
        <v>3565</v>
      </c>
      <c r="B792" s="140">
        <v>238.42141856371904</v>
      </c>
      <c r="C792" s="140">
        <v>55900.561389645722</v>
      </c>
      <c r="D792" s="116">
        <v>2.6012133375926325</v>
      </c>
      <c r="E792" s="154">
        <v>0.38443598052802491</v>
      </c>
      <c r="F792" s="138">
        <v>19.302314106057782</v>
      </c>
      <c r="G792" s="116">
        <v>3.3913765642654505</v>
      </c>
      <c r="H792" s="138">
        <v>0.3302329793082126</v>
      </c>
      <c r="I792" s="116">
        <v>3.7983646965085334</v>
      </c>
      <c r="J792" s="138">
        <v>4.6230495320469973E-2</v>
      </c>
      <c r="K792" s="116">
        <v>1.7105962022153072</v>
      </c>
      <c r="L792" s="139">
        <v>0.45035070060220694</v>
      </c>
      <c r="M792" s="116">
        <v>291.33730979709577</v>
      </c>
      <c r="N792" s="116">
        <v>4.8726695930298263</v>
      </c>
      <c r="O792" s="116">
        <v>289.74371661162292</v>
      </c>
      <c r="P792" s="116">
        <v>9.574854340378721</v>
      </c>
      <c r="Q792" s="116">
        <v>276.93472041191052</v>
      </c>
      <c r="R792" s="116">
        <v>77.69280896126709</v>
      </c>
      <c r="S792" s="116">
        <v>105.20071638679431</v>
      </c>
      <c r="T792" s="116">
        <v>100.55000094708143</v>
      </c>
    </row>
    <row r="793" spans="1:20">
      <c r="A793" s="102" t="s">
        <v>3566</v>
      </c>
      <c r="B793" s="140">
        <v>221.81140401646707</v>
      </c>
      <c r="C793" s="140">
        <v>34335.095392731928</v>
      </c>
      <c r="D793" s="116">
        <v>1.8208769396646394</v>
      </c>
      <c r="E793" s="154">
        <v>0.54918593245745395</v>
      </c>
      <c r="F793" s="138">
        <v>18.951039504432512</v>
      </c>
      <c r="G793" s="116">
        <v>3.9106452891779426</v>
      </c>
      <c r="H793" s="138">
        <v>0.3370124474291637</v>
      </c>
      <c r="I793" s="116">
        <v>4.2469240119836682</v>
      </c>
      <c r="J793" s="138">
        <v>4.6320976245398653E-2</v>
      </c>
      <c r="K793" s="116">
        <v>1.6562659767663586</v>
      </c>
      <c r="L793" s="139">
        <v>0.38999190286730462</v>
      </c>
      <c r="M793" s="116">
        <v>291.89478953029237</v>
      </c>
      <c r="N793" s="116">
        <v>4.726733706524243</v>
      </c>
      <c r="O793" s="116">
        <v>294.90542523828537</v>
      </c>
      <c r="P793" s="116">
        <v>10.870048521410268</v>
      </c>
      <c r="Q793" s="116">
        <v>318.79343768178484</v>
      </c>
      <c r="R793" s="116">
        <v>88.918253492955714</v>
      </c>
      <c r="S793" s="116">
        <v>91.562358263364771</v>
      </c>
      <c r="T793" s="116">
        <v>98.979118235766464</v>
      </c>
    </row>
    <row r="794" spans="1:20">
      <c r="A794" s="102" t="s">
        <v>3567</v>
      </c>
      <c r="B794" s="140">
        <v>653.19530156933592</v>
      </c>
      <c r="C794" s="140">
        <v>61348.863268368383</v>
      </c>
      <c r="D794" s="116">
        <v>2.6026863535707307</v>
      </c>
      <c r="E794" s="154">
        <v>0.38421840519817518</v>
      </c>
      <c r="F794" s="138">
        <v>19.146302612760412</v>
      </c>
      <c r="G794" s="116">
        <v>1.0039695855600477</v>
      </c>
      <c r="H794" s="138">
        <v>0.33376180440526804</v>
      </c>
      <c r="I794" s="116">
        <v>1.194550621830434</v>
      </c>
      <c r="J794" s="138">
        <v>4.6346856017727103E-2</v>
      </c>
      <c r="K794" s="116">
        <v>0.64729920391258211</v>
      </c>
      <c r="L794" s="139">
        <v>0.54187674601911184</v>
      </c>
      <c r="M794" s="116">
        <v>292.05423359380268</v>
      </c>
      <c r="N794" s="116">
        <v>1.848280558327815</v>
      </c>
      <c r="O794" s="116">
        <v>292.4337453752533</v>
      </c>
      <c r="P794" s="116">
        <v>3.0352475801250307</v>
      </c>
      <c r="Q794" s="116">
        <v>295.46853958662001</v>
      </c>
      <c r="R794" s="116">
        <v>22.915860208111212</v>
      </c>
      <c r="S794" s="116">
        <v>98.844443473544032</v>
      </c>
      <c r="T794" s="116">
        <v>99.870222986419151</v>
      </c>
    </row>
    <row r="795" spans="1:20">
      <c r="A795" s="102" t="s">
        <v>3568</v>
      </c>
      <c r="B795" s="140">
        <v>139.87681775657856</v>
      </c>
      <c r="C795" s="140">
        <v>24436.139167138794</v>
      </c>
      <c r="D795" s="116">
        <v>4.4203752523233897</v>
      </c>
      <c r="E795" s="154">
        <v>0.2262251376677559</v>
      </c>
      <c r="F795" s="138">
        <v>18.809990706399201</v>
      </c>
      <c r="G795" s="116">
        <v>3.1752725289845354</v>
      </c>
      <c r="H795" s="138">
        <v>0.33982252029770182</v>
      </c>
      <c r="I795" s="116">
        <v>3.4817205792998704</v>
      </c>
      <c r="J795" s="138">
        <v>4.6359576795945212E-2</v>
      </c>
      <c r="K795" s="116">
        <v>1.4282935829150736</v>
      </c>
      <c r="L795" s="139">
        <v>0.41022636664378315</v>
      </c>
      <c r="M795" s="116">
        <v>292.13260426617984</v>
      </c>
      <c r="N795" s="116">
        <v>4.0793808953384598</v>
      </c>
      <c r="O795" s="116">
        <v>297.03727232760491</v>
      </c>
      <c r="P795" s="116">
        <v>8.9668519226004264</v>
      </c>
      <c r="Q795" s="116">
        <v>335.75256966007561</v>
      </c>
      <c r="R795" s="116">
        <v>71.959644813380294</v>
      </c>
      <c r="S795" s="116">
        <v>87.008300356998689</v>
      </c>
      <c r="T795" s="116">
        <v>98.348803830915983</v>
      </c>
    </row>
    <row r="796" spans="1:20">
      <c r="A796" s="102" t="s">
        <v>3569</v>
      </c>
      <c r="B796" s="140">
        <v>866.8226303061241</v>
      </c>
      <c r="C796" s="140">
        <v>10188.734479878545</v>
      </c>
      <c r="D796" s="116">
        <v>2.0435664044298463</v>
      </c>
      <c r="E796" s="154">
        <v>0.4893405948699765</v>
      </c>
      <c r="F796" s="138">
        <v>18.968700100681652</v>
      </c>
      <c r="G796" s="116">
        <v>1.2297462280970994</v>
      </c>
      <c r="H796" s="138">
        <v>0.33702779885609896</v>
      </c>
      <c r="I796" s="116">
        <v>1.7320715407804044</v>
      </c>
      <c r="J796" s="138">
        <v>4.6366255019540177E-2</v>
      </c>
      <c r="K796" s="116">
        <v>1.2197524490085521</v>
      </c>
      <c r="L796" s="139">
        <v>0.70421597508552047</v>
      </c>
      <c r="M796" s="116">
        <v>292.1737473482213</v>
      </c>
      <c r="N796" s="116">
        <v>3.4842414319531088</v>
      </c>
      <c r="O796" s="116">
        <v>294.91708368566685</v>
      </c>
      <c r="P796" s="116">
        <v>4.4332659304829463</v>
      </c>
      <c r="Q796" s="116">
        <v>316.67503407672677</v>
      </c>
      <c r="R796" s="116">
        <v>27.968175496496968</v>
      </c>
      <c r="S796" s="116">
        <v>92.262955998429263</v>
      </c>
      <c r="T796" s="116">
        <v>99.069794023743469</v>
      </c>
    </row>
    <row r="797" spans="1:20">
      <c r="A797" s="102" t="s">
        <v>3570</v>
      </c>
      <c r="B797" s="140">
        <v>91.113346845756837</v>
      </c>
      <c r="C797" s="140">
        <v>21828.62306129024</v>
      </c>
      <c r="D797" s="116">
        <v>2.2488459709900508</v>
      </c>
      <c r="E797" s="154">
        <v>0.44467251777130457</v>
      </c>
      <c r="F797" s="138">
        <v>19.685244251197989</v>
      </c>
      <c r="G797" s="116">
        <v>5.5969015023805788</v>
      </c>
      <c r="H797" s="138">
        <v>0.32476577540241652</v>
      </c>
      <c r="I797" s="116">
        <v>5.8952441058266105</v>
      </c>
      <c r="J797" s="138">
        <v>4.6367084517161858E-2</v>
      </c>
      <c r="K797" s="116">
        <v>1.851647007378409</v>
      </c>
      <c r="L797" s="139">
        <v>0.31409166001257161</v>
      </c>
      <c r="M797" s="116">
        <v>292.17885768419205</v>
      </c>
      <c r="N797" s="116">
        <v>5.2893489579543882</v>
      </c>
      <c r="O797" s="116">
        <v>285.56193382825035</v>
      </c>
      <c r="P797" s="116">
        <v>14.675506486627285</v>
      </c>
      <c r="Q797" s="116">
        <v>231.71929571105571</v>
      </c>
      <c r="R797" s="116">
        <v>129.29990766331287</v>
      </c>
      <c r="S797" s="116">
        <v>126.09172524351484</v>
      </c>
      <c r="T797" s="116">
        <v>102.31715893194693</v>
      </c>
    </row>
    <row r="798" spans="1:20">
      <c r="A798" s="102" t="s">
        <v>3571</v>
      </c>
      <c r="B798" s="140">
        <v>300.97065290483448</v>
      </c>
      <c r="C798" s="140">
        <v>67102.489351043972</v>
      </c>
      <c r="D798" s="116">
        <v>2.8690505374977251</v>
      </c>
      <c r="E798" s="154">
        <v>0.34854736329328007</v>
      </c>
      <c r="F798" s="138">
        <v>19.09786275257914</v>
      </c>
      <c r="G798" s="116">
        <v>1.7180639630605996</v>
      </c>
      <c r="H798" s="138">
        <v>0.33507176232305058</v>
      </c>
      <c r="I798" s="116">
        <v>2.0270182409470001</v>
      </c>
      <c r="J798" s="138">
        <v>4.6411042421746727E-2</v>
      </c>
      <c r="K798" s="116">
        <v>1.075666848036313</v>
      </c>
      <c r="L798" s="139">
        <v>0.53066461184571001</v>
      </c>
      <c r="M798" s="116">
        <v>292.44966599963334</v>
      </c>
      <c r="N798" s="116">
        <v>3.0754950435102728</v>
      </c>
      <c r="O798" s="116">
        <v>293.43051729358825</v>
      </c>
      <c r="P798" s="116">
        <v>5.1656447275571225</v>
      </c>
      <c r="Q798" s="116">
        <v>301.26720960669883</v>
      </c>
      <c r="R798" s="116">
        <v>39.17611213737294</v>
      </c>
      <c r="S798" s="116">
        <v>97.073181771565274</v>
      </c>
      <c r="T798" s="116">
        <v>99.665729623829975</v>
      </c>
    </row>
    <row r="799" spans="1:20">
      <c r="A799" s="102" t="s">
        <v>3572</v>
      </c>
      <c r="B799" s="140">
        <v>368.31797851453655</v>
      </c>
      <c r="C799" s="140">
        <v>31719.963922611652</v>
      </c>
      <c r="D799" s="116">
        <v>3.0415112114649805</v>
      </c>
      <c r="E799" s="154">
        <v>0.32878392696055131</v>
      </c>
      <c r="F799" s="138">
        <v>18.841979877404437</v>
      </c>
      <c r="G799" s="116">
        <v>2.1880900823138645</v>
      </c>
      <c r="H799" s="138">
        <v>0.33962795521068095</v>
      </c>
      <c r="I799" s="116">
        <v>2.7003786338184028</v>
      </c>
      <c r="J799" s="138">
        <v>4.6411829836696152E-2</v>
      </c>
      <c r="K799" s="116">
        <v>1.582500097207785</v>
      </c>
      <c r="L799" s="139">
        <v>0.58602896548995809</v>
      </c>
      <c r="M799" s="116">
        <v>292.45451686681827</v>
      </c>
      <c r="N799" s="116">
        <v>4.5246821126431769</v>
      </c>
      <c r="O799" s="116">
        <v>296.8898106788306</v>
      </c>
      <c r="P799" s="116">
        <v>6.9515329809715922</v>
      </c>
      <c r="Q799" s="116">
        <v>331.92943996262625</v>
      </c>
      <c r="R799" s="116">
        <v>49.602880233095675</v>
      </c>
      <c r="S799" s="116">
        <v>88.107435393421966</v>
      </c>
      <c r="T799" s="116">
        <v>98.506080824440843</v>
      </c>
    </row>
    <row r="800" spans="1:20">
      <c r="A800" s="102" t="s">
        <v>3573</v>
      </c>
      <c r="B800" s="140">
        <v>94.638978565451964</v>
      </c>
      <c r="C800" s="140">
        <v>13523.806108606685</v>
      </c>
      <c r="D800" s="116">
        <v>1.7854436641595322</v>
      </c>
      <c r="E800" s="154">
        <v>0.56008487978293808</v>
      </c>
      <c r="F800" s="138">
        <v>19.28223589286694</v>
      </c>
      <c r="G800" s="116">
        <v>5.6484414232059139</v>
      </c>
      <c r="H800" s="138">
        <v>0.33233563305963743</v>
      </c>
      <c r="I800" s="116">
        <v>7.2137717086765303</v>
      </c>
      <c r="J800" s="138">
        <v>4.6476458313469665E-2</v>
      </c>
      <c r="K800" s="116">
        <v>4.4870493370937492</v>
      </c>
      <c r="L800" s="139">
        <v>0.62201155211175407</v>
      </c>
      <c r="M800" s="116">
        <v>292.85264793929957</v>
      </c>
      <c r="N800" s="116">
        <v>12.846451691818743</v>
      </c>
      <c r="O800" s="116">
        <v>291.34743072435617</v>
      </c>
      <c r="P800" s="116">
        <v>18.272688443268095</v>
      </c>
      <c r="Q800" s="116">
        <v>279.31649259233245</v>
      </c>
      <c r="R800" s="116">
        <v>129.38740641734506</v>
      </c>
      <c r="S800" s="116">
        <v>104.8461711735452</v>
      </c>
      <c r="T800" s="116">
        <v>100.51663994812004</v>
      </c>
    </row>
    <row r="801" spans="1:20">
      <c r="A801" s="102" t="s">
        <v>3574</v>
      </c>
      <c r="B801" s="140">
        <v>555.93146655827661</v>
      </c>
      <c r="C801" s="140">
        <v>12732.959758649058</v>
      </c>
      <c r="D801" s="116">
        <v>3.112852492799298</v>
      </c>
      <c r="E801" s="154">
        <v>0.32124875891588717</v>
      </c>
      <c r="F801" s="138">
        <v>18.89226216788418</v>
      </c>
      <c r="G801" s="116">
        <v>1.5346958618977025</v>
      </c>
      <c r="H801" s="138">
        <v>0.33926861870486263</v>
      </c>
      <c r="I801" s="116">
        <v>1.8936991721639307</v>
      </c>
      <c r="J801" s="138">
        <v>4.6486449738237602E-2</v>
      </c>
      <c r="K801" s="116">
        <v>1.1094165881797626</v>
      </c>
      <c r="L801" s="139">
        <v>0.58584626559879194</v>
      </c>
      <c r="M801" s="116">
        <v>292.91419596012361</v>
      </c>
      <c r="N801" s="116">
        <v>3.1769155185121747</v>
      </c>
      <c r="O801" s="116">
        <v>296.6174118082169</v>
      </c>
      <c r="P801" s="116">
        <v>4.8710235524665393</v>
      </c>
      <c r="Q801" s="116">
        <v>325.87057951791331</v>
      </c>
      <c r="R801" s="116">
        <v>34.841189076857688</v>
      </c>
      <c r="S801" s="116">
        <v>89.886664943320525</v>
      </c>
      <c r="T801" s="116">
        <v>98.75151771249098</v>
      </c>
    </row>
    <row r="802" spans="1:20">
      <c r="A802" s="102" t="s">
        <v>3575</v>
      </c>
      <c r="B802" s="140">
        <v>199.42800016005867</v>
      </c>
      <c r="C802" s="140">
        <v>12828.013533038746</v>
      </c>
      <c r="D802" s="116">
        <v>1.8803470164933456</v>
      </c>
      <c r="E802" s="154">
        <v>0.5318167291614595</v>
      </c>
      <c r="F802" s="138">
        <v>18.377044736671003</v>
      </c>
      <c r="G802" s="116">
        <v>3.5430224842038309</v>
      </c>
      <c r="H802" s="138">
        <v>0.34885748642581205</v>
      </c>
      <c r="I802" s="116">
        <v>3.9198128695623771</v>
      </c>
      <c r="J802" s="138">
        <v>4.6496733643528756E-2</v>
      </c>
      <c r="K802" s="116">
        <v>1.6768794258422255</v>
      </c>
      <c r="L802" s="139">
        <v>0.42779578557520248</v>
      </c>
      <c r="M802" s="116">
        <v>292.9775450719971</v>
      </c>
      <c r="N802" s="116">
        <v>4.8029126706108798</v>
      </c>
      <c r="O802" s="116">
        <v>303.86142842025492</v>
      </c>
      <c r="P802" s="116">
        <v>10.294188226035516</v>
      </c>
      <c r="Q802" s="116">
        <v>388.2717522723791</v>
      </c>
      <c r="R802" s="116">
        <v>79.573555475913139</v>
      </c>
      <c r="S802" s="116">
        <v>75.456827172549097</v>
      </c>
      <c r="T802" s="116">
        <v>96.41814250500893</v>
      </c>
    </row>
    <row r="803" spans="1:20">
      <c r="A803" s="102" t="s">
        <v>3576</v>
      </c>
      <c r="B803" s="140">
        <v>201.48598470688046</v>
      </c>
      <c r="C803" s="140">
        <v>9787.5045592496899</v>
      </c>
      <c r="D803" s="116">
        <v>3.5651051142712928</v>
      </c>
      <c r="E803" s="154">
        <v>0.2804966383731437</v>
      </c>
      <c r="F803" s="138">
        <v>18.435282161478831</v>
      </c>
      <c r="G803" s="116">
        <v>4.3719737294717707</v>
      </c>
      <c r="H803" s="138">
        <v>0.34801387954903118</v>
      </c>
      <c r="I803" s="116">
        <v>4.4154907664089365</v>
      </c>
      <c r="J803" s="138">
        <v>4.6531288552344778E-2</v>
      </c>
      <c r="K803" s="116">
        <v>0.61838856478048998</v>
      </c>
      <c r="L803" s="139">
        <v>0.14004979230959086</v>
      </c>
      <c r="M803" s="116">
        <v>293.19039960802013</v>
      </c>
      <c r="N803" s="116">
        <v>1.7724440242921276</v>
      </c>
      <c r="O803" s="116">
        <v>303.22618554954181</v>
      </c>
      <c r="P803" s="116">
        <v>11.575237360282301</v>
      </c>
      <c r="Q803" s="116">
        <v>381.16472303239618</v>
      </c>
      <c r="R803" s="116">
        <v>98.323960186824053</v>
      </c>
      <c r="S803" s="116">
        <v>76.919605066154332</v>
      </c>
      <c r="T803" s="116">
        <v>96.690330050706649</v>
      </c>
    </row>
    <row r="804" spans="1:20">
      <c r="A804" s="102" t="s">
        <v>3577</v>
      </c>
      <c r="B804" s="140">
        <v>488.78096404891221</v>
      </c>
      <c r="C804" s="140">
        <v>15983.216902024069</v>
      </c>
      <c r="D804" s="116">
        <v>2.1536165500881905</v>
      </c>
      <c r="E804" s="154">
        <v>0.46433521322960208</v>
      </c>
      <c r="F804" s="138">
        <v>18.814653325994293</v>
      </c>
      <c r="G804" s="116">
        <v>3.1761793646079419</v>
      </c>
      <c r="H804" s="138">
        <v>0.34217544463564725</v>
      </c>
      <c r="I804" s="116">
        <v>4.4348634176832524</v>
      </c>
      <c r="J804" s="138">
        <v>4.6692140756365366E-2</v>
      </c>
      <c r="K804" s="116">
        <v>3.0951410593612487</v>
      </c>
      <c r="L804" s="139">
        <v>0.69791124728213894</v>
      </c>
      <c r="M804" s="116">
        <v>294.18113945618421</v>
      </c>
      <c r="N804" s="116">
        <v>8.9006915472591572</v>
      </c>
      <c r="O804" s="116">
        <v>298.8188695864543</v>
      </c>
      <c r="P804" s="116">
        <v>11.480696012939035</v>
      </c>
      <c r="Q804" s="116">
        <v>335.19573807837492</v>
      </c>
      <c r="R804" s="116">
        <v>71.999620885388225</v>
      </c>
      <c r="S804" s="116">
        <v>87.763985646917519</v>
      </c>
      <c r="T804" s="116">
        <v>98.44797949450502</v>
      </c>
    </row>
    <row r="805" spans="1:20">
      <c r="A805" s="102" t="s">
        <v>3578</v>
      </c>
      <c r="B805" s="140">
        <v>421.98959114605339</v>
      </c>
      <c r="C805" s="140">
        <v>30938.850638501652</v>
      </c>
      <c r="D805" s="116">
        <v>1.6064601857184082</v>
      </c>
      <c r="E805" s="154">
        <v>0.62248663794478076</v>
      </c>
      <c r="F805" s="138">
        <v>18.672602443580441</v>
      </c>
      <c r="G805" s="116">
        <v>4.3988737968316052</v>
      </c>
      <c r="H805" s="138">
        <v>0.34506030766580875</v>
      </c>
      <c r="I805" s="116">
        <v>4.4480495226641104</v>
      </c>
      <c r="J805" s="138">
        <v>4.6730301306231507E-2</v>
      </c>
      <c r="K805" s="116">
        <v>0.65958613965176272</v>
      </c>
      <c r="L805" s="139">
        <v>0.14828659984358988</v>
      </c>
      <c r="M805" s="116">
        <v>294.4161600663947</v>
      </c>
      <c r="N805" s="116">
        <v>1.898250503328228</v>
      </c>
      <c r="O805" s="116">
        <v>300.99898508588268</v>
      </c>
      <c r="P805" s="116">
        <v>11.587016456895242</v>
      </c>
      <c r="Q805" s="116">
        <v>352.36280552568388</v>
      </c>
      <c r="R805" s="116">
        <v>99.424110402876011</v>
      </c>
      <c r="S805" s="116">
        <v>83.55483480362247</v>
      </c>
      <c r="T805" s="116">
        <v>97.813007569573784</v>
      </c>
    </row>
    <row r="806" spans="1:20">
      <c r="A806" s="102" t="s">
        <v>3579</v>
      </c>
      <c r="B806" s="140">
        <v>282.92513085752154</v>
      </c>
      <c r="C806" s="140">
        <v>52399.788568814351</v>
      </c>
      <c r="D806" s="116">
        <v>9.8199023969053112</v>
      </c>
      <c r="E806" s="154">
        <v>0.10183400604013586</v>
      </c>
      <c r="F806" s="138">
        <v>19.128927095892887</v>
      </c>
      <c r="G806" s="116">
        <v>2.8916150272098342</v>
      </c>
      <c r="H806" s="138">
        <v>0.33701687021171162</v>
      </c>
      <c r="I806" s="116">
        <v>3.7215787854509426</v>
      </c>
      <c r="J806" s="138">
        <v>4.6756390632186152E-2</v>
      </c>
      <c r="K806" s="116">
        <v>2.3427998614334906</v>
      </c>
      <c r="L806" s="139">
        <v>0.62951773870605132</v>
      </c>
      <c r="M806" s="116">
        <v>294.57683230901512</v>
      </c>
      <c r="N806" s="116">
        <v>6.7460399853632111</v>
      </c>
      <c r="O806" s="116">
        <v>294.90878407838323</v>
      </c>
      <c r="P806" s="116">
        <v>9.5254307038013906</v>
      </c>
      <c r="Q806" s="116">
        <v>297.55805578295974</v>
      </c>
      <c r="R806" s="116">
        <v>65.989145039485692</v>
      </c>
      <c r="S806" s="116">
        <v>98.998103591549494</v>
      </c>
      <c r="T806" s="116">
        <v>99.887439171944138</v>
      </c>
    </row>
    <row r="807" spans="1:20">
      <c r="A807" s="102" t="s">
        <v>3580</v>
      </c>
      <c r="B807" s="140">
        <v>158.37971841693295</v>
      </c>
      <c r="C807" s="140">
        <v>8183.7449248749053</v>
      </c>
      <c r="D807" s="116">
        <v>2.3385722073512021</v>
      </c>
      <c r="E807" s="154">
        <v>0.42761134202165862</v>
      </c>
      <c r="F807" s="138">
        <v>18.761345252377197</v>
      </c>
      <c r="G807" s="116">
        <v>7.7067473010014664</v>
      </c>
      <c r="H807" s="138">
        <v>0.34400608360797935</v>
      </c>
      <c r="I807" s="116">
        <v>7.8879184972744989</v>
      </c>
      <c r="J807" s="138">
        <v>4.6808941858771665E-2</v>
      </c>
      <c r="K807" s="116">
        <v>1.6808641403015898</v>
      </c>
      <c r="L807" s="139">
        <v>0.2130934974648096</v>
      </c>
      <c r="M807" s="116">
        <v>294.90045915472314</v>
      </c>
      <c r="N807" s="116">
        <v>4.8452065910300064</v>
      </c>
      <c r="O807" s="116">
        <v>300.20284163552378</v>
      </c>
      <c r="P807" s="116">
        <v>20.502944357728325</v>
      </c>
      <c r="Q807" s="116">
        <v>341.63576729488449</v>
      </c>
      <c r="R807" s="116">
        <v>174.69162355187365</v>
      </c>
      <c r="S807" s="116">
        <v>86.320136058874198</v>
      </c>
      <c r="T807" s="116">
        <v>98.233733414409755</v>
      </c>
    </row>
    <row r="808" spans="1:20">
      <c r="A808" s="102" t="s">
        <v>3581</v>
      </c>
      <c r="B808" s="140">
        <v>246.00714358965843</v>
      </c>
      <c r="C808" s="140">
        <v>61817.017203636184</v>
      </c>
      <c r="D808" s="116">
        <v>1.1938500260312128</v>
      </c>
      <c r="E808" s="154">
        <v>0.83762614917751432</v>
      </c>
      <c r="F808" s="138">
        <v>19.317829229708082</v>
      </c>
      <c r="G808" s="116">
        <v>1.7683445246593534</v>
      </c>
      <c r="H808" s="138">
        <v>0.33452305559670209</v>
      </c>
      <c r="I808" s="116">
        <v>1.9249552781450425</v>
      </c>
      <c r="J808" s="138">
        <v>4.6868721072071608E-2</v>
      </c>
      <c r="K808" s="116">
        <v>0.76053301372507409</v>
      </c>
      <c r="L808" s="139">
        <v>0.39509126386455673</v>
      </c>
      <c r="M808" s="116">
        <v>295.26857844580564</v>
      </c>
      <c r="N808" s="116">
        <v>2.1949628401486052</v>
      </c>
      <c r="O808" s="116">
        <v>293.01311498575615</v>
      </c>
      <c r="P808" s="116">
        <v>4.8995241129259739</v>
      </c>
      <c r="Q808" s="116">
        <v>275.04982653000519</v>
      </c>
      <c r="R808" s="116">
        <v>40.491126378908476</v>
      </c>
      <c r="S808" s="116">
        <v>107.35094152607829</v>
      </c>
      <c r="T808" s="116">
        <v>100.76974829613314</v>
      </c>
    </row>
    <row r="809" spans="1:20">
      <c r="A809" s="102" t="s">
        <v>3582</v>
      </c>
      <c r="B809" s="140">
        <v>175.55334527424537</v>
      </c>
      <c r="C809" s="140">
        <v>39296.632157156018</v>
      </c>
      <c r="D809" s="116">
        <v>1.9581228882765418</v>
      </c>
      <c r="E809" s="154">
        <v>0.51069317762796718</v>
      </c>
      <c r="F809" s="138">
        <v>19.62955158847484</v>
      </c>
      <c r="G809" s="116">
        <v>5.0294463018256916</v>
      </c>
      <c r="H809" s="138">
        <v>0.32929376994193466</v>
      </c>
      <c r="I809" s="116">
        <v>5.1050595298588197</v>
      </c>
      <c r="J809" s="138">
        <v>4.6880541375388537E-2</v>
      </c>
      <c r="K809" s="116">
        <v>0.8753871717441557</v>
      </c>
      <c r="L809" s="139">
        <v>0.17147442975427232</v>
      </c>
      <c r="M809" s="116">
        <v>295.34136516607566</v>
      </c>
      <c r="N809" s="116">
        <v>2.5270503581278092</v>
      </c>
      <c r="O809" s="116">
        <v>289.02655344423425</v>
      </c>
      <c r="P809" s="116">
        <v>12.84151963080015</v>
      </c>
      <c r="Q809" s="116">
        <v>238.27117051998482</v>
      </c>
      <c r="R809" s="116">
        <v>116.05528863542781</v>
      </c>
      <c r="S809" s="116">
        <v>123.95178339097643</v>
      </c>
      <c r="T809" s="116">
        <v>102.18485521367843</v>
      </c>
    </row>
    <row r="810" spans="1:20">
      <c r="A810" s="102" t="s">
        <v>3583</v>
      </c>
      <c r="B810" s="140">
        <v>588.26843363521311</v>
      </c>
      <c r="C810" s="140">
        <v>91526.41928959456</v>
      </c>
      <c r="D810" s="116">
        <v>2.4384784036419225</v>
      </c>
      <c r="E810" s="154">
        <v>0.41009180089783753</v>
      </c>
      <c r="F810" s="138">
        <v>19.116007941771208</v>
      </c>
      <c r="G810" s="116">
        <v>1.0385784740302044</v>
      </c>
      <c r="H810" s="138">
        <v>0.33885591224805767</v>
      </c>
      <c r="I810" s="116">
        <v>1.2628944009187109</v>
      </c>
      <c r="J810" s="138">
        <v>4.6979781764215245E-2</v>
      </c>
      <c r="K810" s="116">
        <v>0.71851027908647302</v>
      </c>
      <c r="L810" s="139">
        <v>0.56893931793804964</v>
      </c>
      <c r="M810" s="116">
        <v>295.95243233553271</v>
      </c>
      <c r="N810" s="116">
        <v>2.0783749820234618</v>
      </c>
      <c r="O810" s="116">
        <v>296.3044650869698</v>
      </c>
      <c r="P810" s="116">
        <v>3.2454853588688479</v>
      </c>
      <c r="Q810" s="116">
        <v>299.05795038120118</v>
      </c>
      <c r="R810" s="116">
        <v>23.712719864864681</v>
      </c>
      <c r="S810" s="116">
        <v>98.961566465058041</v>
      </c>
      <c r="T810" s="116">
        <v>99.881192221881051</v>
      </c>
    </row>
    <row r="811" spans="1:20">
      <c r="A811" s="102" t="s">
        <v>3584</v>
      </c>
      <c r="B811" s="140">
        <v>476.22819361909694</v>
      </c>
      <c r="C811" s="140">
        <v>90268.309211695829</v>
      </c>
      <c r="D811" s="116">
        <v>2.9892690732065601</v>
      </c>
      <c r="E811" s="154">
        <v>0.3345299387610195</v>
      </c>
      <c r="F811" s="138">
        <v>18.974332112441864</v>
      </c>
      <c r="G811" s="116">
        <v>2.40230832784385</v>
      </c>
      <c r="H811" s="138">
        <v>0.34344272283987765</v>
      </c>
      <c r="I811" s="116">
        <v>2.9869243395671634</v>
      </c>
      <c r="J811" s="138">
        <v>4.7262810304360033E-2</v>
      </c>
      <c r="K811" s="116">
        <v>1.7750018896527464</v>
      </c>
      <c r="L811" s="139">
        <v>0.59425739920481635</v>
      </c>
      <c r="M811" s="116">
        <v>297.69484671784829</v>
      </c>
      <c r="N811" s="116">
        <v>5.1639375136597039</v>
      </c>
      <c r="O811" s="116">
        <v>299.77713902581695</v>
      </c>
      <c r="P811" s="116">
        <v>7.753499031522324</v>
      </c>
      <c r="Q811" s="116">
        <v>316.00060690672672</v>
      </c>
      <c r="R811" s="116">
        <v>54.626402188093465</v>
      </c>
      <c r="S811" s="116">
        <v>94.20704904080084</v>
      </c>
      <c r="T811" s="116">
        <v>99.30538655658151</v>
      </c>
    </row>
    <row r="812" spans="1:20">
      <c r="A812" s="102" t="s">
        <v>3585</v>
      </c>
      <c r="B812" s="140">
        <v>487.8525051365479</v>
      </c>
      <c r="C812" s="140">
        <v>22715.879016838098</v>
      </c>
      <c r="D812" s="116">
        <v>2.7214078097658772</v>
      </c>
      <c r="E812" s="154">
        <v>0.36745687155429674</v>
      </c>
      <c r="F812" s="138">
        <v>19.28731443887326</v>
      </c>
      <c r="G812" s="116">
        <v>1.0603510155943001</v>
      </c>
      <c r="H812" s="138">
        <v>0.33900948223149663</v>
      </c>
      <c r="I812" s="116">
        <v>1.7696813504582076</v>
      </c>
      <c r="J812" s="138">
        <v>4.7422269230914513E-2</v>
      </c>
      <c r="K812" s="116">
        <v>1.4168372545524492</v>
      </c>
      <c r="L812" s="139">
        <v>0.80061715866848027</v>
      </c>
      <c r="M812" s="116">
        <v>298.67631958709626</v>
      </c>
      <c r="N812" s="116">
        <v>4.1352213501972699</v>
      </c>
      <c r="O812" s="116">
        <v>296.42092527885643</v>
      </c>
      <c r="P812" s="116">
        <v>4.5494205425636949</v>
      </c>
      <c r="Q812" s="116">
        <v>278.71471968372447</v>
      </c>
      <c r="R812" s="116">
        <v>24.292776001588805</v>
      </c>
      <c r="S812" s="116">
        <v>107.16201854212203</v>
      </c>
      <c r="T812" s="116">
        <v>100.76087553741966</v>
      </c>
    </row>
    <row r="813" spans="1:20">
      <c r="A813" s="102" t="s">
        <v>3586</v>
      </c>
      <c r="B813" s="140">
        <v>231.15049904298132</v>
      </c>
      <c r="C813" s="140">
        <v>4233.5367470108649</v>
      </c>
      <c r="D813" s="116">
        <v>2.3356414900400164</v>
      </c>
      <c r="E813" s="154">
        <v>0.42814790037955142</v>
      </c>
      <c r="F813" s="138">
        <v>18.4556007282713</v>
      </c>
      <c r="G813" s="116">
        <v>6.3143986673814378</v>
      </c>
      <c r="H813" s="138">
        <v>0.35471824602687013</v>
      </c>
      <c r="I813" s="116">
        <v>7.1093231675137654</v>
      </c>
      <c r="J813" s="138">
        <v>4.7479970406909072E-2</v>
      </c>
      <c r="K813" s="116">
        <v>3.2666259916800215</v>
      </c>
      <c r="L813" s="139">
        <v>0.45948480814699089</v>
      </c>
      <c r="M813" s="116">
        <v>299.03143465863707</v>
      </c>
      <c r="N813" s="116">
        <v>9.5451476019271126</v>
      </c>
      <c r="O813" s="116">
        <v>308.26369111878506</v>
      </c>
      <c r="P813" s="116">
        <v>18.903528935663871</v>
      </c>
      <c r="Q813" s="116">
        <v>378.68647712939202</v>
      </c>
      <c r="R813" s="116">
        <v>142.11298230120894</v>
      </c>
      <c r="S813" s="116">
        <v>78.965437827467525</v>
      </c>
      <c r="T813" s="116">
        <v>97.005078208646225</v>
      </c>
    </row>
    <row r="814" spans="1:20">
      <c r="A814" s="102" t="s">
        <v>3587</v>
      </c>
      <c r="B814" s="140">
        <v>355.81108952117779</v>
      </c>
      <c r="C814" s="140">
        <v>3512.1727342028348</v>
      </c>
      <c r="D814" s="116">
        <v>2.6057982781682143</v>
      </c>
      <c r="E814" s="154">
        <v>0.38375955973958403</v>
      </c>
      <c r="F814" s="138">
        <v>18.449884484333129</v>
      </c>
      <c r="G814" s="116">
        <v>3.337554263240917</v>
      </c>
      <c r="H814" s="138">
        <v>0.35682158529072239</v>
      </c>
      <c r="I814" s="116">
        <v>3.4227250919944581</v>
      </c>
      <c r="J814" s="138">
        <v>4.7746714752904339E-2</v>
      </c>
      <c r="K814" s="116">
        <v>0.7588007612613813</v>
      </c>
      <c r="L814" s="139">
        <v>0.22169491877573463</v>
      </c>
      <c r="M814" s="116">
        <v>300.67282702585976</v>
      </c>
      <c r="N814" s="116">
        <v>2.2291185603775716</v>
      </c>
      <c r="O814" s="116">
        <v>309.8389550684085</v>
      </c>
      <c r="P814" s="116">
        <v>9.1399123984998027</v>
      </c>
      <c r="Q814" s="116">
        <v>379.384252153516</v>
      </c>
      <c r="R814" s="116">
        <v>75.079230417628025</v>
      </c>
      <c r="S814" s="116">
        <v>79.252848614336784</v>
      </c>
      <c r="T814" s="116">
        <v>97.041647639004921</v>
      </c>
    </row>
    <row r="815" spans="1:20">
      <c r="A815" s="102" t="s">
        <v>3588</v>
      </c>
      <c r="B815" s="140">
        <v>141.25113879115037</v>
      </c>
      <c r="C815" s="140">
        <v>49625.380452478326</v>
      </c>
      <c r="D815" s="116">
        <v>1.8664422191268941</v>
      </c>
      <c r="E815" s="154">
        <v>0.53577870761399271</v>
      </c>
      <c r="F815" s="138">
        <v>19.573170688869229</v>
      </c>
      <c r="G815" s="116">
        <v>2.7730929919723684</v>
      </c>
      <c r="H815" s="138">
        <v>0.33730336412806478</v>
      </c>
      <c r="I815" s="116">
        <v>3.2947411897069845</v>
      </c>
      <c r="J815" s="138">
        <v>4.7882914998610547E-2</v>
      </c>
      <c r="K815" s="116">
        <v>1.7791219084215486</v>
      </c>
      <c r="L815" s="139">
        <v>0.53998836508908721</v>
      </c>
      <c r="M815" s="116">
        <v>301.5107644021021</v>
      </c>
      <c r="N815" s="116">
        <v>5.2407305436155411</v>
      </c>
      <c r="O815" s="116">
        <v>295.12633548819838</v>
      </c>
      <c r="P815" s="116">
        <v>8.438241475767569</v>
      </c>
      <c r="Q815" s="116">
        <v>244.91718211108173</v>
      </c>
      <c r="R815" s="116">
        <v>63.893412547345122</v>
      </c>
      <c r="S815" s="116">
        <v>123.10723233184696</v>
      </c>
      <c r="T815" s="116">
        <v>102.16328675085624</v>
      </c>
    </row>
    <row r="816" spans="1:20">
      <c r="A816" s="102" t="s">
        <v>3589</v>
      </c>
      <c r="B816" s="140">
        <v>302.71198689831419</v>
      </c>
      <c r="C816" s="140">
        <v>115578.13491204879</v>
      </c>
      <c r="D816" s="116">
        <v>3.0361233658684248</v>
      </c>
      <c r="E816" s="154">
        <v>0.32936738053592535</v>
      </c>
      <c r="F816" s="138">
        <v>18.99505460184281</v>
      </c>
      <c r="G816" s="116">
        <v>1.3471492929330708</v>
      </c>
      <c r="H816" s="138">
        <v>0.35153641702570254</v>
      </c>
      <c r="I816" s="116">
        <v>3.7492863253251767</v>
      </c>
      <c r="J816" s="138">
        <v>4.8429456309395158E-2</v>
      </c>
      <c r="K816" s="116">
        <v>3.498905076137433</v>
      </c>
      <c r="L816" s="139">
        <v>0.93321895756627016</v>
      </c>
      <c r="M816" s="116">
        <v>304.87212579556729</v>
      </c>
      <c r="N816" s="116">
        <v>10.418882093567163</v>
      </c>
      <c r="O816" s="116">
        <v>305.87605422789068</v>
      </c>
      <c r="P816" s="116">
        <v>9.9022721038701604</v>
      </c>
      <c r="Q816" s="116">
        <v>313.55280489252641</v>
      </c>
      <c r="R816" s="116">
        <v>30.629178137697807</v>
      </c>
      <c r="S816" s="116">
        <v>97.231509665514068</v>
      </c>
      <c r="T816" s="116">
        <v>99.6717858693262</v>
      </c>
    </row>
    <row r="817" spans="1:20">
      <c r="A817" s="102" t="s">
        <v>3590</v>
      </c>
      <c r="B817" s="140">
        <v>505.53501763077372</v>
      </c>
      <c r="C817" s="140">
        <v>34598.267372798226</v>
      </c>
      <c r="D817" s="116">
        <v>10.12273793013034</v>
      </c>
      <c r="E817" s="154">
        <v>9.8787502640318187E-2</v>
      </c>
      <c r="F817" s="138">
        <v>17.573239899807898</v>
      </c>
      <c r="G817" s="116">
        <v>1.9094538491987656</v>
      </c>
      <c r="H817" s="138">
        <v>0.48422233255715769</v>
      </c>
      <c r="I817" s="116">
        <v>4.479279309352159</v>
      </c>
      <c r="J817" s="138">
        <v>6.1715660102056084E-2</v>
      </c>
      <c r="K817" s="116">
        <v>4.051904382999477</v>
      </c>
      <c r="L817" s="139">
        <v>0.90458846237599455</v>
      </c>
      <c r="M817" s="116">
        <v>386.05090703686398</v>
      </c>
      <c r="N817" s="116">
        <v>15.183271299931704</v>
      </c>
      <c r="O817" s="116">
        <v>400.96558187112475</v>
      </c>
      <c r="P817" s="116">
        <v>14.8393482267536</v>
      </c>
      <c r="Q817" s="116">
        <v>487.82147676704017</v>
      </c>
      <c r="R817" s="116">
        <v>42.160433230037199</v>
      </c>
      <c r="S817" s="116">
        <v>79.137743093099445</v>
      </c>
      <c r="T817" s="116">
        <v>96.280310453415794</v>
      </c>
    </row>
    <row r="818" spans="1:20">
      <c r="A818" s="102" t="s">
        <v>3591</v>
      </c>
      <c r="B818" s="140">
        <v>191.4612819884953</v>
      </c>
      <c r="C818" s="140">
        <v>6906.5446407772315</v>
      </c>
      <c r="D818" s="116">
        <v>1.6271747328005046</v>
      </c>
      <c r="E818" s="154">
        <v>0.61456214863840464</v>
      </c>
      <c r="F818" s="138">
        <v>17.554128986700821</v>
      </c>
      <c r="G818" s="116">
        <v>2.0719696478001448</v>
      </c>
      <c r="H818" s="138">
        <v>0.53341713977921434</v>
      </c>
      <c r="I818" s="116">
        <v>4.1385642411784769</v>
      </c>
      <c r="J818" s="138">
        <v>6.7911758597340804E-2</v>
      </c>
      <c r="K818" s="116">
        <v>3.582548779424521</v>
      </c>
      <c r="L818" s="139">
        <v>0.86565015562120962</v>
      </c>
      <c r="M818" s="116">
        <v>423.5623792962723</v>
      </c>
      <c r="N818" s="116">
        <v>14.686580078290433</v>
      </c>
      <c r="O818" s="116">
        <v>434.07490451447711</v>
      </c>
      <c r="P818" s="116">
        <v>14.618953046944085</v>
      </c>
      <c r="Q818" s="116">
        <v>490.26335319665696</v>
      </c>
      <c r="R818" s="116">
        <v>45.728546717904521</v>
      </c>
      <c r="S818" s="116">
        <v>86.394868499659353</v>
      </c>
      <c r="T818" s="116">
        <v>97.578177151253797</v>
      </c>
    </row>
    <row r="819" spans="1:20">
      <c r="A819" s="102" t="s">
        <v>3592</v>
      </c>
      <c r="B819" s="140">
        <v>183.04253369757868</v>
      </c>
      <c r="C819" s="140">
        <v>65684.741971661817</v>
      </c>
      <c r="D819" s="116">
        <v>4.3497978557443746</v>
      </c>
      <c r="E819" s="154">
        <v>0.22989574071342023</v>
      </c>
      <c r="F819" s="138">
        <v>16.102875130079287</v>
      </c>
      <c r="G819" s="116">
        <v>1.8210207773513665</v>
      </c>
      <c r="H819" s="138">
        <v>0.8427048269395383</v>
      </c>
      <c r="I819" s="116">
        <v>3.2193432458675426</v>
      </c>
      <c r="J819" s="138">
        <v>9.8418701767641878E-2</v>
      </c>
      <c r="K819" s="116">
        <v>2.6548171807428833</v>
      </c>
      <c r="L819" s="139">
        <v>0.8246455807875398</v>
      </c>
      <c r="M819" s="116">
        <v>605.13522449158563</v>
      </c>
      <c r="N819" s="116">
        <v>15.334278885199581</v>
      </c>
      <c r="O819" s="116">
        <v>620.63715981939572</v>
      </c>
      <c r="P819" s="116">
        <v>14.950244117702482</v>
      </c>
      <c r="Q819" s="116">
        <v>677.59017435761734</v>
      </c>
      <c r="R819" s="116">
        <v>38.903976704273816</v>
      </c>
      <c r="S819" s="116">
        <v>89.30696568398119</v>
      </c>
      <c r="T819" s="116">
        <v>97.502254726042963</v>
      </c>
    </row>
    <row r="820" spans="1:20">
      <c r="A820" s="102" t="s">
        <v>3593</v>
      </c>
      <c r="B820" s="140">
        <v>182.76178815837099</v>
      </c>
      <c r="C820" s="140">
        <v>126751.91110607267</v>
      </c>
      <c r="D820" s="116">
        <v>0.83060619474920039</v>
      </c>
      <c r="E820" s="154">
        <v>1.2039399733852787</v>
      </c>
      <c r="F820" s="138">
        <v>16.671025705084038</v>
      </c>
      <c r="G820" s="116">
        <v>1.4354993259813977</v>
      </c>
      <c r="H820" s="138">
        <v>0.82376256528983627</v>
      </c>
      <c r="I820" s="116">
        <v>1.7583512850556255</v>
      </c>
      <c r="J820" s="138">
        <v>9.9600862350107539E-2</v>
      </c>
      <c r="K820" s="116">
        <v>1.0154510952102629</v>
      </c>
      <c r="L820" s="139">
        <v>0.57750183586218884</v>
      </c>
      <c r="M820" s="116">
        <v>612.06937339866136</v>
      </c>
      <c r="N820" s="116">
        <v>5.9293265215581528</v>
      </c>
      <c r="O820" s="116">
        <v>610.14541365740206</v>
      </c>
      <c r="P820" s="116">
        <v>8.0645184669430137</v>
      </c>
      <c r="Q820" s="116">
        <v>602.98842400723879</v>
      </c>
      <c r="R820" s="116">
        <v>31.065095991391047</v>
      </c>
      <c r="S820" s="116">
        <v>101.50599066746156</v>
      </c>
      <c r="T820" s="116">
        <v>100.31532806740715</v>
      </c>
    </row>
    <row r="821" spans="1:20">
      <c r="A821" s="102" t="s">
        <v>3594</v>
      </c>
      <c r="B821" s="140">
        <v>72.884546908902962</v>
      </c>
      <c r="C821" s="140">
        <v>31387.952196793049</v>
      </c>
      <c r="D821" s="116">
        <v>1.4037822964650981</v>
      </c>
      <c r="E821" s="154">
        <v>0.71236117061607551</v>
      </c>
      <c r="F821" s="138">
        <v>16.328390144840935</v>
      </c>
      <c r="G821" s="116">
        <v>4.1035176275285945</v>
      </c>
      <c r="H821" s="138">
        <v>0.92198301370751901</v>
      </c>
      <c r="I821" s="116">
        <v>4.2029516430546909</v>
      </c>
      <c r="J821" s="138">
        <v>0.10918551171114446</v>
      </c>
      <c r="K821" s="116">
        <v>0.90881548975477988</v>
      </c>
      <c r="L821" s="139">
        <v>0.21623267811243665</v>
      </c>
      <c r="M821" s="116">
        <v>668.01594035580763</v>
      </c>
      <c r="N821" s="116">
        <v>5.7670652814370555</v>
      </c>
      <c r="O821" s="116">
        <v>663.4081054858882</v>
      </c>
      <c r="P821" s="116">
        <v>20.474652301773972</v>
      </c>
      <c r="Q821" s="116">
        <v>647.80113293624242</v>
      </c>
      <c r="R821" s="116">
        <v>88.193506883662224</v>
      </c>
      <c r="S821" s="116">
        <v>103.12052671595973</v>
      </c>
      <c r="T821" s="116">
        <v>100.6945701796249</v>
      </c>
    </row>
    <row r="822" spans="1:20">
      <c r="A822" s="102" t="s">
        <v>3595</v>
      </c>
      <c r="B822" s="140">
        <v>97.216651846415402</v>
      </c>
      <c r="C822" s="140">
        <v>35762.28371873415</v>
      </c>
      <c r="D822" s="116">
        <v>1.6984160564940676</v>
      </c>
      <c r="E822" s="154">
        <v>0.58878388259248826</v>
      </c>
      <c r="F822" s="138">
        <v>15.291754990518649</v>
      </c>
      <c r="G822" s="116">
        <v>2.0438445835102415</v>
      </c>
      <c r="H822" s="138">
        <v>1.1413282581321402</v>
      </c>
      <c r="I822" s="116">
        <v>2.4573102270232936</v>
      </c>
      <c r="J822" s="138">
        <v>0.12658044739709975</v>
      </c>
      <c r="K822" s="116">
        <v>1.3642114463268213</v>
      </c>
      <c r="L822" s="139">
        <v>0.55516451741601347</v>
      </c>
      <c r="M822" s="116">
        <v>768.32807039258694</v>
      </c>
      <c r="N822" s="116">
        <v>9.8810853726853338</v>
      </c>
      <c r="O822" s="116">
        <v>773.13937945972009</v>
      </c>
      <c r="P822" s="116">
        <v>13.299706472304592</v>
      </c>
      <c r="Q822" s="116">
        <v>787.04168542958416</v>
      </c>
      <c r="R822" s="116">
        <v>42.926621262985748</v>
      </c>
      <c r="S822" s="116">
        <v>97.622284132665357</v>
      </c>
      <c r="T822" s="116">
        <v>99.377691889074995</v>
      </c>
    </row>
    <row r="823" spans="1:20">
      <c r="A823" s="102" t="s">
        <v>3596</v>
      </c>
      <c r="B823" s="140">
        <v>250.26755472572097</v>
      </c>
      <c r="C823" s="140">
        <v>62819.320212814848</v>
      </c>
      <c r="D823" s="116">
        <v>1.2094053667294022</v>
      </c>
      <c r="E823" s="154">
        <v>0.82685262320631359</v>
      </c>
      <c r="F823" s="138">
        <v>13.860276597716281</v>
      </c>
      <c r="G823" s="116">
        <v>1.0597382808773137</v>
      </c>
      <c r="H823" s="138">
        <v>1.380072508674401</v>
      </c>
      <c r="I823" s="116">
        <v>1.7422930992015471</v>
      </c>
      <c r="J823" s="138">
        <v>0.13873068389274296</v>
      </c>
      <c r="K823" s="116">
        <v>1.3829461376237786</v>
      </c>
      <c r="L823" s="139">
        <v>0.79375056829275803</v>
      </c>
      <c r="M823" s="116">
        <v>837.48078578656191</v>
      </c>
      <c r="N823" s="116">
        <v>10.861139359771528</v>
      </c>
      <c r="O823" s="116">
        <v>880.47007468029608</v>
      </c>
      <c r="P823" s="116">
        <v>10.258352532126423</v>
      </c>
      <c r="Q823" s="116">
        <v>990.1552757399794</v>
      </c>
      <c r="R823" s="116">
        <v>21.554440983559289</v>
      </c>
      <c r="S823" s="116">
        <v>84.580752767355776</v>
      </c>
      <c r="T823" s="116">
        <v>95.117461668490677</v>
      </c>
    </row>
    <row r="824" spans="1:20">
      <c r="A824" s="102" t="s">
        <v>3597</v>
      </c>
      <c r="B824" s="140">
        <v>152.67416466425911</v>
      </c>
      <c r="C824" s="140">
        <v>60095.273996633012</v>
      </c>
      <c r="D824" s="116">
        <v>1.4115644631809197</v>
      </c>
      <c r="E824" s="154">
        <v>0.70843381658002991</v>
      </c>
      <c r="F824" s="138">
        <v>14.076137744243898</v>
      </c>
      <c r="G824" s="116">
        <v>1.3604542708048137</v>
      </c>
      <c r="H824" s="138">
        <v>1.4376232802476621</v>
      </c>
      <c r="I824" s="116">
        <v>3.9144813985908864</v>
      </c>
      <c r="J824" s="138">
        <v>0.14676663270305945</v>
      </c>
      <c r="K824" s="116">
        <v>3.6704671088245711</v>
      </c>
      <c r="L824" s="139">
        <v>0.93766369924400328</v>
      </c>
      <c r="M824" s="116">
        <v>882.81294826862381</v>
      </c>
      <c r="N824" s="116">
        <v>30.282729633723477</v>
      </c>
      <c r="O824" s="116">
        <v>904.73016106288037</v>
      </c>
      <c r="P824" s="116">
        <v>23.445517658137362</v>
      </c>
      <c r="Q824" s="116">
        <v>958.60863711269167</v>
      </c>
      <c r="R824" s="116">
        <v>27.824545227906469</v>
      </c>
      <c r="S824" s="116">
        <v>92.093156069158454</v>
      </c>
      <c r="T824" s="116">
        <v>97.577486223239418</v>
      </c>
    </row>
    <row r="825" spans="1:20">
      <c r="A825" s="102" t="s">
        <v>3598</v>
      </c>
      <c r="B825" s="140">
        <v>92.374623238245618</v>
      </c>
      <c r="C825" s="140">
        <v>51500.999753327822</v>
      </c>
      <c r="D825" s="116">
        <v>1.300757956328138</v>
      </c>
      <c r="E825" s="154">
        <v>0.7687825357016177</v>
      </c>
      <c r="F825" s="138">
        <v>14.032584107141226</v>
      </c>
      <c r="G825" s="116">
        <v>1.1833703184607709</v>
      </c>
      <c r="H825" s="138">
        <v>1.6583754790810841</v>
      </c>
      <c r="I825" s="116">
        <v>2.2217029283160206</v>
      </c>
      <c r="J825" s="138">
        <v>0.16877932543825019</v>
      </c>
      <c r="K825" s="116">
        <v>1.8803187472006</v>
      </c>
      <c r="L825" s="139">
        <v>0.84634121116535654</v>
      </c>
      <c r="M825" s="116">
        <v>1005.3820634329928</v>
      </c>
      <c r="N825" s="116">
        <v>17.504006864248481</v>
      </c>
      <c r="O825" s="116">
        <v>992.75545928507165</v>
      </c>
      <c r="P825" s="116">
        <v>14.073763660285749</v>
      </c>
      <c r="Q825" s="116">
        <v>964.97766979758012</v>
      </c>
      <c r="R825" s="116">
        <v>24.142494322168716</v>
      </c>
      <c r="S825" s="116">
        <v>104.18708068590729</v>
      </c>
      <c r="T825" s="116">
        <v>101.27187456183965</v>
      </c>
    </row>
    <row r="826" spans="1:20">
      <c r="A826" s="102" t="s">
        <v>3599</v>
      </c>
      <c r="B826" s="140">
        <v>175.42560892744999</v>
      </c>
      <c r="C826" s="140">
        <v>116366.03617298009</v>
      </c>
      <c r="D826" s="116">
        <v>1.1680794828251411</v>
      </c>
      <c r="E826" s="154">
        <v>0.85610612522820739</v>
      </c>
      <c r="F826" s="138">
        <v>13.699742167448473</v>
      </c>
      <c r="G826" s="116">
        <v>0.36175011965498571</v>
      </c>
      <c r="H826" s="138">
        <v>1.7040023978702066</v>
      </c>
      <c r="I826" s="116">
        <v>1.2916000525148381</v>
      </c>
      <c r="J826" s="138">
        <v>0.16930949741467785</v>
      </c>
      <c r="K826" s="116">
        <v>1.2399062652418271</v>
      </c>
      <c r="L826" s="139">
        <v>0.95997693932238592</v>
      </c>
      <c r="M826" s="116">
        <v>1008.3055693092219</v>
      </c>
      <c r="N826" s="116">
        <v>11.57335753561847</v>
      </c>
      <c r="O826" s="116">
        <v>1010.0350763737051</v>
      </c>
      <c r="P826" s="116">
        <v>8.2647683384461743</v>
      </c>
      <c r="Q826" s="116">
        <v>1013.7685023756949</v>
      </c>
      <c r="R826" s="116">
        <v>7.3311210167411787</v>
      </c>
      <c r="S826" s="116">
        <v>99.46112617883955</v>
      </c>
      <c r="T826" s="116">
        <v>99.828767623527227</v>
      </c>
    </row>
    <row r="827" spans="1:20">
      <c r="A827" s="102" t="s">
        <v>3600</v>
      </c>
      <c r="B827" s="140">
        <v>32.897798740685118</v>
      </c>
      <c r="C827" s="140">
        <v>18836.356729069965</v>
      </c>
      <c r="D827" s="116">
        <v>1.7161186192103681</v>
      </c>
      <c r="E827" s="154">
        <v>0.58271030265968826</v>
      </c>
      <c r="F827" s="138">
        <v>13.653136147844656</v>
      </c>
      <c r="G827" s="116">
        <v>5.1450658999350596</v>
      </c>
      <c r="H827" s="138">
        <v>1.7967289108457367</v>
      </c>
      <c r="I827" s="116">
        <v>5.5930523797779204</v>
      </c>
      <c r="J827" s="138">
        <v>0.17791546591634383</v>
      </c>
      <c r="K827" s="116">
        <v>2.193292458443445</v>
      </c>
      <c r="L827" s="139">
        <v>0.39214588198269895</v>
      </c>
      <c r="M827" s="116">
        <v>1055.5766122304794</v>
      </c>
      <c r="N827" s="116">
        <v>21.355803579900112</v>
      </c>
      <c r="O827" s="116">
        <v>1044.2711967540131</v>
      </c>
      <c r="P827" s="116">
        <v>36.500431022825069</v>
      </c>
      <c r="Q827" s="116">
        <v>1020.6721202053157</v>
      </c>
      <c r="R827" s="116">
        <v>104.2063699368847</v>
      </c>
      <c r="S827" s="116">
        <v>103.41975560360584</v>
      </c>
      <c r="T827" s="116">
        <v>101.08261297559559</v>
      </c>
    </row>
    <row r="828" spans="1:20">
      <c r="A828" s="102" t="s">
        <v>3601</v>
      </c>
      <c r="B828" s="140">
        <v>147.82962050512029</v>
      </c>
      <c r="C828" s="140">
        <v>154838.94661605754</v>
      </c>
      <c r="D828" s="116">
        <v>2.1109471480159598</v>
      </c>
      <c r="E828" s="154">
        <v>0.47372100288720231</v>
      </c>
      <c r="F828" s="138">
        <v>9.0433991534259039</v>
      </c>
      <c r="G828" s="116">
        <v>0.45629057430310765</v>
      </c>
      <c r="H828" s="138">
        <v>4.4393549325787838</v>
      </c>
      <c r="I828" s="116">
        <v>1.1571803433184513</v>
      </c>
      <c r="J828" s="138">
        <v>0.29117245894284949</v>
      </c>
      <c r="K828" s="116">
        <v>1.0634214868831404</v>
      </c>
      <c r="L828" s="139">
        <v>0.91897645256707483</v>
      </c>
      <c r="M828" s="116">
        <v>1647.3855825369615</v>
      </c>
      <c r="N828" s="116">
        <v>15.459324359933362</v>
      </c>
      <c r="O828" s="116">
        <v>1719.7141445568161</v>
      </c>
      <c r="P828" s="116">
        <v>9.5899499763675067</v>
      </c>
      <c r="Q828" s="116">
        <v>1808.9155767672062</v>
      </c>
      <c r="R828" s="116">
        <v>8.291290255354852</v>
      </c>
      <c r="S828" s="116">
        <v>91.070340910053858</v>
      </c>
      <c r="T828" s="116">
        <v>95.794152054352367</v>
      </c>
    </row>
    <row r="829" spans="1:20">
      <c r="A829" s="102" t="s">
        <v>3602</v>
      </c>
      <c r="B829" s="140">
        <v>205.49920493087021</v>
      </c>
      <c r="C829" s="140">
        <v>286036.96374570264</v>
      </c>
      <c r="D829" s="116">
        <v>1.5534426348298875</v>
      </c>
      <c r="E829" s="154">
        <v>0.64373152736953609</v>
      </c>
      <c r="F829" s="138">
        <v>8.7200430692733892</v>
      </c>
      <c r="G829" s="116">
        <v>0.20646073234805831</v>
      </c>
      <c r="H829" s="138">
        <v>5.2685229095622033</v>
      </c>
      <c r="I829" s="116">
        <v>1.4728483327273578</v>
      </c>
      <c r="J829" s="138">
        <v>0.33320094780124715</v>
      </c>
      <c r="K829" s="116">
        <v>1.4583059271689398</v>
      </c>
      <c r="L829" s="139">
        <v>0.99012633871711075</v>
      </c>
      <c r="M829" s="116">
        <v>1853.8777010360839</v>
      </c>
      <c r="N829" s="116">
        <v>23.495212852925079</v>
      </c>
      <c r="O829" s="116">
        <v>1863.7769673343851</v>
      </c>
      <c r="P829" s="116">
        <v>12.569956607054905</v>
      </c>
      <c r="Q829" s="116">
        <v>1874.8204296319846</v>
      </c>
      <c r="R829" s="116">
        <v>3.7225632661111376</v>
      </c>
      <c r="S829" s="116">
        <v>98.882947493802817</v>
      </c>
      <c r="T829" s="116">
        <v>99.468859929497924</v>
      </c>
    </row>
    <row r="830" spans="1:20">
      <c r="A830" s="102" t="s">
        <v>3603</v>
      </c>
      <c r="B830" s="140">
        <v>399.75755590293983</v>
      </c>
      <c r="C830" s="140">
        <v>78539.070980646196</v>
      </c>
      <c r="D830" s="116">
        <v>0.55905922850724576</v>
      </c>
      <c r="E830" s="154">
        <v>1.7887192429863259</v>
      </c>
      <c r="F830" s="138">
        <v>8.7026812804344775</v>
      </c>
      <c r="G830" s="116">
        <v>0.48463394710552721</v>
      </c>
      <c r="H830" s="138">
        <v>5.32306892742249</v>
      </c>
      <c r="I830" s="116">
        <v>3.0546141999126544</v>
      </c>
      <c r="J830" s="138">
        <v>0.33598036197521131</v>
      </c>
      <c r="K830" s="116">
        <v>3.0159240453998413</v>
      </c>
      <c r="L830" s="139">
        <v>0.9873338654308883</v>
      </c>
      <c r="M830" s="116">
        <v>1867.3029871785338</v>
      </c>
      <c r="N830" s="116">
        <v>48.894583685973089</v>
      </c>
      <c r="O830" s="116">
        <v>1872.5741788904306</v>
      </c>
      <c r="P830" s="116">
        <v>26.116574136726058</v>
      </c>
      <c r="Q830" s="116">
        <v>1878.4131090669305</v>
      </c>
      <c r="R830" s="116">
        <v>8.7343829417067127</v>
      </c>
      <c r="S830" s="116">
        <v>99.408536821066193</v>
      </c>
      <c r="T830" s="116">
        <v>99.718505585983237</v>
      </c>
    </row>
    <row r="831" spans="1:20">
      <c r="A831" s="102" t="s">
        <v>3604</v>
      </c>
      <c r="B831" s="140">
        <v>168.50198910251268</v>
      </c>
      <c r="C831" s="140">
        <v>208736.02726408362</v>
      </c>
      <c r="D831" s="116">
        <v>3.2579930982287193</v>
      </c>
      <c r="E831" s="154">
        <v>0.30693742124367063</v>
      </c>
      <c r="F831" s="138">
        <v>7.9808987057902323</v>
      </c>
      <c r="G831" s="116">
        <v>0.33964702836602528</v>
      </c>
      <c r="H831" s="138">
        <v>6.0011856781471078</v>
      </c>
      <c r="I831" s="116">
        <v>1.4736693063005295</v>
      </c>
      <c r="J831" s="138">
        <v>0.34736622433950631</v>
      </c>
      <c r="K831" s="116">
        <v>1.433994811864538</v>
      </c>
      <c r="L831" s="139">
        <v>0.97307774935233637</v>
      </c>
      <c r="M831" s="116">
        <v>1922.009617693632</v>
      </c>
      <c r="N831" s="116">
        <v>23.832505178439988</v>
      </c>
      <c r="O831" s="116">
        <v>1976.0161621608829</v>
      </c>
      <c r="P831" s="116">
        <v>12.826805753849953</v>
      </c>
      <c r="Q831" s="116">
        <v>2033.0143473979369</v>
      </c>
      <c r="R831" s="116">
        <v>6.0090572785048835</v>
      </c>
      <c r="S831" s="116">
        <v>94.539894425910944</v>
      </c>
      <c r="T831" s="116">
        <v>97.266897634673612</v>
      </c>
    </row>
    <row r="832" spans="1:20">
      <c r="A832" s="102" t="s">
        <v>3605</v>
      </c>
      <c r="B832" s="140">
        <v>105.62877838058935</v>
      </c>
      <c r="C832" s="140">
        <v>379997.25999719132</v>
      </c>
      <c r="D832" s="116">
        <v>0.61977421978585434</v>
      </c>
      <c r="E832" s="154">
        <v>1.613490797254397</v>
      </c>
      <c r="F832" s="138">
        <v>7.8030786818955828</v>
      </c>
      <c r="G832" s="116">
        <v>0.28105056582232996</v>
      </c>
      <c r="H832" s="138">
        <v>6.6685113118152861</v>
      </c>
      <c r="I832" s="116">
        <v>0.90707769523593684</v>
      </c>
      <c r="J832" s="138">
        <v>0.37739279414857418</v>
      </c>
      <c r="K832" s="116">
        <v>0.86243870776159348</v>
      </c>
      <c r="L832" s="139">
        <v>0.95078813236309112</v>
      </c>
      <c r="M832" s="116">
        <v>2064.093038690618</v>
      </c>
      <c r="N832" s="116">
        <v>15.232916130850981</v>
      </c>
      <c r="O832" s="116">
        <v>2068.4596681819926</v>
      </c>
      <c r="P832" s="116">
        <v>8.0094230949864595</v>
      </c>
      <c r="Q832" s="116">
        <v>2072.7986369592286</v>
      </c>
      <c r="R832" s="116">
        <v>4.9494333035593172</v>
      </c>
      <c r="S832" s="116">
        <v>99.580007526375951</v>
      </c>
      <c r="T832" s="116">
        <v>99.788894627314022</v>
      </c>
    </row>
    <row r="833" spans="1:21">
      <c r="A833" s="102" t="s">
        <v>3606</v>
      </c>
      <c r="B833" s="140">
        <v>249.51176191784288</v>
      </c>
      <c r="C833" s="140">
        <v>252352.07325513565</v>
      </c>
      <c r="D833" s="116">
        <v>1.2956027307715148</v>
      </c>
      <c r="E833" s="154">
        <v>0.77184153463810068</v>
      </c>
      <c r="F833" s="138">
        <v>6.3252097821411697</v>
      </c>
      <c r="G833" s="116">
        <v>0.52492875580675835</v>
      </c>
      <c r="H833" s="138">
        <v>8.172079212843343</v>
      </c>
      <c r="I833" s="116">
        <v>1.9378018626770317</v>
      </c>
      <c r="J833" s="138">
        <v>0.37489204654416325</v>
      </c>
      <c r="K833" s="116">
        <v>1.8653487235157244</v>
      </c>
      <c r="L833" s="139">
        <v>0.9626106566637237</v>
      </c>
      <c r="M833" s="116">
        <v>2052.3785104405629</v>
      </c>
      <c r="N833" s="116">
        <v>32.788353752734452</v>
      </c>
      <c r="O833" s="116">
        <v>2250.255370193081</v>
      </c>
      <c r="P833" s="116">
        <v>17.532635712286947</v>
      </c>
      <c r="Q833" s="116">
        <v>2435.3995547322302</v>
      </c>
      <c r="R833" s="116">
        <v>8.8950951572178383</v>
      </c>
      <c r="S833" s="116">
        <v>84.27276363964927</v>
      </c>
      <c r="T833" s="116">
        <v>91.206470946649077</v>
      </c>
    </row>
    <row r="834" spans="1:21">
      <c r="A834" s="102" t="s">
        <v>3607</v>
      </c>
      <c r="B834" s="140">
        <v>260.47739152511434</v>
      </c>
      <c r="C834" s="140">
        <v>84426.639861497286</v>
      </c>
      <c r="D834" s="116">
        <v>0.98819871060325404</v>
      </c>
      <c r="E834" s="154">
        <v>1.0119422230267248</v>
      </c>
      <c r="F834" s="138">
        <v>6.2030851615924689</v>
      </c>
      <c r="G834" s="116">
        <v>0.90021475415477248</v>
      </c>
      <c r="H834" s="138">
        <v>8.8824466677136762</v>
      </c>
      <c r="I834" s="116">
        <v>3.5222014387569653</v>
      </c>
      <c r="J834" s="138">
        <v>0.3996125117720567</v>
      </c>
      <c r="K834" s="116">
        <v>3.405218990253593</v>
      </c>
      <c r="L834" s="139">
        <v>0.96678712148142854</v>
      </c>
      <c r="M834" s="116">
        <v>2167.2549299315492</v>
      </c>
      <c r="N834" s="116">
        <v>62.676999574376623</v>
      </c>
      <c r="O834" s="116">
        <v>2325.9990044524538</v>
      </c>
      <c r="P834" s="116">
        <v>32.155656445295563</v>
      </c>
      <c r="Q834" s="116">
        <v>2468.3752953517769</v>
      </c>
      <c r="R834" s="116">
        <v>15.200896372927446</v>
      </c>
      <c r="S834" s="116">
        <v>87.800867802101621</v>
      </c>
      <c r="T834" s="116">
        <v>93.17523033255668</v>
      </c>
    </row>
    <row r="835" spans="1:21">
      <c r="A835" s="102" t="s">
        <v>3608</v>
      </c>
      <c r="B835" s="140">
        <v>163.95360570367484</v>
      </c>
      <c r="C835" s="140">
        <v>295821.47394351737</v>
      </c>
      <c r="D835" s="116">
        <v>1.6368937806277155</v>
      </c>
      <c r="E835" s="154">
        <v>0.61091318925808391</v>
      </c>
      <c r="F835" s="138">
        <v>6.1206883375921901</v>
      </c>
      <c r="G835" s="116">
        <v>0.22199646128619693</v>
      </c>
      <c r="H835" s="138">
        <v>10.513673336483729</v>
      </c>
      <c r="I835" s="116">
        <v>1.8837003651684234</v>
      </c>
      <c r="J835" s="138">
        <v>0.46671683910552603</v>
      </c>
      <c r="K835" s="116">
        <v>1.8705733444353521</v>
      </c>
      <c r="L835" s="139">
        <v>0.9930312585930311</v>
      </c>
      <c r="M835" s="116">
        <v>2469.1472048480232</v>
      </c>
      <c r="N835" s="116">
        <v>38.371190015772981</v>
      </c>
      <c r="O835" s="116">
        <v>2481.1243487501547</v>
      </c>
      <c r="P835" s="116">
        <v>17.467274520546653</v>
      </c>
      <c r="Q835" s="116">
        <v>2490.9337800643193</v>
      </c>
      <c r="R835" s="116">
        <v>3.7407348783140151</v>
      </c>
      <c r="S835" s="116">
        <v>99.125365138541198</v>
      </c>
      <c r="T835" s="116">
        <v>99.517269502910452</v>
      </c>
    </row>
    <row r="836" spans="1:21">
      <c r="A836" s="102" t="s">
        <v>3609</v>
      </c>
      <c r="B836" s="140">
        <v>148.89268614961702</v>
      </c>
      <c r="C836" s="140">
        <v>244477.30319930194</v>
      </c>
      <c r="D836" s="116">
        <v>1.5273116726204059</v>
      </c>
      <c r="E836" s="154">
        <v>0.65474520880489429</v>
      </c>
      <c r="F836" s="138">
        <v>6.1058080543351165</v>
      </c>
      <c r="G836" s="116">
        <v>0.23756456361962408</v>
      </c>
      <c r="H836" s="138">
        <v>8.5812348649101189</v>
      </c>
      <c r="I836" s="116">
        <v>3.5999401601875154</v>
      </c>
      <c r="J836" s="138">
        <v>0.38000705652965999</v>
      </c>
      <c r="K836" s="116">
        <v>3.5920930159230471</v>
      </c>
      <c r="L836" s="139">
        <v>0.99782020147133244</v>
      </c>
      <c r="M836" s="116">
        <v>2076.3166000536971</v>
      </c>
      <c r="N836" s="116">
        <v>63.766164923745578</v>
      </c>
      <c r="O836" s="116">
        <v>2294.5692074728222</v>
      </c>
      <c r="P836" s="116">
        <v>32.749453238030355</v>
      </c>
      <c r="Q836" s="116">
        <v>2495.0344963440889</v>
      </c>
      <c r="R836" s="116">
        <v>4.0014074843084018</v>
      </c>
      <c r="S836" s="116">
        <v>83.217951619349208</v>
      </c>
      <c r="T836" s="116">
        <v>90.488297031602599</v>
      </c>
    </row>
    <row r="837" spans="1:21">
      <c r="A837" s="102" t="s">
        <v>3610</v>
      </c>
      <c r="B837" s="140">
        <v>191.0958730067361</v>
      </c>
      <c r="C837" s="140">
        <v>237463.61135264265</v>
      </c>
      <c r="D837" s="116">
        <v>2.2256349902522587</v>
      </c>
      <c r="E837" s="154">
        <v>0.44930997417804686</v>
      </c>
      <c r="F837" s="138">
        <v>6.0070946301307702</v>
      </c>
      <c r="G837" s="116">
        <v>1.3444795557783733</v>
      </c>
      <c r="H837" s="138">
        <v>11.058346032564815</v>
      </c>
      <c r="I837" s="116">
        <v>1.9581903596059964</v>
      </c>
      <c r="J837" s="138">
        <v>0.48178511075100094</v>
      </c>
      <c r="K837" s="116">
        <v>1.4236868365437145</v>
      </c>
      <c r="L837" s="139">
        <v>0.72704210270454583</v>
      </c>
      <c r="M837" s="116">
        <v>2535.0363698127358</v>
      </c>
      <c r="N837" s="116">
        <v>29.840350821950096</v>
      </c>
      <c r="O837" s="116">
        <v>2528.0571020954412</v>
      </c>
      <c r="P837" s="116">
        <v>18.236183079218108</v>
      </c>
      <c r="Q837" s="116">
        <v>2522.4450232913673</v>
      </c>
      <c r="R837" s="116">
        <v>22.582460354428349</v>
      </c>
      <c r="S837" s="116">
        <v>100.49917228740783</v>
      </c>
      <c r="T837" s="116">
        <v>100.27607239217458</v>
      </c>
    </row>
    <row r="838" spans="1:21">
      <c r="A838" s="102" t="s">
        <v>3611</v>
      </c>
      <c r="B838" s="140">
        <v>46.666863177901043</v>
      </c>
      <c r="C838" s="140">
        <v>15178.504935968245</v>
      </c>
      <c r="D838" s="116">
        <v>1.0698037820954276</v>
      </c>
      <c r="E838" s="154">
        <v>0.93475085500380006</v>
      </c>
      <c r="F838" s="138">
        <v>5.9910480798942345</v>
      </c>
      <c r="G838" s="116">
        <v>0.81858944375650744</v>
      </c>
      <c r="H838" s="138">
        <v>10.766835195492838</v>
      </c>
      <c r="I838" s="116">
        <v>2.8564582138996357</v>
      </c>
      <c r="J838" s="138">
        <v>0.4678316458115393</v>
      </c>
      <c r="K838" s="116">
        <v>2.7366521244624993</v>
      </c>
      <c r="L838" s="139">
        <v>0.95805781829604375</v>
      </c>
      <c r="M838" s="116">
        <v>2474.0450664049913</v>
      </c>
      <c r="N838" s="116">
        <v>56.229233465288416</v>
      </c>
      <c r="O838" s="116">
        <v>2503.2086081451034</v>
      </c>
      <c r="P838" s="116">
        <v>26.545145203377842</v>
      </c>
      <c r="Q838" s="116">
        <v>2526.9371985089401</v>
      </c>
      <c r="R838" s="116">
        <v>13.744702209903153</v>
      </c>
      <c r="S838" s="116">
        <v>97.90686796113657</v>
      </c>
      <c r="T838" s="116">
        <v>98.834953601341184</v>
      </c>
    </row>
    <row r="840" spans="1:21">
      <c r="A840" s="282" t="s">
        <v>3530</v>
      </c>
    </row>
    <row r="841" spans="1:21">
      <c r="A841" s="102" t="s">
        <v>3612</v>
      </c>
      <c r="B841" s="140">
        <v>130.38937788881955</v>
      </c>
      <c r="C841" s="140">
        <v>9543.6760446443332</v>
      </c>
      <c r="D841" s="116">
        <v>2.8344703090911252</v>
      </c>
      <c r="E841" s="154">
        <v>0.35279960308374181</v>
      </c>
      <c r="F841" s="138">
        <v>18.980592345197987</v>
      </c>
      <c r="G841" s="116">
        <v>2.5532077997937743</v>
      </c>
      <c r="H841" s="138">
        <v>0.36041915284093662</v>
      </c>
      <c r="I841" s="116">
        <v>3.3557248177114323</v>
      </c>
      <c r="J841" s="138">
        <v>4.9615383039421417E-2</v>
      </c>
      <c r="K841" s="116">
        <v>2.1776177312091898</v>
      </c>
      <c r="L841" s="139">
        <v>0.64892619314783428</v>
      </c>
      <c r="M841" s="116">
        <v>312.15984011150874</v>
      </c>
      <c r="N841" s="116">
        <v>6.6356911553899636</v>
      </c>
      <c r="O841" s="116">
        <v>312.52764673020454</v>
      </c>
      <c r="P841" s="116">
        <v>9.0274027175078686</v>
      </c>
      <c r="Q841" s="116">
        <v>315.26384377709377</v>
      </c>
      <c r="R841" s="116">
        <v>58.065789512168465</v>
      </c>
      <c r="S841" s="116">
        <v>99.015426688834097</v>
      </c>
      <c r="T841" s="116">
        <v>99.882312293794186</v>
      </c>
    </row>
    <row r="842" spans="1:21">
      <c r="A842" s="102" t="s">
        <v>3613</v>
      </c>
      <c r="B842" s="140">
        <v>213.1868235411207</v>
      </c>
      <c r="C842" s="140">
        <v>84049.989069987569</v>
      </c>
      <c r="D842" s="116">
        <v>2.5269837222099052</v>
      </c>
      <c r="E842" s="154">
        <v>0.39572870660420284</v>
      </c>
      <c r="F842" s="138">
        <v>17.829581212061548</v>
      </c>
      <c r="G842" s="116">
        <v>1.4182632212821296</v>
      </c>
      <c r="H842" s="138">
        <v>0.39369510848391065</v>
      </c>
      <c r="I842" s="116">
        <v>2.2178209791744679</v>
      </c>
      <c r="J842" s="138">
        <v>5.0909623654665406E-2</v>
      </c>
      <c r="K842" s="116">
        <v>1.7050687173321879</v>
      </c>
      <c r="L842" s="139">
        <v>0.76880358394249648</v>
      </c>
      <c r="M842" s="116">
        <v>320.10377040169357</v>
      </c>
      <c r="N842" s="116">
        <v>5.3246946560923618</v>
      </c>
      <c r="O842" s="116">
        <v>337.06510778626335</v>
      </c>
      <c r="P842" s="116">
        <v>6.3614237102313211</v>
      </c>
      <c r="Q842" s="116">
        <v>455.81787660597229</v>
      </c>
      <c r="R842" s="116">
        <v>31.480594927239451</v>
      </c>
      <c r="S842" s="116">
        <v>70.226243162113718</v>
      </c>
      <c r="T842" s="116">
        <v>94.96793438633668</v>
      </c>
    </row>
    <row r="843" spans="1:21">
      <c r="A843" s="102" t="s">
        <v>3614</v>
      </c>
      <c r="B843" s="140">
        <v>374.86767919945851</v>
      </c>
      <c r="C843" s="140">
        <v>13200.415151078176</v>
      </c>
      <c r="D843" s="116">
        <v>5.7278816415208835</v>
      </c>
      <c r="E843" s="154">
        <v>0.17458461305329576</v>
      </c>
      <c r="F843" s="138">
        <v>17.325134075158633</v>
      </c>
      <c r="G843" s="116">
        <v>1.6991396617642305</v>
      </c>
      <c r="H843" s="138">
        <v>0.62454657803984359</v>
      </c>
      <c r="I843" s="116">
        <v>2.7159495494335193</v>
      </c>
      <c r="J843" s="138">
        <v>7.8476597046140226E-2</v>
      </c>
      <c r="K843" s="116">
        <v>2.1187983303957632</v>
      </c>
      <c r="L843" s="139">
        <v>0.78013169679005734</v>
      </c>
      <c r="M843" s="116">
        <v>487.02328490999963</v>
      </c>
      <c r="N843" s="116">
        <v>9.9388837043805722</v>
      </c>
      <c r="O843" s="116">
        <v>492.69304761876117</v>
      </c>
      <c r="P843" s="116">
        <v>10.602299241647302</v>
      </c>
      <c r="Q843" s="116">
        <v>519.11359285947719</v>
      </c>
      <c r="R843" s="116">
        <v>37.280800371750587</v>
      </c>
      <c r="S843" s="116">
        <v>93.818249340628554</v>
      </c>
      <c r="T843" s="116">
        <v>98.849230218253723</v>
      </c>
    </row>
    <row r="844" spans="1:21">
      <c r="A844" s="102" t="s">
        <v>3615</v>
      </c>
      <c r="B844" s="140">
        <v>782.43000571176401</v>
      </c>
      <c r="C844" s="140">
        <v>24676.225790652239</v>
      </c>
      <c r="D844" s="116">
        <v>1.2133307231183239</v>
      </c>
      <c r="E844" s="154">
        <v>0.82417759720939665</v>
      </c>
      <c r="F844" s="138">
        <v>17.102719286590947</v>
      </c>
      <c r="G844" s="116">
        <v>1.0734886144353566</v>
      </c>
      <c r="H844" s="138">
        <v>0.71915921117182158</v>
      </c>
      <c r="I844" s="116">
        <v>2.2179291532414824</v>
      </c>
      <c r="J844" s="138">
        <v>8.9204947135464494E-2</v>
      </c>
      <c r="K844" s="116">
        <v>1.9408327912203407</v>
      </c>
      <c r="L844" s="139">
        <v>0.87506527806978496</v>
      </c>
      <c r="M844" s="118">
        <v>550.83335243908334</v>
      </c>
      <c r="N844" s="118">
        <v>10.246747333090525</v>
      </c>
      <c r="O844" s="116">
        <v>550.17042249542612</v>
      </c>
      <c r="P844" s="116">
        <v>9.4210431126746812</v>
      </c>
      <c r="Q844" s="116">
        <v>547.40631548913643</v>
      </c>
      <c r="R844" s="116">
        <v>23.454844195630471</v>
      </c>
      <c r="S844" s="116">
        <v>100.62604994735668</v>
      </c>
      <c r="T844" s="116">
        <v>100.12049538044054</v>
      </c>
      <c r="U844" s="102" t="s">
        <v>1929</v>
      </c>
    </row>
    <row r="845" spans="1:21">
      <c r="A845" s="102" t="s">
        <v>3616</v>
      </c>
      <c r="B845" s="140">
        <v>319.72489733257157</v>
      </c>
      <c r="C845" s="140">
        <v>10757.297703027718</v>
      </c>
      <c r="D845" s="116">
        <v>2.139073088300365</v>
      </c>
      <c r="E845" s="154">
        <v>0.46749220747504522</v>
      </c>
      <c r="F845" s="138">
        <v>16.570143310192673</v>
      </c>
      <c r="G845" s="116">
        <v>1.7812309100765309</v>
      </c>
      <c r="H845" s="138">
        <v>0.74639975683785076</v>
      </c>
      <c r="I845" s="116">
        <v>2.6754751896512441</v>
      </c>
      <c r="J845" s="138">
        <v>8.9700833605281041E-2</v>
      </c>
      <c r="K845" s="116">
        <v>1.9963426397858897</v>
      </c>
      <c r="L845" s="139">
        <v>0.74616376466795731</v>
      </c>
      <c r="M845" s="118">
        <v>553.7675680028666</v>
      </c>
      <c r="N845" s="118">
        <v>10.593583041009481</v>
      </c>
      <c r="O845" s="116">
        <v>566.13330661253906</v>
      </c>
      <c r="P845" s="116">
        <v>11.611213095457003</v>
      </c>
      <c r="Q845" s="116">
        <v>616.10807811357085</v>
      </c>
      <c r="R845" s="116">
        <v>38.45450161073768</v>
      </c>
      <c r="S845" s="116">
        <v>89.881562614536492</v>
      </c>
      <c r="T845" s="116">
        <v>97.815754970562864</v>
      </c>
    </row>
    <row r="846" spans="1:21">
      <c r="A846" s="102" t="s">
        <v>3617</v>
      </c>
      <c r="B846" s="140">
        <v>236.08879013131951</v>
      </c>
      <c r="C846" s="140">
        <v>7395.9340006259708</v>
      </c>
      <c r="D846" s="116">
        <v>0.37904137721942449</v>
      </c>
      <c r="E846" s="154">
        <v>2.6382343989350447</v>
      </c>
      <c r="F846" s="138">
        <v>16.979476490877023</v>
      </c>
      <c r="G846" s="116">
        <v>1.9557245812255015</v>
      </c>
      <c r="H846" s="138">
        <v>0.72940619343473068</v>
      </c>
      <c r="I846" s="116">
        <v>2.733780928691441</v>
      </c>
      <c r="J846" s="138">
        <v>8.9824015910393878E-2</v>
      </c>
      <c r="K846" s="116">
        <v>1.9101569381774297</v>
      </c>
      <c r="L846" s="139">
        <v>0.69872348516665927</v>
      </c>
      <c r="M846" s="118">
        <v>554.49624440193168</v>
      </c>
      <c r="N846" s="118">
        <v>10.149010655177449</v>
      </c>
      <c r="O846" s="116">
        <v>556.20460862051266</v>
      </c>
      <c r="P846" s="116">
        <v>11.708069823263713</v>
      </c>
      <c r="Q846" s="116">
        <v>563.18144350247132</v>
      </c>
      <c r="R846" s="116">
        <v>42.609488305080447</v>
      </c>
      <c r="S846" s="116">
        <v>98.457832870606381</v>
      </c>
      <c r="T846" s="116">
        <v>99.692853278792853</v>
      </c>
      <c r="U846" s="102" t="s">
        <v>1930</v>
      </c>
    </row>
    <row r="847" spans="1:21">
      <c r="A847" s="102" t="s">
        <v>3618</v>
      </c>
      <c r="B847" s="140">
        <v>267.44165675703096</v>
      </c>
      <c r="C847" s="140">
        <v>12735.645278486518</v>
      </c>
      <c r="D847" s="116">
        <v>0.50689098316606185</v>
      </c>
      <c r="E847" s="154">
        <v>1.9728107881382284</v>
      </c>
      <c r="F847" s="138">
        <v>16.915736381333858</v>
      </c>
      <c r="G847" s="116">
        <v>1.2677262498192776</v>
      </c>
      <c r="H847" s="138">
        <v>0.73525466469077327</v>
      </c>
      <c r="I847" s="116">
        <v>2.2678719764394173</v>
      </c>
      <c r="J847" s="138">
        <v>9.0204337692596018E-2</v>
      </c>
      <c r="K847" s="116">
        <v>1.8804556514415276</v>
      </c>
      <c r="L847" s="139">
        <v>0.82917187168292572</v>
      </c>
      <c r="M847" s="116">
        <v>556.74549198751947</v>
      </c>
      <c r="N847" s="116">
        <v>10.030005425138427</v>
      </c>
      <c r="O847" s="116">
        <v>559.63261758559486</v>
      </c>
      <c r="P847" s="116">
        <v>9.7574510508509888</v>
      </c>
      <c r="Q847" s="116">
        <v>571.39225910248865</v>
      </c>
      <c r="R847" s="116">
        <v>27.576286061775761</v>
      </c>
      <c r="S847" s="116">
        <v>97.436652862960472</v>
      </c>
      <c r="T847" s="116">
        <v>99.484103408673491</v>
      </c>
    </row>
    <row r="848" spans="1:21">
      <c r="A848" s="102" t="s">
        <v>3619</v>
      </c>
      <c r="B848" s="140">
        <v>105.76871373945427</v>
      </c>
      <c r="C848" s="140">
        <v>6048.7071368206616</v>
      </c>
      <c r="D848" s="116">
        <v>1.0659022310800064</v>
      </c>
      <c r="E848" s="154">
        <v>0.93817234905941405</v>
      </c>
      <c r="F848" s="138">
        <v>17.01308463253303</v>
      </c>
      <c r="G848" s="116">
        <v>2.7318409140881927</v>
      </c>
      <c r="H848" s="138">
        <v>0.74422582935604931</v>
      </c>
      <c r="I848" s="116">
        <v>3.3053201285444644</v>
      </c>
      <c r="J848" s="138">
        <v>9.1830410650939609E-2</v>
      </c>
      <c r="K848" s="116">
        <v>1.8606951314696831</v>
      </c>
      <c r="L848" s="139">
        <v>0.56293946096200431</v>
      </c>
      <c r="M848" s="116">
        <v>566.35335155820894</v>
      </c>
      <c r="N848" s="116">
        <v>10.088465688013571</v>
      </c>
      <c r="O848" s="116">
        <v>564.86856517584624</v>
      </c>
      <c r="P848" s="116">
        <v>14.321030192782359</v>
      </c>
      <c r="Q848" s="116">
        <v>558.87320922504341</v>
      </c>
      <c r="R848" s="116">
        <v>59.546476803707094</v>
      </c>
      <c r="S848" s="116">
        <v>101.33843279829746</v>
      </c>
      <c r="T848" s="116">
        <v>100.2628551974565</v>
      </c>
    </row>
    <row r="849" spans="1:20">
      <c r="A849" s="102" t="s">
        <v>3620</v>
      </c>
      <c r="B849" s="140">
        <v>111.15514263481636</v>
      </c>
      <c r="C849" s="140">
        <v>10004.309098654088</v>
      </c>
      <c r="D849" s="116">
        <v>1.1785669074298217</v>
      </c>
      <c r="E849" s="154">
        <v>0.84848810338715996</v>
      </c>
      <c r="F849" s="138">
        <v>16.87963610039051</v>
      </c>
      <c r="G849" s="116">
        <v>1.5602606213156722</v>
      </c>
      <c r="H849" s="138">
        <v>0.75110434554699734</v>
      </c>
      <c r="I849" s="116">
        <v>2.3987445156847222</v>
      </c>
      <c r="J849" s="138">
        <v>9.1952190500836112E-2</v>
      </c>
      <c r="K849" s="116">
        <v>1.8219665323762577</v>
      </c>
      <c r="L849" s="139">
        <v>0.75955005648285012</v>
      </c>
      <c r="M849" s="116">
        <v>567.07232729495831</v>
      </c>
      <c r="N849" s="116">
        <v>9.8904806386813107</v>
      </c>
      <c r="O849" s="116">
        <v>568.86494745644768</v>
      </c>
      <c r="P849" s="116">
        <v>10.447622700511317</v>
      </c>
      <c r="Q849" s="116">
        <v>576.0157830570223</v>
      </c>
      <c r="R849" s="116">
        <v>33.904846057282327</v>
      </c>
      <c r="S849" s="116">
        <v>98.44735925210253</v>
      </c>
      <c r="T849" s="116">
        <v>99.68487772545933</v>
      </c>
    </row>
    <row r="850" spans="1:20">
      <c r="A850" s="102" t="s">
        <v>3621</v>
      </c>
      <c r="B850" s="140">
        <v>189.73782004412291</v>
      </c>
      <c r="C850" s="140">
        <v>7460.816120515442</v>
      </c>
      <c r="D850" s="116">
        <v>4.4068806074243652</v>
      </c>
      <c r="E850" s="154">
        <v>0.22691787889948251</v>
      </c>
      <c r="F850" s="138">
        <v>16.864250524116358</v>
      </c>
      <c r="G850" s="116">
        <v>1.3744376120237534</v>
      </c>
      <c r="H850" s="138">
        <v>0.75983673417525488</v>
      </c>
      <c r="I850" s="116">
        <v>2.5548708597480316</v>
      </c>
      <c r="J850" s="138">
        <v>9.2936445043210802E-2</v>
      </c>
      <c r="K850" s="116">
        <v>2.1536681175715282</v>
      </c>
      <c r="L850" s="139">
        <v>0.84296554925830136</v>
      </c>
      <c r="M850" s="116">
        <v>572.88032388275099</v>
      </c>
      <c r="N850" s="116">
        <v>11.805615046317598</v>
      </c>
      <c r="O850" s="116">
        <v>573.91586543534686</v>
      </c>
      <c r="P850" s="116">
        <v>11.201195751180251</v>
      </c>
      <c r="Q850" s="116">
        <v>578.01709343154596</v>
      </c>
      <c r="R850" s="116">
        <v>29.847991252426823</v>
      </c>
      <c r="S850" s="116">
        <v>99.111311826731765</v>
      </c>
      <c r="T850" s="116">
        <v>99.819565616676172</v>
      </c>
    </row>
    <row r="851" spans="1:20">
      <c r="A851" s="102" t="s">
        <v>3622</v>
      </c>
      <c r="B851" s="140">
        <v>613.05686966149347</v>
      </c>
      <c r="C851" s="140">
        <v>10252.801896187597</v>
      </c>
      <c r="D851" s="116">
        <v>3.5492029421758731</v>
      </c>
      <c r="E851" s="154">
        <v>0.2817534010571231</v>
      </c>
      <c r="F851" s="138">
        <v>16.954830520959977</v>
      </c>
      <c r="G851" s="116">
        <v>1.0073213137730104</v>
      </c>
      <c r="H851" s="138">
        <v>0.75929985960729496</v>
      </c>
      <c r="I851" s="116">
        <v>1.6947678864590856</v>
      </c>
      <c r="J851" s="138">
        <v>9.3369599900133382E-2</v>
      </c>
      <c r="K851" s="116">
        <v>1.3629167105115456</v>
      </c>
      <c r="L851" s="139">
        <v>0.80419078116892828</v>
      </c>
      <c r="M851" s="116">
        <v>575.43467408976665</v>
      </c>
      <c r="N851" s="116">
        <v>7.502849261621634</v>
      </c>
      <c r="O851" s="116">
        <v>573.60605458957116</v>
      </c>
      <c r="P851" s="116">
        <v>7.4271352697144266</v>
      </c>
      <c r="Q851" s="116">
        <v>566.38679053499254</v>
      </c>
      <c r="R851" s="116">
        <v>21.934161612155265</v>
      </c>
      <c r="S851" s="116">
        <v>101.597474324256</v>
      </c>
      <c r="T851" s="116">
        <v>100.31879361899412</v>
      </c>
    </row>
    <row r="852" spans="1:20">
      <c r="A852" s="102" t="s">
        <v>3623</v>
      </c>
      <c r="B852" s="140">
        <v>157.90978163450959</v>
      </c>
      <c r="C852" s="140">
        <v>7243.602098512747</v>
      </c>
      <c r="D852" s="116">
        <v>1.2010993967217889</v>
      </c>
      <c r="E852" s="154">
        <v>0.83257056221103942</v>
      </c>
      <c r="F852" s="138">
        <v>16.846438512545205</v>
      </c>
      <c r="G852" s="116">
        <v>1.635661105667217</v>
      </c>
      <c r="H852" s="138">
        <v>0.76496701291496927</v>
      </c>
      <c r="I852" s="116">
        <v>2.7616129194245227</v>
      </c>
      <c r="J852" s="138">
        <v>9.3465112758901972E-2</v>
      </c>
      <c r="K852" s="116">
        <v>2.2251109329963601</v>
      </c>
      <c r="L852" s="139">
        <v>0.8057287526957394</v>
      </c>
      <c r="M852" s="116">
        <v>575.99778518743369</v>
      </c>
      <c r="N852" s="116">
        <v>12.260692480531532</v>
      </c>
      <c r="O852" s="116">
        <v>576.87160546684095</v>
      </c>
      <c r="P852" s="116">
        <v>12.154009525098843</v>
      </c>
      <c r="Q852" s="116">
        <v>580.33595249367272</v>
      </c>
      <c r="R852" s="116">
        <v>35.522475637372963</v>
      </c>
      <c r="S852" s="116">
        <v>99.252473108447248</v>
      </c>
      <c r="T852" s="116">
        <v>99.848524304000009</v>
      </c>
    </row>
    <row r="853" spans="1:20">
      <c r="A853" s="102" t="s">
        <v>3624</v>
      </c>
      <c r="B853" s="140">
        <v>175.38584320522673</v>
      </c>
      <c r="C853" s="140">
        <v>8209.2418671847554</v>
      </c>
      <c r="D853" s="116">
        <v>2.4002056027173575</v>
      </c>
      <c r="E853" s="154">
        <v>0.41663097480810174</v>
      </c>
      <c r="F853" s="138">
        <v>16.894237051825201</v>
      </c>
      <c r="G853" s="116">
        <v>1.902058226947549</v>
      </c>
      <c r="H853" s="138">
        <v>0.76585271329428062</v>
      </c>
      <c r="I853" s="116">
        <v>2.7797826140243695</v>
      </c>
      <c r="J853" s="138">
        <v>9.3838825683036683E-2</v>
      </c>
      <c r="K853" s="116">
        <v>2.0271570936987846</v>
      </c>
      <c r="L853" s="139">
        <v>0.72925022391013972</v>
      </c>
      <c r="M853" s="116">
        <v>578.2005959402353</v>
      </c>
      <c r="N853" s="116">
        <v>11.210765762777953</v>
      </c>
      <c r="O853" s="116">
        <v>577.38101984877824</v>
      </c>
      <c r="P853" s="116">
        <v>12.242005371768244</v>
      </c>
      <c r="Q853" s="116">
        <v>574.17638725895461</v>
      </c>
      <c r="R853" s="116">
        <v>41.343041570101377</v>
      </c>
      <c r="S853" s="116">
        <v>100.70086627917455</v>
      </c>
      <c r="T853" s="116">
        <v>100.1419471827584</v>
      </c>
    </row>
    <row r="854" spans="1:20">
      <c r="A854" s="102" t="s">
        <v>3625</v>
      </c>
      <c r="B854" s="140">
        <v>111.01777501138019</v>
      </c>
      <c r="C854" s="140">
        <v>7025.1755284672363</v>
      </c>
      <c r="D854" s="116">
        <v>1.2234722953098005</v>
      </c>
      <c r="E854" s="154">
        <v>0.81734584741601024</v>
      </c>
      <c r="F854" s="138">
        <v>16.230873904376555</v>
      </c>
      <c r="G854" s="116">
        <v>2.8471793784954613</v>
      </c>
      <c r="H854" s="138">
        <v>0.80952331562793822</v>
      </c>
      <c r="I854" s="116">
        <v>3.4770112140345395</v>
      </c>
      <c r="J854" s="138">
        <v>9.5294972864881686E-2</v>
      </c>
      <c r="K854" s="116">
        <v>1.9957897106639622</v>
      </c>
      <c r="L854" s="139">
        <v>0.57399576469819713</v>
      </c>
      <c r="M854" s="116">
        <v>586.77652605006699</v>
      </c>
      <c r="N854" s="116">
        <v>11.193665316073009</v>
      </c>
      <c r="O854" s="116">
        <v>602.18657568205344</v>
      </c>
      <c r="P854" s="116">
        <v>15.795603055119329</v>
      </c>
      <c r="Q854" s="116">
        <v>660.65252697475262</v>
      </c>
      <c r="R854" s="116">
        <v>61.036043421428303</v>
      </c>
      <c r="S854" s="116">
        <v>88.817722190063023</v>
      </c>
      <c r="T854" s="116">
        <v>97.440984197541667</v>
      </c>
    </row>
    <row r="855" spans="1:20">
      <c r="A855" s="102" t="s">
        <v>3626</v>
      </c>
      <c r="B855" s="140">
        <v>1062.7109746066794</v>
      </c>
      <c r="C855" s="140">
        <v>43840.317374375772</v>
      </c>
      <c r="D855" s="116">
        <v>1.8650712002370085</v>
      </c>
      <c r="E855" s="154">
        <v>0.53617255999284241</v>
      </c>
      <c r="F855" s="138">
        <v>16.376044828448592</v>
      </c>
      <c r="G855" s="116">
        <v>1.0296287693981059</v>
      </c>
      <c r="H855" s="138">
        <v>0.80305707435708573</v>
      </c>
      <c r="I855" s="116">
        <v>2.2059564035310171</v>
      </c>
      <c r="J855" s="138">
        <v>9.5379305551743621E-2</v>
      </c>
      <c r="K855" s="116">
        <v>1.9509249733157967</v>
      </c>
      <c r="L855" s="139">
        <v>0.88438963262963932</v>
      </c>
      <c r="M855" s="116">
        <v>587.27285125388778</v>
      </c>
      <c r="N855" s="116">
        <v>10.950874846461261</v>
      </c>
      <c r="O855" s="116">
        <v>598.55165653411927</v>
      </c>
      <c r="P855" s="116">
        <v>9.9764894801531909</v>
      </c>
      <c r="Q855" s="116">
        <v>641.53761995980915</v>
      </c>
      <c r="R855" s="116">
        <v>22.139464305001979</v>
      </c>
      <c r="S855" s="116">
        <v>91.541451815511465</v>
      </c>
      <c r="T855" s="116">
        <v>98.115650477764817</v>
      </c>
    </row>
    <row r="856" spans="1:20">
      <c r="A856" s="102" t="s">
        <v>3627</v>
      </c>
      <c r="B856" s="140">
        <v>159.20297301816649</v>
      </c>
      <c r="C856" s="140">
        <v>5259.1978574011919</v>
      </c>
      <c r="D856" s="116">
        <v>3.0285348413905235</v>
      </c>
      <c r="E856" s="154">
        <v>0.33019266819491477</v>
      </c>
      <c r="F856" s="138">
        <v>16.897178329641022</v>
      </c>
      <c r="G856" s="116">
        <v>3.7105524929183629</v>
      </c>
      <c r="H856" s="138">
        <v>0.78038125371198519</v>
      </c>
      <c r="I856" s="116">
        <v>4.0457181033027725</v>
      </c>
      <c r="J856" s="138">
        <v>9.5635633950393442E-2</v>
      </c>
      <c r="K856" s="116">
        <v>1.6123384163038181</v>
      </c>
      <c r="L856" s="139">
        <v>0.39852959972361052</v>
      </c>
      <c r="M856" s="116">
        <v>588.78119243594153</v>
      </c>
      <c r="N856" s="116">
        <v>9.0725273583472585</v>
      </c>
      <c r="O856" s="116">
        <v>585.70089744405141</v>
      </c>
      <c r="P856" s="116">
        <v>18.007974846889113</v>
      </c>
      <c r="Q856" s="116">
        <v>573.76193587348428</v>
      </c>
      <c r="R856" s="116">
        <v>80.737316542761846</v>
      </c>
      <c r="S856" s="116">
        <v>102.61768089226628</v>
      </c>
      <c r="T856" s="116">
        <v>100.52591604440633</v>
      </c>
    </row>
    <row r="857" spans="1:20">
      <c r="A857" s="102" t="s">
        <v>3628</v>
      </c>
      <c r="B857" s="140">
        <v>189.77642304926195</v>
      </c>
      <c r="C857" s="140">
        <v>6861.7080181954516</v>
      </c>
      <c r="D857" s="116">
        <v>0.93342225501800646</v>
      </c>
      <c r="E857" s="154">
        <v>1.0713265026884422</v>
      </c>
      <c r="F857" s="138">
        <v>16.910591886252991</v>
      </c>
      <c r="G857" s="116">
        <v>1.3806005209256829</v>
      </c>
      <c r="H857" s="138">
        <v>0.78088972106741306</v>
      </c>
      <c r="I857" s="116">
        <v>2.0910220696211108</v>
      </c>
      <c r="J857" s="138">
        <v>9.5773914861770795E-2</v>
      </c>
      <c r="K857" s="116">
        <v>1.5704507306064355</v>
      </c>
      <c r="L857" s="139">
        <v>0.75104455061586139</v>
      </c>
      <c r="M857" s="116">
        <v>589.59474737357084</v>
      </c>
      <c r="N857" s="116">
        <v>8.8484882080032321</v>
      </c>
      <c r="O857" s="116">
        <v>585.99084400695006</v>
      </c>
      <c r="P857" s="116">
        <v>9.3100792233706215</v>
      </c>
      <c r="Q857" s="116">
        <v>572.03185689064958</v>
      </c>
      <c r="R857" s="116">
        <v>30.017884890912342</v>
      </c>
      <c r="S857" s="116">
        <v>103.07026440422158</v>
      </c>
      <c r="T857" s="116">
        <v>100.61501018377312</v>
      </c>
    </row>
    <row r="858" spans="1:20">
      <c r="A858" s="102" t="s">
        <v>3629</v>
      </c>
      <c r="B858" s="140">
        <v>1099.0168489893574</v>
      </c>
      <c r="C858" s="140">
        <v>11185.041456920693</v>
      </c>
      <c r="D858" s="116">
        <v>2.071253465095948</v>
      </c>
      <c r="E858" s="154">
        <v>0.48279943370121359</v>
      </c>
      <c r="F858" s="138">
        <v>16.4472035297308</v>
      </c>
      <c r="G858" s="116">
        <v>0.97908558953766978</v>
      </c>
      <c r="H858" s="138">
        <v>0.80469376009508187</v>
      </c>
      <c r="I858" s="116">
        <v>2.9605853827890245</v>
      </c>
      <c r="J858" s="138">
        <v>9.5988990799159998E-2</v>
      </c>
      <c r="K858" s="116">
        <v>2.7940037969093221</v>
      </c>
      <c r="L858" s="139">
        <v>0.94373356470375658</v>
      </c>
      <c r="M858" s="116">
        <v>590.85991029232025</v>
      </c>
      <c r="N858" s="116">
        <v>15.774706887077059</v>
      </c>
      <c r="O858" s="116">
        <v>599.47293028728734</v>
      </c>
      <c r="P858" s="116">
        <v>13.404784841512367</v>
      </c>
      <c r="Q858" s="116">
        <v>632.20829409317867</v>
      </c>
      <c r="R858" s="116">
        <v>21.087131487904173</v>
      </c>
      <c r="S858" s="116">
        <v>93.459689759343107</v>
      </c>
      <c r="T858" s="116">
        <v>98.563234541576477</v>
      </c>
    </row>
    <row r="859" spans="1:20">
      <c r="A859" s="102" t="s">
        <v>3630</v>
      </c>
      <c r="B859" s="140">
        <v>425.73292346387581</v>
      </c>
      <c r="C859" s="140">
        <v>16657.907362245413</v>
      </c>
      <c r="D859" s="116">
        <v>2.3523296540079057</v>
      </c>
      <c r="E859" s="154">
        <v>0.42511048495953668</v>
      </c>
      <c r="F859" s="138">
        <v>16.815433680254252</v>
      </c>
      <c r="G859" s="116">
        <v>1.3332167954707628</v>
      </c>
      <c r="H859" s="138">
        <v>0.79202453134685447</v>
      </c>
      <c r="I859" s="116">
        <v>2.3823305986779069</v>
      </c>
      <c r="J859" s="138">
        <v>9.6592950246573009E-2</v>
      </c>
      <c r="K859" s="116">
        <v>1.9743434497755716</v>
      </c>
      <c r="L859" s="139">
        <v>0.82874452893785977</v>
      </c>
      <c r="M859" s="116">
        <v>594.41131493796581</v>
      </c>
      <c r="N859" s="116">
        <v>11.210921921832607</v>
      </c>
      <c r="O859" s="116">
        <v>592.31964647073619</v>
      </c>
      <c r="P859" s="116">
        <v>10.691599262830778</v>
      </c>
      <c r="Q859" s="116">
        <v>584.29527218656528</v>
      </c>
      <c r="R859" s="116">
        <v>28.921677537220887</v>
      </c>
      <c r="S859" s="116">
        <v>101.73132373868849</v>
      </c>
      <c r="T859" s="116">
        <v>100.35313170510088</v>
      </c>
    </row>
    <row r="860" spans="1:20">
      <c r="A860" s="102" t="s">
        <v>3631</v>
      </c>
      <c r="B860" s="140">
        <v>133.80187982770775</v>
      </c>
      <c r="C860" s="140">
        <v>7411.5887967198987</v>
      </c>
      <c r="D860" s="116">
        <v>1.2473479806159935</v>
      </c>
      <c r="E860" s="154">
        <v>0.8017009010638374</v>
      </c>
      <c r="F860" s="138">
        <v>16.558440753660481</v>
      </c>
      <c r="G860" s="116">
        <v>1.7790622377590906</v>
      </c>
      <c r="H860" s="138">
        <v>0.81229619444058376</v>
      </c>
      <c r="I860" s="116">
        <v>2.6650222092237401</v>
      </c>
      <c r="J860" s="138">
        <v>9.755119241418829E-2</v>
      </c>
      <c r="K860" s="116">
        <v>1.9842582820377497</v>
      </c>
      <c r="L860" s="139">
        <v>0.74455600226150409</v>
      </c>
      <c r="M860" s="116">
        <v>600.0419625985611</v>
      </c>
      <c r="N860" s="116">
        <v>11.369062497256834</v>
      </c>
      <c r="O860" s="116">
        <v>603.74133825228978</v>
      </c>
      <c r="P860" s="116">
        <v>12.129325203312249</v>
      </c>
      <c r="Q860" s="116">
        <v>617.63358132623273</v>
      </c>
      <c r="R860" s="116">
        <v>38.408286888597615</v>
      </c>
      <c r="S860" s="116">
        <v>97.151771007998377</v>
      </c>
      <c r="T860" s="116">
        <v>99.387258181717741</v>
      </c>
    </row>
    <row r="861" spans="1:20">
      <c r="A861" s="102" t="s">
        <v>3632</v>
      </c>
      <c r="B861" s="140">
        <v>112.94033656399972</v>
      </c>
      <c r="C861" s="140">
        <v>6200.2655065487806</v>
      </c>
      <c r="D861" s="116">
        <v>1.6802636968191449</v>
      </c>
      <c r="E861" s="154">
        <v>0.59514467990534403</v>
      </c>
      <c r="F861" s="138">
        <v>16.574999042380529</v>
      </c>
      <c r="G861" s="116">
        <v>1.4670835639974893</v>
      </c>
      <c r="H861" s="138">
        <v>0.8134060520315074</v>
      </c>
      <c r="I861" s="116">
        <v>2.7131812677376592</v>
      </c>
      <c r="J861" s="138">
        <v>9.7782162267832637E-2</v>
      </c>
      <c r="K861" s="116">
        <v>2.2823274103096942</v>
      </c>
      <c r="L861" s="139">
        <v>0.84119975227927735</v>
      </c>
      <c r="M861" s="116">
        <v>601.39841021276106</v>
      </c>
      <c r="N861" s="116">
        <v>13.10509630532141</v>
      </c>
      <c r="O861" s="116">
        <v>604.36297265464452</v>
      </c>
      <c r="P861" s="116">
        <v>12.357838113224261</v>
      </c>
      <c r="Q861" s="116">
        <v>615.47616006671933</v>
      </c>
      <c r="R861" s="116">
        <v>31.703109104164184</v>
      </c>
      <c r="S861" s="116">
        <v>97.712705906849067</v>
      </c>
      <c r="T861" s="116">
        <v>99.50947318482109</v>
      </c>
    </row>
    <row r="862" spans="1:20">
      <c r="A862" s="102" t="s">
        <v>3633</v>
      </c>
      <c r="B862" s="140">
        <v>197.79455330242706</v>
      </c>
      <c r="C862" s="140">
        <v>8161.5847145863481</v>
      </c>
      <c r="D862" s="116">
        <v>2.4633528765748176</v>
      </c>
      <c r="E862" s="154">
        <v>0.40595077120678519</v>
      </c>
      <c r="F862" s="138">
        <v>16.61609924362017</v>
      </c>
      <c r="G862" s="116">
        <v>1.9524243097100551</v>
      </c>
      <c r="H862" s="138">
        <v>0.81172425303404094</v>
      </c>
      <c r="I862" s="116">
        <v>2.7144656289344655</v>
      </c>
      <c r="J862" s="138">
        <v>9.782195203704E-2</v>
      </c>
      <c r="K862" s="116">
        <v>1.8858321679088517</v>
      </c>
      <c r="L862" s="139">
        <v>0.69473422238509419</v>
      </c>
      <c r="M862" s="116">
        <v>601.63206010517933</v>
      </c>
      <c r="N862" s="116">
        <v>10.832434408527718</v>
      </c>
      <c r="O862" s="116">
        <v>603.42084358351076</v>
      </c>
      <c r="P862" s="116">
        <v>12.349577373443537</v>
      </c>
      <c r="Q862" s="116">
        <v>610.12620801426863</v>
      </c>
      <c r="R862" s="116">
        <v>42.182372766826802</v>
      </c>
      <c r="S862" s="116">
        <v>98.607804779156339</v>
      </c>
      <c r="T862" s="116">
        <v>99.70355954764365</v>
      </c>
    </row>
    <row r="863" spans="1:20">
      <c r="A863" s="102" t="s">
        <v>3634</v>
      </c>
      <c r="B863" s="140">
        <v>154.5352232172751</v>
      </c>
      <c r="C863" s="140">
        <v>5493.69126403065</v>
      </c>
      <c r="D863" s="116">
        <v>3.952423880370457</v>
      </c>
      <c r="E863" s="154">
        <v>0.25300930018322604</v>
      </c>
      <c r="F863" s="138">
        <v>16.914797428434319</v>
      </c>
      <c r="G863" s="116">
        <v>1.2464412082896947</v>
      </c>
      <c r="H863" s="138">
        <v>0.79811864297114854</v>
      </c>
      <c r="I863" s="116">
        <v>2.2645176013480799</v>
      </c>
      <c r="J863" s="138">
        <v>9.7911337175180399E-2</v>
      </c>
      <c r="K863" s="116">
        <v>1.8906147891869953</v>
      </c>
      <c r="L863" s="139">
        <v>0.83488632990156586</v>
      </c>
      <c r="M863" s="116">
        <v>602.15690856954132</v>
      </c>
      <c r="N863" s="116">
        <v>10.868944719863521</v>
      </c>
      <c r="O863" s="116">
        <v>595.76678677164887</v>
      </c>
      <c r="P863" s="116">
        <v>10.206323960815837</v>
      </c>
      <c r="Q863" s="116">
        <v>571.49173533469946</v>
      </c>
      <c r="R863" s="116">
        <v>27.122716234074403</v>
      </c>
      <c r="S863" s="116">
        <v>105.36581219619607</v>
      </c>
      <c r="T863" s="116">
        <v>101.07258778766762</v>
      </c>
    </row>
    <row r="864" spans="1:20">
      <c r="A864" s="102" t="s">
        <v>3635</v>
      </c>
      <c r="B864" s="140">
        <v>256.20166173472575</v>
      </c>
      <c r="C864" s="140">
        <v>6632.0428540638877</v>
      </c>
      <c r="D864" s="116">
        <v>3.0211728241288975</v>
      </c>
      <c r="E864" s="154">
        <v>0.33099728423789609</v>
      </c>
      <c r="F864" s="138">
        <v>17.024453497227498</v>
      </c>
      <c r="G864" s="116">
        <v>1.5369904565185653</v>
      </c>
      <c r="H864" s="138">
        <v>0.79369112699167588</v>
      </c>
      <c r="I864" s="116">
        <v>2.4390828084217722</v>
      </c>
      <c r="J864" s="138">
        <v>9.7999402978182992E-2</v>
      </c>
      <c r="K864" s="116">
        <v>1.8938810107579334</v>
      </c>
      <c r="L864" s="139">
        <v>0.77647261676342361</v>
      </c>
      <c r="M864" s="116">
        <v>602.67396842207449</v>
      </c>
      <c r="N864" s="116">
        <v>10.896640793007066</v>
      </c>
      <c r="O864" s="116">
        <v>593.2635211431766</v>
      </c>
      <c r="P864" s="116">
        <v>10.959157910052568</v>
      </c>
      <c r="Q864" s="116">
        <v>557.41710189494768</v>
      </c>
      <c r="R864" s="116">
        <v>33.539693871755844</v>
      </c>
      <c r="S864" s="116">
        <v>108.11903086096127</v>
      </c>
      <c r="T864" s="116">
        <v>101.58621707614259</v>
      </c>
    </row>
    <row r="865" spans="1:20">
      <c r="A865" s="102" t="s">
        <v>3636</v>
      </c>
      <c r="B865" s="140">
        <v>184.45832964687568</v>
      </c>
      <c r="C865" s="140">
        <v>5639.8008001316111</v>
      </c>
      <c r="D865" s="116">
        <v>3.5096448142100174</v>
      </c>
      <c r="E865" s="154">
        <v>0.28492911759935147</v>
      </c>
      <c r="F865" s="138">
        <v>17.22057898399256</v>
      </c>
      <c r="G865" s="116">
        <v>1.5522780345547558</v>
      </c>
      <c r="H865" s="138">
        <v>0.78501135222377572</v>
      </c>
      <c r="I865" s="116">
        <v>2.3385422213713007</v>
      </c>
      <c r="J865" s="138">
        <v>9.8044313854803708E-2</v>
      </c>
      <c r="K865" s="116">
        <v>1.7490604976886994</v>
      </c>
      <c r="L865" s="139">
        <v>0.74792769688077965</v>
      </c>
      <c r="M865" s="116">
        <v>602.93763722775452</v>
      </c>
      <c r="N865" s="116">
        <v>10.067599585462688</v>
      </c>
      <c r="O865" s="116">
        <v>588.33809717277677</v>
      </c>
      <c r="P865" s="116">
        <v>10.443002770698172</v>
      </c>
      <c r="Q865" s="116">
        <v>532.42699042547645</v>
      </c>
      <c r="R865" s="116">
        <v>34.017100663986895</v>
      </c>
      <c r="S865" s="116">
        <v>113.24325176413974</v>
      </c>
      <c r="T865" s="116">
        <v>102.48148813159219</v>
      </c>
    </row>
    <row r="866" spans="1:20">
      <c r="A866" s="102" t="s">
        <v>3637</v>
      </c>
      <c r="B866" s="140">
        <v>102.42635855100154</v>
      </c>
      <c r="C866" s="140">
        <v>5905.9899592541151</v>
      </c>
      <c r="D866" s="116">
        <v>0.95131367998575034</v>
      </c>
      <c r="E866" s="154">
        <v>1.0511779879113889</v>
      </c>
      <c r="F866" s="138">
        <v>16.705156166334579</v>
      </c>
      <c r="G866" s="116">
        <v>3.2854172699582702</v>
      </c>
      <c r="H866" s="138">
        <v>0.80971058009408126</v>
      </c>
      <c r="I866" s="116">
        <v>3.7933014684086936</v>
      </c>
      <c r="J866" s="138">
        <v>9.8102275094321081E-2</v>
      </c>
      <c r="K866" s="116">
        <v>1.8960931919321631</v>
      </c>
      <c r="L866" s="139">
        <v>0.49985301925596287</v>
      </c>
      <c r="M866" s="116">
        <v>603.27790791679138</v>
      </c>
      <c r="N866" s="116">
        <v>10.919797572705988</v>
      </c>
      <c r="O866" s="116">
        <v>602.29165049680535</v>
      </c>
      <c r="P866" s="116">
        <v>17.234935562491614</v>
      </c>
      <c r="Q866" s="116">
        <v>598.60256374004234</v>
      </c>
      <c r="R866" s="116">
        <v>71.164344366160151</v>
      </c>
      <c r="S866" s="116">
        <v>100.78104312609985</v>
      </c>
      <c r="T866" s="116">
        <v>100.16375080397886</v>
      </c>
    </row>
    <row r="867" spans="1:20">
      <c r="A867" s="102" t="s">
        <v>3638</v>
      </c>
      <c r="B867" s="140">
        <v>219.16077791387875</v>
      </c>
      <c r="C867" s="140">
        <v>25690.297981826134</v>
      </c>
      <c r="D867" s="116">
        <v>1.0639391784630674</v>
      </c>
      <c r="E867" s="154">
        <v>0.93990335184814611</v>
      </c>
      <c r="F867" s="138">
        <v>16.61906238002241</v>
      </c>
      <c r="G867" s="116">
        <v>1.1232233982101758</v>
      </c>
      <c r="H867" s="138">
        <v>0.81472906993230221</v>
      </c>
      <c r="I867" s="116">
        <v>2.1820312513095144</v>
      </c>
      <c r="J867" s="138">
        <v>9.8201575544114961E-2</v>
      </c>
      <c r="K867" s="116">
        <v>1.8707296916990841</v>
      </c>
      <c r="L867" s="139">
        <v>0.85733405081911285</v>
      </c>
      <c r="M867" s="116">
        <v>603.86082528324971</v>
      </c>
      <c r="N867" s="116">
        <v>10.783656440548782</v>
      </c>
      <c r="O867" s="116">
        <v>605.10350186318158</v>
      </c>
      <c r="P867" s="116">
        <v>9.9473222314883856</v>
      </c>
      <c r="Q867" s="116">
        <v>609.73965189594423</v>
      </c>
      <c r="R867" s="116">
        <v>24.279280962176756</v>
      </c>
      <c r="S867" s="116">
        <v>99.035846431437633</v>
      </c>
      <c r="T867" s="116">
        <v>99.794634045893716</v>
      </c>
    </row>
    <row r="868" spans="1:20">
      <c r="A868" s="102" t="s">
        <v>3639</v>
      </c>
      <c r="B868" s="140">
        <v>113.89231490776697</v>
      </c>
      <c r="C868" s="140">
        <v>6220.2078194584838</v>
      </c>
      <c r="D868" s="116">
        <v>2.6009920285400523</v>
      </c>
      <c r="E868" s="154">
        <v>0.38446869080229523</v>
      </c>
      <c r="F868" s="138">
        <v>16.990312168476393</v>
      </c>
      <c r="G868" s="116">
        <v>3.2088562523240056</v>
      </c>
      <c r="H868" s="138">
        <v>0.7977084025105079</v>
      </c>
      <c r="I868" s="116">
        <v>3.6140190876800062</v>
      </c>
      <c r="J868" s="138">
        <v>9.8297902364883574E-2</v>
      </c>
      <c r="K868" s="116">
        <v>1.6626411272540329</v>
      </c>
      <c r="L868" s="139">
        <v>0.4600532224419861</v>
      </c>
      <c r="M868" s="116">
        <v>604.42623637500128</v>
      </c>
      <c r="N868" s="116">
        <v>9.5927061532559037</v>
      </c>
      <c r="O868" s="116">
        <v>595.53510087127972</v>
      </c>
      <c r="P868" s="116">
        <v>16.284802852354289</v>
      </c>
      <c r="Q868" s="116">
        <v>561.81715300745577</v>
      </c>
      <c r="R868" s="116">
        <v>69.946942672495396</v>
      </c>
      <c r="S868" s="116">
        <v>107.58415494070543</v>
      </c>
      <c r="T868" s="116">
        <v>101.49296582027048</v>
      </c>
    </row>
    <row r="869" spans="1:20">
      <c r="A869" s="102" t="s">
        <v>3640</v>
      </c>
      <c r="B869" s="140">
        <v>388.11106197745551</v>
      </c>
      <c r="C869" s="140">
        <v>23018.447948322075</v>
      </c>
      <c r="D869" s="116">
        <v>4.817941376109748</v>
      </c>
      <c r="E869" s="154">
        <v>0.20755752756947224</v>
      </c>
      <c r="F869" s="138">
        <v>16.484570317788471</v>
      </c>
      <c r="G869" s="116">
        <v>1.0877117705740922</v>
      </c>
      <c r="H869" s="138">
        <v>0.82313311925604293</v>
      </c>
      <c r="I869" s="116">
        <v>2.0001930907950372</v>
      </c>
      <c r="J869" s="138">
        <v>9.8411631747003209E-2</v>
      </c>
      <c r="K869" s="116">
        <v>1.6785873538838478</v>
      </c>
      <c r="L869" s="139">
        <v>0.83921265482256135</v>
      </c>
      <c r="M869" s="116">
        <v>605.09373172756284</v>
      </c>
      <c r="N869" s="116">
        <v>9.6949101700480469</v>
      </c>
      <c r="O869" s="116">
        <v>609.79490796857294</v>
      </c>
      <c r="P869" s="116">
        <v>9.169915542291335</v>
      </c>
      <c r="Q869" s="116">
        <v>627.27736936234533</v>
      </c>
      <c r="R869" s="116">
        <v>23.460866420536547</v>
      </c>
      <c r="S869" s="116">
        <v>96.463504229822107</v>
      </c>
      <c r="T869" s="116">
        <v>99.229056166331191</v>
      </c>
    </row>
    <row r="870" spans="1:20">
      <c r="A870" s="102" t="s">
        <v>3641</v>
      </c>
      <c r="B870" s="140">
        <v>319.19942890282277</v>
      </c>
      <c r="C870" s="140">
        <v>8185.1909644158177</v>
      </c>
      <c r="D870" s="116">
        <v>0.92134866541406946</v>
      </c>
      <c r="E870" s="154">
        <v>1.0853654404009836</v>
      </c>
      <c r="F870" s="138">
        <v>16.226575447099879</v>
      </c>
      <c r="G870" s="116">
        <v>2.2097778557792442</v>
      </c>
      <c r="H870" s="138">
        <v>0.84182397761186478</v>
      </c>
      <c r="I870" s="116">
        <v>4.7846249295468546</v>
      </c>
      <c r="J870" s="138">
        <v>9.9071078371748209E-2</v>
      </c>
      <c r="K870" s="116">
        <v>4.2437621922710198</v>
      </c>
      <c r="L870" s="139">
        <v>0.88695817431042401</v>
      </c>
      <c r="M870" s="116">
        <v>608.96276440039003</v>
      </c>
      <c r="N870" s="116">
        <v>24.65996601643144</v>
      </c>
      <c r="O870" s="116">
        <v>620.15167060529222</v>
      </c>
      <c r="P870" s="116">
        <v>22.208551041359726</v>
      </c>
      <c r="Q870" s="116">
        <v>661.19995799318281</v>
      </c>
      <c r="R870" s="116">
        <v>47.363947319560566</v>
      </c>
      <c r="S870" s="116">
        <v>92.099637490701198</v>
      </c>
      <c r="T870" s="116">
        <v>98.195779075466902</v>
      </c>
    </row>
    <row r="871" spans="1:20">
      <c r="A871" s="102" t="s">
        <v>3642</v>
      </c>
      <c r="B871" s="140">
        <v>67.955296102337712</v>
      </c>
      <c r="C871" s="140">
        <v>5123.6267905594705</v>
      </c>
      <c r="D871" s="116">
        <v>0.88146138562448617</v>
      </c>
      <c r="E871" s="154">
        <v>1.1344796451764398</v>
      </c>
      <c r="F871" s="138">
        <v>16.883809873391765</v>
      </c>
      <c r="G871" s="116">
        <v>3.9298371036575972</v>
      </c>
      <c r="H871" s="138">
        <v>0.81032107698662637</v>
      </c>
      <c r="I871" s="116">
        <v>4.3793908007022067</v>
      </c>
      <c r="J871" s="138">
        <v>9.9226189441864315E-2</v>
      </c>
      <c r="K871" s="116">
        <v>1.9327297079496601</v>
      </c>
      <c r="L871" s="139">
        <v>0.44132387263538136</v>
      </c>
      <c r="M871" s="116">
        <v>609.87247776672916</v>
      </c>
      <c r="N871" s="116">
        <v>11.246801104985593</v>
      </c>
      <c r="O871" s="116">
        <v>602.63412717289782</v>
      </c>
      <c r="P871" s="116">
        <v>19.906769020515185</v>
      </c>
      <c r="Q871" s="116">
        <v>575.51427811042447</v>
      </c>
      <c r="R871" s="116">
        <v>85.465957718903212</v>
      </c>
      <c r="S871" s="116">
        <v>105.9699995227073</v>
      </c>
      <c r="T871" s="116">
        <v>101.20111860039991</v>
      </c>
    </row>
    <row r="872" spans="1:20">
      <c r="A872" s="102" t="s">
        <v>3643</v>
      </c>
      <c r="B872" s="140">
        <v>161.71103515522714</v>
      </c>
      <c r="C872" s="140">
        <v>8192.2760749998051</v>
      </c>
      <c r="D872" s="116">
        <v>1.5476592322582925</v>
      </c>
      <c r="E872" s="154">
        <v>0.64613706890814293</v>
      </c>
      <c r="F872" s="138">
        <v>16.71139871467927</v>
      </c>
      <c r="G872" s="116">
        <v>1.8951362234414793</v>
      </c>
      <c r="H872" s="138">
        <v>0.82078055294992902</v>
      </c>
      <c r="I872" s="116">
        <v>2.8017877086218577</v>
      </c>
      <c r="J872" s="138">
        <v>9.9480643150574297E-2</v>
      </c>
      <c r="K872" s="116">
        <v>2.0636068081842742</v>
      </c>
      <c r="L872" s="139">
        <v>0.73653217973438834</v>
      </c>
      <c r="M872" s="116">
        <v>611.36454936038388</v>
      </c>
      <c r="N872" s="116">
        <v>12.036401294872235</v>
      </c>
      <c r="O872" s="116">
        <v>608.48381418004294</v>
      </c>
      <c r="P872" s="116">
        <v>12.825009114469992</v>
      </c>
      <c r="Q872" s="116">
        <v>597.7639014920386</v>
      </c>
      <c r="R872" s="116">
        <v>41.068633772889882</v>
      </c>
      <c r="S872" s="116">
        <v>102.27525413200723</v>
      </c>
      <c r="T872" s="116">
        <v>100.4734283991141</v>
      </c>
    </row>
    <row r="873" spans="1:20">
      <c r="A873" s="102" t="s">
        <v>3644</v>
      </c>
      <c r="B873" s="140">
        <v>229.26413921653528</v>
      </c>
      <c r="C873" s="140">
        <v>5090.6389613464517</v>
      </c>
      <c r="D873" s="116">
        <v>0.83465101617751569</v>
      </c>
      <c r="E873" s="154">
        <v>1.1981055322735239</v>
      </c>
      <c r="F873" s="138">
        <v>17.084807730591521</v>
      </c>
      <c r="G873" s="116">
        <v>2.6596196379515247</v>
      </c>
      <c r="H873" s="138">
        <v>0.80291438659549264</v>
      </c>
      <c r="I873" s="116">
        <v>3.1541646286179148</v>
      </c>
      <c r="J873" s="138">
        <v>9.9489686097402261E-2</v>
      </c>
      <c r="K873" s="116">
        <v>1.6956349506444455</v>
      </c>
      <c r="L873" s="139">
        <v>0.53758606486796934</v>
      </c>
      <c r="M873" s="116">
        <v>611.4175692487413</v>
      </c>
      <c r="N873" s="116">
        <v>9.8909454544810274</v>
      </c>
      <c r="O873" s="116">
        <v>598.47129941722392</v>
      </c>
      <c r="P873" s="116">
        <v>14.263856789879412</v>
      </c>
      <c r="Q873" s="116">
        <v>549.7106343222747</v>
      </c>
      <c r="R873" s="116">
        <v>58.061347104711615</v>
      </c>
      <c r="S873" s="116">
        <v>111.22534858772445</v>
      </c>
      <c r="T873" s="116">
        <v>102.16322317279443</v>
      </c>
    </row>
    <row r="874" spans="1:20">
      <c r="A874" s="102" t="s">
        <v>3645</v>
      </c>
      <c r="B874" s="140">
        <v>108.97729595389063</v>
      </c>
      <c r="C874" s="140">
        <v>6710.2272484308141</v>
      </c>
      <c r="D874" s="116">
        <v>2.6785818194584441</v>
      </c>
      <c r="E874" s="154">
        <v>0.37333188508021015</v>
      </c>
      <c r="F874" s="138">
        <v>16.789219619751233</v>
      </c>
      <c r="G874" s="116">
        <v>1.5091513889501589</v>
      </c>
      <c r="H874" s="138">
        <v>0.81959937142812811</v>
      </c>
      <c r="I874" s="116">
        <v>2.38951306773754</v>
      </c>
      <c r="J874" s="138">
        <v>9.9800071418022246E-2</v>
      </c>
      <c r="K874" s="116">
        <v>1.8526291550437923</v>
      </c>
      <c r="L874" s="139">
        <v>0.77531660322657914</v>
      </c>
      <c r="M874" s="116">
        <v>613.2371315317115</v>
      </c>
      <c r="N874" s="116">
        <v>10.837377899213038</v>
      </c>
      <c r="O874" s="116">
        <v>607.82489848055013</v>
      </c>
      <c r="P874" s="116">
        <v>10.929037850805003</v>
      </c>
      <c r="Q874" s="116">
        <v>587.72138286156871</v>
      </c>
      <c r="R874" s="116">
        <v>32.744374307885494</v>
      </c>
      <c r="S874" s="116">
        <v>104.34147019560675</v>
      </c>
      <c r="T874" s="116">
        <v>100.89042634888615</v>
      </c>
    </row>
    <row r="875" spans="1:20">
      <c r="A875" s="102" t="s">
        <v>3646</v>
      </c>
      <c r="B875" s="140">
        <v>134.14743988550043</v>
      </c>
      <c r="C875" s="140">
        <v>37463.424634918127</v>
      </c>
      <c r="D875" s="116">
        <v>1.1390919020849</v>
      </c>
      <c r="E875" s="154">
        <v>0.87789229136795932</v>
      </c>
      <c r="F875" s="138">
        <v>16.303871969288164</v>
      </c>
      <c r="G875" s="116">
        <v>1.3158600065863599</v>
      </c>
      <c r="H875" s="138">
        <v>0.8468485398378196</v>
      </c>
      <c r="I875" s="116">
        <v>2.2541516468363034</v>
      </c>
      <c r="J875" s="138">
        <v>0.10013714948429386</v>
      </c>
      <c r="K875" s="116">
        <v>1.8302218690643393</v>
      </c>
      <c r="L875" s="139">
        <v>0.81193378077870282</v>
      </c>
      <c r="M875" s="116">
        <v>615.21259230691123</v>
      </c>
      <c r="N875" s="116">
        <v>10.739170611009399</v>
      </c>
      <c r="O875" s="116">
        <v>622.9179007141463</v>
      </c>
      <c r="P875" s="116">
        <v>10.495496055691945</v>
      </c>
      <c r="Q875" s="116">
        <v>650.98654492827336</v>
      </c>
      <c r="R875" s="116">
        <v>28.249083347826001</v>
      </c>
      <c r="S875" s="116">
        <v>94.504655603088736</v>
      </c>
      <c r="T875" s="116">
        <v>98.763029863421608</v>
      </c>
    </row>
    <row r="876" spans="1:20">
      <c r="A876" s="102" t="s">
        <v>3647</v>
      </c>
      <c r="B876" s="140">
        <v>102.39456401621068</v>
      </c>
      <c r="C876" s="140">
        <v>4227.6582292395588</v>
      </c>
      <c r="D876" s="116">
        <v>1.6188326465653697</v>
      </c>
      <c r="E876" s="154">
        <v>0.61772907911245245</v>
      </c>
      <c r="F876" s="138">
        <v>16.980096255777323</v>
      </c>
      <c r="G876" s="116">
        <v>1.6306991159773465</v>
      </c>
      <c r="H876" s="138">
        <v>0.81337518429022948</v>
      </c>
      <c r="I876" s="116">
        <v>2.6636768365230816</v>
      </c>
      <c r="J876" s="138">
        <v>0.10016818190679369</v>
      </c>
      <c r="K876" s="116">
        <v>2.1061801163671428</v>
      </c>
      <c r="L876" s="139">
        <v>0.79070407021159383</v>
      </c>
      <c r="M876" s="116">
        <v>615.39442875085058</v>
      </c>
      <c r="N876" s="116">
        <v>12.361892340151883</v>
      </c>
      <c r="O876" s="116">
        <v>604.3456886888664</v>
      </c>
      <c r="P876" s="116">
        <v>12.132082667831185</v>
      </c>
      <c r="Q876" s="116">
        <v>563.10317115618579</v>
      </c>
      <c r="R876" s="116">
        <v>35.516873501710563</v>
      </c>
      <c r="S876" s="116">
        <v>109.28626586976917</v>
      </c>
      <c r="T876" s="116">
        <v>101.82821525308711</v>
      </c>
    </row>
    <row r="877" spans="1:20">
      <c r="A877" s="102" t="s">
        <v>3648</v>
      </c>
      <c r="B877" s="140">
        <v>45.065757524861723</v>
      </c>
      <c r="C877" s="140">
        <v>2020.6771419716897</v>
      </c>
      <c r="D877" s="116">
        <v>0.97981654468636281</v>
      </c>
      <c r="E877" s="154">
        <v>1.0205992187242541</v>
      </c>
      <c r="F877" s="138">
        <v>17.966773509818676</v>
      </c>
      <c r="G877" s="116">
        <v>2.412699995032098</v>
      </c>
      <c r="H877" s="138">
        <v>0.76948438921764173</v>
      </c>
      <c r="I877" s="116">
        <v>3.3056365736989033</v>
      </c>
      <c r="J877" s="138">
        <v>0.10026944981443668</v>
      </c>
      <c r="K877" s="116">
        <v>2.2596707484383516</v>
      </c>
      <c r="L877" s="139">
        <v>0.68358111911553887</v>
      </c>
      <c r="M877" s="116">
        <v>615.98777878910948</v>
      </c>
      <c r="N877" s="116">
        <v>13.274970374466818</v>
      </c>
      <c r="O877" s="116">
        <v>579.46712557372689</v>
      </c>
      <c r="P877" s="116">
        <v>14.597147979240503</v>
      </c>
      <c r="Q877" s="116">
        <v>438.74164108246083</v>
      </c>
      <c r="R877" s="116">
        <v>53.702485079677444</v>
      </c>
      <c r="S877" s="116">
        <v>140.39874976748231</v>
      </c>
      <c r="T877" s="116">
        <v>106.30245472152087</v>
      </c>
    </row>
    <row r="878" spans="1:20">
      <c r="A878" s="102" t="s">
        <v>3649</v>
      </c>
      <c r="B878" s="140">
        <v>48.77209186619632</v>
      </c>
      <c r="C878" s="140">
        <v>5019.4842757766282</v>
      </c>
      <c r="D878" s="116">
        <v>0.50831371688204163</v>
      </c>
      <c r="E878" s="154">
        <v>1.9672890319268292</v>
      </c>
      <c r="F878" s="138">
        <v>17.367779779419493</v>
      </c>
      <c r="G878" s="116">
        <v>3.0271052445807096</v>
      </c>
      <c r="H878" s="138">
        <v>0.79631904513499874</v>
      </c>
      <c r="I878" s="116">
        <v>3.6712130589007304</v>
      </c>
      <c r="J878" s="138">
        <v>0.10030674361809015</v>
      </c>
      <c r="K878" s="116">
        <v>2.0771228086165778</v>
      </c>
      <c r="L878" s="139">
        <v>0.5657865057928646</v>
      </c>
      <c r="M878" s="116">
        <v>616.20627729465286</v>
      </c>
      <c r="N878" s="116">
        <v>12.20667147036113</v>
      </c>
      <c r="O878" s="116">
        <v>594.75005956325833</v>
      </c>
      <c r="P878" s="116">
        <v>16.526522383786983</v>
      </c>
      <c r="Q878" s="116">
        <v>513.75396787723821</v>
      </c>
      <c r="R878" s="116">
        <v>66.529920445983691</v>
      </c>
      <c r="S878" s="116">
        <v>119.94190134253049</v>
      </c>
      <c r="T878" s="116">
        <v>103.60760245188548</v>
      </c>
    </row>
    <row r="879" spans="1:20">
      <c r="A879" s="102" t="s">
        <v>3650</v>
      </c>
      <c r="B879" s="140">
        <v>499.91916118486466</v>
      </c>
      <c r="C879" s="140">
        <v>8362.4837461820898</v>
      </c>
      <c r="D879" s="116">
        <v>1.9636613755779464</v>
      </c>
      <c r="E879" s="154">
        <v>0.50925277262006496</v>
      </c>
      <c r="F879" s="138">
        <v>17.036884900788298</v>
      </c>
      <c r="G879" s="116">
        <v>0.92303256851074722</v>
      </c>
      <c r="H879" s="138">
        <v>0.81311255196063381</v>
      </c>
      <c r="I879" s="116">
        <v>2.2666281541124205</v>
      </c>
      <c r="J879" s="138">
        <v>0.10047073512575837</v>
      </c>
      <c r="K879" s="116">
        <v>2.0701724726417194</v>
      </c>
      <c r="L879" s="139">
        <v>0.91332690317365717</v>
      </c>
      <c r="M879" s="116">
        <v>617.16698976371845</v>
      </c>
      <c r="N879" s="116">
        <v>12.183900232478152</v>
      </c>
      <c r="O879" s="116">
        <v>604.19861943808189</v>
      </c>
      <c r="P879" s="116">
        <v>10.321695651652703</v>
      </c>
      <c r="Q879" s="116">
        <v>555.86539237982106</v>
      </c>
      <c r="R879" s="116">
        <v>20.133443091698496</v>
      </c>
      <c r="S879" s="116">
        <v>111.02813706776158</v>
      </c>
      <c r="T879" s="116">
        <v>102.14637536538852</v>
      </c>
    </row>
    <row r="880" spans="1:20">
      <c r="A880" s="102" t="s">
        <v>3651</v>
      </c>
      <c r="B880" s="140">
        <v>325.83612818536153</v>
      </c>
      <c r="C880" s="140">
        <v>12033.425639042211</v>
      </c>
      <c r="D880" s="116">
        <v>2.2578611205451744</v>
      </c>
      <c r="E880" s="154">
        <v>0.44289703689062321</v>
      </c>
      <c r="F880" s="138">
        <v>16.400520129974602</v>
      </c>
      <c r="G880" s="116">
        <v>1.4883668216102999</v>
      </c>
      <c r="H880" s="138">
        <v>0.84654971612735641</v>
      </c>
      <c r="I880" s="116">
        <v>2.6773585840005629</v>
      </c>
      <c r="J880" s="138">
        <v>0.100695210765673</v>
      </c>
      <c r="K880" s="116">
        <v>2.2255366075738126</v>
      </c>
      <c r="L880" s="139">
        <v>0.83124338326335467</v>
      </c>
      <c r="M880" s="116">
        <v>618.48180472022034</v>
      </c>
      <c r="N880" s="116">
        <v>13.124878337647374</v>
      </c>
      <c r="O880" s="116">
        <v>622.75359645495212</v>
      </c>
      <c r="P880" s="116">
        <v>12.463778627559179</v>
      </c>
      <c r="Q880" s="116">
        <v>638.32581110852936</v>
      </c>
      <c r="R880" s="116">
        <v>32.040463480188862</v>
      </c>
      <c r="S880" s="116">
        <v>96.891241738470896</v>
      </c>
      <c r="T880" s="116">
        <v>99.314047841867293</v>
      </c>
    </row>
    <row r="881" spans="1:20">
      <c r="A881" s="102" t="s">
        <v>3652</v>
      </c>
      <c r="B881" s="140">
        <v>327.41903310233795</v>
      </c>
      <c r="C881" s="140">
        <v>6194.1621732430094</v>
      </c>
      <c r="D881" s="116">
        <v>1.5916176523364567</v>
      </c>
      <c r="E881" s="154">
        <v>0.62829159913627741</v>
      </c>
      <c r="F881" s="138">
        <v>17.145050769209139</v>
      </c>
      <c r="G881" s="116">
        <v>2.0362385635564686</v>
      </c>
      <c r="H881" s="138">
        <v>0.81045319189940812</v>
      </c>
      <c r="I881" s="116">
        <v>2.7709589275757391</v>
      </c>
      <c r="J881" s="138">
        <v>0.1007779309630327</v>
      </c>
      <c r="K881" s="116">
        <v>1.8793471979911485</v>
      </c>
      <c r="L881" s="139">
        <v>0.67822990059089561</v>
      </c>
      <c r="M881" s="116">
        <v>618.9662518329751</v>
      </c>
      <c r="N881" s="116">
        <v>11.091527967010563</v>
      </c>
      <c r="O881" s="116">
        <v>602.70822582341759</v>
      </c>
      <c r="P881" s="116">
        <v>12.595717488687967</v>
      </c>
      <c r="Q881" s="116">
        <v>542.01750075794871</v>
      </c>
      <c r="R881" s="116">
        <v>44.520787278451138</v>
      </c>
      <c r="S881" s="116">
        <v>114.19672814391095</v>
      </c>
      <c r="T881" s="116">
        <v>102.69749529091723</v>
      </c>
    </row>
    <row r="882" spans="1:20">
      <c r="A882" s="102" t="s">
        <v>3653</v>
      </c>
      <c r="B882" s="140">
        <v>159.85147749670236</v>
      </c>
      <c r="C882" s="140">
        <v>7323.9712502779203</v>
      </c>
      <c r="D882" s="116">
        <v>4.251125916994007</v>
      </c>
      <c r="E882" s="154">
        <v>0.23523179965158622</v>
      </c>
      <c r="F882" s="138">
        <v>16.408635356923899</v>
      </c>
      <c r="G882" s="116">
        <v>1.1130912947812555</v>
      </c>
      <c r="H882" s="138">
        <v>0.84788226104787701</v>
      </c>
      <c r="I882" s="116">
        <v>1.9511138412940556</v>
      </c>
      <c r="J882" s="138">
        <v>0.10090361798040887</v>
      </c>
      <c r="K882" s="116">
        <v>1.6024584210429405</v>
      </c>
      <c r="L882" s="139">
        <v>0.82130441962326861</v>
      </c>
      <c r="M882" s="116">
        <v>619.70226251770737</v>
      </c>
      <c r="N882" s="116">
        <v>9.4680976192242383</v>
      </c>
      <c r="O882" s="116">
        <v>623.48607365146574</v>
      </c>
      <c r="P882" s="116">
        <v>9.0904498724548262</v>
      </c>
      <c r="Q882" s="116">
        <v>637.26166573522642</v>
      </c>
      <c r="R882" s="116">
        <v>23.96212057616691</v>
      </c>
      <c r="S882" s="116">
        <v>97.244553664269091</v>
      </c>
      <c r="T882" s="116">
        <v>99.393120184449614</v>
      </c>
    </row>
    <row r="883" spans="1:20">
      <c r="A883" s="102" t="s">
        <v>3654</v>
      </c>
      <c r="B883" s="140">
        <v>999.26417000991034</v>
      </c>
      <c r="C883" s="140">
        <v>14167.422393796011</v>
      </c>
      <c r="D883" s="116">
        <v>4.8785243836323122</v>
      </c>
      <c r="E883" s="154">
        <v>0.20498001472638916</v>
      </c>
      <c r="F883" s="138">
        <v>16.309375591084926</v>
      </c>
      <c r="G883" s="116">
        <v>0.8838847964283485</v>
      </c>
      <c r="H883" s="138">
        <v>0.85532341954289237</v>
      </c>
      <c r="I883" s="116">
        <v>4.2322309355278858</v>
      </c>
      <c r="J883" s="138">
        <v>0.10117341819826038</v>
      </c>
      <c r="K883" s="116">
        <v>4.1389040044777623</v>
      </c>
      <c r="L883" s="139">
        <v>0.97794852585508019</v>
      </c>
      <c r="M883" s="116">
        <v>621.2819020405974</v>
      </c>
      <c r="N883" s="116">
        <v>24.514122758762198</v>
      </c>
      <c r="O883" s="116">
        <v>627.56666601012284</v>
      </c>
      <c r="P883" s="116">
        <v>19.813679020867255</v>
      </c>
      <c r="Q883" s="116">
        <v>650.27732898261411</v>
      </c>
      <c r="R883" s="116">
        <v>18.964721440584867</v>
      </c>
      <c r="S883" s="116">
        <v>95.541067533850324</v>
      </c>
      <c r="T883" s="116">
        <v>98.998550383582028</v>
      </c>
    </row>
    <row r="884" spans="1:20">
      <c r="A884" s="102" t="s">
        <v>3655</v>
      </c>
      <c r="B884" s="140">
        <v>225.16839380988603</v>
      </c>
      <c r="C884" s="140">
        <v>12623.144982118511</v>
      </c>
      <c r="D884" s="116">
        <v>1.7479986399477923</v>
      </c>
      <c r="E884" s="154">
        <v>0.57208282497855212</v>
      </c>
      <c r="F884" s="138">
        <v>16.284206987770194</v>
      </c>
      <c r="G884" s="116">
        <v>1.5910564359978414</v>
      </c>
      <c r="H884" s="138">
        <v>0.85840227242476064</v>
      </c>
      <c r="I884" s="116">
        <v>2.5720566797514985</v>
      </c>
      <c r="J884" s="138">
        <v>0.10138091298909996</v>
      </c>
      <c r="K884" s="116">
        <v>2.0208945992614629</v>
      </c>
      <c r="L884" s="139">
        <v>0.78571153395294302</v>
      </c>
      <c r="M884" s="116">
        <v>622.49648943796501</v>
      </c>
      <c r="N884" s="116">
        <v>11.991707364260947</v>
      </c>
      <c r="O884" s="116">
        <v>629.25026680095004</v>
      </c>
      <c r="P884" s="116">
        <v>12.063741158651567</v>
      </c>
      <c r="Q884" s="116">
        <v>653.58510455371186</v>
      </c>
      <c r="R884" s="116">
        <v>34.158875790981597</v>
      </c>
      <c r="S884" s="116">
        <v>95.243371536599639</v>
      </c>
      <c r="T884" s="116">
        <v>98.92669455710832</v>
      </c>
    </row>
    <row r="885" spans="1:20">
      <c r="A885" s="102" t="s">
        <v>3656</v>
      </c>
      <c r="B885" s="140">
        <v>96.897286164320931</v>
      </c>
      <c r="C885" s="140">
        <v>9766.860311516064</v>
      </c>
      <c r="D885" s="116">
        <v>1.4342392573747273</v>
      </c>
      <c r="E885" s="154">
        <v>0.69723373897213548</v>
      </c>
      <c r="F885" s="138">
        <v>16.304211885907257</v>
      </c>
      <c r="G885" s="116">
        <v>1.4626356308435267</v>
      </c>
      <c r="H885" s="138">
        <v>0.85918760314061049</v>
      </c>
      <c r="I885" s="116">
        <v>2.4280648893569383</v>
      </c>
      <c r="J885" s="138">
        <v>0.10159832268167472</v>
      </c>
      <c r="K885" s="116">
        <v>1.9380908436693263</v>
      </c>
      <c r="L885" s="139">
        <v>0.79820389157005622</v>
      </c>
      <c r="M885" s="116">
        <v>623.76886904772243</v>
      </c>
      <c r="N885" s="116">
        <v>11.52274815531888</v>
      </c>
      <c r="O885" s="116">
        <v>629.67926060533853</v>
      </c>
      <c r="P885" s="116">
        <v>11.39392128693197</v>
      </c>
      <c r="Q885" s="116">
        <v>650.95420657250759</v>
      </c>
      <c r="R885" s="116">
        <v>31.401609782847743</v>
      </c>
      <c r="S885" s="116">
        <v>95.823771127015974</v>
      </c>
      <c r="T885" s="116">
        <v>99.061364741164539</v>
      </c>
    </row>
    <row r="886" spans="1:20">
      <c r="A886" s="102" t="s">
        <v>3657</v>
      </c>
      <c r="B886" s="140">
        <v>210.95879109581432</v>
      </c>
      <c r="C886" s="140">
        <v>14852.379136583026</v>
      </c>
      <c r="D886" s="116">
        <v>1.1789391451211662</v>
      </c>
      <c r="E886" s="154">
        <v>0.84822020215235483</v>
      </c>
      <c r="F886" s="138">
        <v>16.543490867153157</v>
      </c>
      <c r="G886" s="116">
        <v>1.3045382830517056</v>
      </c>
      <c r="H886" s="138">
        <v>0.84802456159705442</v>
      </c>
      <c r="I886" s="116">
        <v>2.2968459898965463</v>
      </c>
      <c r="J886" s="138">
        <v>0.10174997526764165</v>
      </c>
      <c r="K886" s="116">
        <v>1.8904183053907286</v>
      </c>
      <c r="L886" s="139">
        <v>0.82304965753314452</v>
      </c>
      <c r="M886" s="116">
        <v>624.65625973705107</v>
      </c>
      <c r="N886" s="116">
        <v>11.254541933828989</v>
      </c>
      <c r="O886" s="116">
        <v>623.56426261731838</v>
      </c>
      <c r="P886" s="116">
        <v>10.702335484159164</v>
      </c>
      <c r="Q886" s="116">
        <v>619.58308301084276</v>
      </c>
      <c r="R886" s="116">
        <v>28.152986725879771</v>
      </c>
      <c r="S886" s="116">
        <v>100.81880491338714</v>
      </c>
      <c r="T886" s="116">
        <v>100.17512182547941</v>
      </c>
    </row>
    <row r="887" spans="1:20">
      <c r="A887" s="102" t="s">
        <v>3658</v>
      </c>
      <c r="B887" s="140">
        <v>577.45415909544465</v>
      </c>
      <c r="C887" s="140">
        <v>22089.525297353794</v>
      </c>
      <c r="D887" s="116">
        <v>2.5002112916947818</v>
      </c>
      <c r="E887" s="154">
        <v>0.39996619618582097</v>
      </c>
      <c r="F887" s="138">
        <v>16.089626474559708</v>
      </c>
      <c r="G887" s="116">
        <v>1.0992025080472267</v>
      </c>
      <c r="H887" s="138">
        <v>0.87407833084449971</v>
      </c>
      <c r="I887" s="116">
        <v>1.9997849693340572</v>
      </c>
      <c r="J887" s="138">
        <v>0.10199879498690617</v>
      </c>
      <c r="K887" s="116">
        <v>1.6705968304402781</v>
      </c>
      <c r="L887" s="139">
        <v>0.8353882322640912</v>
      </c>
      <c r="M887" s="116">
        <v>626.11195649842568</v>
      </c>
      <c r="N887" s="116">
        <v>9.9679104139785295</v>
      </c>
      <c r="O887" s="116">
        <v>637.77933866654837</v>
      </c>
      <c r="P887" s="116">
        <v>9.4708382508410978</v>
      </c>
      <c r="Q887" s="116">
        <v>679.31764183036967</v>
      </c>
      <c r="R887" s="116">
        <v>23.487931125471107</v>
      </c>
      <c r="S887" s="116">
        <v>92.167775123786669</v>
      </c>
      <c r="T887" s="116">
        <v>98.170623997867892</v>
      </c>
    </row>
    <row r="888" spans="1:20">
      <c r="A888" s="102" t="s">
        <v>3659</v>
      </c>
      <c r="B888" s="140">
        <v>355.31941892499043</v>
      </c>
      <c r="C888" s="140">
        <v>16902.850421518517</v>
      </c>
      <c r="D888" s="116">
        <v>0.65673511486268388</v>
      </c>
      <c r="E888" s="154">
        <v>1.5226839213692556</v>
      </c>
      <c r="F888" s="138">
        <v>16.499012244257074</v>
      </c>
      <c r="G888" s="116">
        <v>1.3916632727434461</v>
      </c>
      <c r="H888" s="138">
        <v>0.85416420795226611</v>
      </c>
      <c r="I888" s="116">
        <v>2.1588058953559845</v>
      </c>
      <c r="J888" s="138">
        <v>0.10221109461568453</v>
      </c>
      <c r="K888" s="116">
        <v>1.6503685131269181</v>
      </c>
      <c r="L888" s="139">
        <v>0.7644821225832229</v>
      </c>
      <c r="M888" s="116">
        <v>627.35373601180254</v>
      </c>
      <c r="N888" s="116">
        <v>9.8658097175416515</v>
      </c>
      <c r="O888" s="116">
        <v>626.93205338391999</v>
      </c>
      <c r="P888" s="116">
        <v>10.098363521884494</v>
      </c>
      <c r="Q888" s="116">
        <v>625.39102624203463</v>
      </c>
      <c r="R888" s="116">
        <v>30.006220651544879</v>
      </c>
      <c r="S888" s="116">
        <v>100.31383721342499</v>
      </c>
      <c r="T888" s="116">
        <v>100.0672612965961</v>
      </c>
    </row>
    <row r="889" spans="1:20">
      <c r="A889" s="102" t="s">
        <v>3660</v>
      </c>
      <c r="B889" s="140">
        <v>53.567514418865123</v>
      </c>
      <c r="C889" s="140">
        <v>1727.3198689314929</v>
      </c>
      <c r="D889" s="116">
        <v>2.4783186054017672</v>
      </c>
      <c r="E889" s="154">
        <v>0.40349937163865468</v>
      </c>
      <c r="F889" s="138">
        <v>13.044620230101975</v>
      </c>
      <c r="G889" s="116">
        <v>6.2793063080521225</v>
      </c>
      <c r="H889" s="138">
        <v>1.0810063231601454</v>
      </c>
      <c r="I889" s="116">
        <v>6.7187330291718466</v>
      </c>
      <c r="J889" s="138">
        <v>0.10227238868554531</v>
      </c>
      <c r="K889" s="116">
        <v>2.3899133471616731</v>
      </c>
      <c r="L889" s="139">
        <v>0.35570893154780636</v>
      </c>
      <c r="M889" s="116">
        <v>627.71221178567396</v>
      </c>
      <c r="N889" s="116">
        <v>14.294551800589886</v>
      </c>
      <c r="O889" s="116">
        <v>744.12508090256699</v>
      </c>
      <c r="P889" s="116">
        <v>35.452638443513422</v>
      </c>
      <c r="Q889" s="116">
        <v>1112.33859420777</v>
      </c>
      <c r="R889" s="116">
        <v>125.5244443916269</v>
      </c>
      <c r="S889" s="116">
        <v>56.431756935732615</v>
      </c>
      <c r="T889" s="116">
        <v>84.355739094871907</v>
      </c>
    </row>
    <row r="890" spans="1:20">
      <c r="A890" s="102" t="s">
        <v>3661</v>
      </c>
      <c r="B890" s="140">
        <v>239.70160785673988</v>
      </c>
      <c r="C890" s="140">
        <v>34858.083098671588</v>
      </c>
      <c r="D890" s="116">
        <v>0.97545551989396773</v>
      </c>
      <c r="E890" s="154">
        <v>1.0251620700333934</v>
      </c>
      <c r="F890" s="138">
        <v>16.243129196056518</v>
      </c>
      <c r="G890" s="116">
        <v>1.4253406021117743</v>
      </c>
      <c r="H890" s="138">
        <v>0.86857697162640601</v>
      </c>
      <c r="I890" s="116">
        <v>2.3307765431074365</v>
      </c>
      <c r="J890" s="138">
        <v>0.10232381757214411</v>
      </c>
      <c r="K890" s="116">
        <v>1.844159283215931</v>
      </c>
      <c r="L890" s="139">
        <v>0.79122097254216506</v>
      </c>
      <c r="M890" s="116">
        <v>628.0129760735382</v>
      </c>
      <c r="N890" s="116">
        <v>11.035311643274326</v>
      </c>
      <c r="O890" s="116">
        <v>634.79429703616836</v>
      </c>
      <c r="P890" s="116">
        <v>11.001321622851719</v>
      </c>
      <c r="Q890" s="116">
        <v>659.03504444284852</v>
      </c>
      <c r="R890" s="116">
        <v>30.559767506932758</v>
      </c>
      <c r="S890" s="116">
        <v>95.292804437200076</v>
      </c>
      <c r="T890" s="116">
        <v>98.931729381582059</v>
      </c>
    </row>
    <row r="891" spans="1:20">
      <c r="A891" s="102" t="s">
        <v>3662</v>
      </c>
      <c r="B891" s="140">
        <v>70.490392418045388</v>
      </c>
      <c r="C891" s="140">
        <v>7028.6186746100566</v>
      </c>
      <c r="D891" s="116">
        <v>1.1344215613115445</v>
      </c>
      <c r="E891" s="154">
        <v>0.88150651759815368</v>
      </c>
      <c r="F891" s="138">
        <v>16.548256654575795</v>
      </c>
      <c r="G891" s="116">
        <v>2.3671671161556871</v>
      </c>
      <c r="H891" s="138">
        <v>0.85285154181227762</v>
      </c>
      <c r="I891" s="116">
        <v>3.1669748416668582</v>
      </c>
      <c r="J891" s="138">
        <v>0.10235861765419386</v>
      </c>
      <c r="K891" s="116">
        <v>2.1038653692529827</v>
      </c>
      <c r="L891" s="139">
        <v>0.66431388768016419</v>
      </c>
      <c r="M891" s="116">
        <v>628.21648451439012</v>
      </c>
      <c r="N891" s="116">
        <v>12.59326126542112</v>
      </c>
      <c r="O891" s="116">
        <v>626.21295257679674</v>
      </c>
      <c r="P891" s="116">
        <v>14.802603449852086</v>
      </c>
      <c r="Q891" s="116">
        <v>618.96208055239026</v>
      </c>
      <c r="R891" s="116">
        <v>51.07363392891483</v>
      </c>
      <c r="S891" s="116">
        <v>101.49514877450018</v>
      </c>
      <c r="T891" s="116">
        <v>100.31994418661401</v>
      </c>
    </row>
    <row r="892" spans="1:20">
      <c r="A892" s="102" t="s">
        <v>3663</v>
      </c>
      <c r="B892" s="140">
        <v>361.75973261747191</v>
      </c>
      <c r="C892" s="140">
        <v>23128.076633293669</v>
      </c>
      <c r="D892" s="116">
        <v>4.9467261563668865</v>
      </c>
      <c r="E892" s="154">
        <v>0.20215390308454997</v>
      </c>
      <c r="F892" s="138">
        <v>16.224967630766788</v>
      </c>
      <c r="G892" s="116">
        <v>1.2367043028558533</v>
      </c>
      <c r="H892" s="138">
        <v>0.87031784710404758</v>
      </c>
      <c r="I892" s="116">
        <v>2.027822484864704</v>
      </c>
      <c r="J892" s="138">
        <v>0.10241426528678424</v>
      </c>
      <c r="K892" s="116">
        <v>1.6070552253798498</v>
      </c>
      <c r="L892" s="139">
        <v>0.79250291254516425</v>
      </c>
      <c r="M892" s="116">
        <v>628.54189461969679</v>
      </c>
      <c r="N892" s="116">
        <v>9.6242070759411149</v>
      </c>
      <c r="O892" s="116">
        <v>635.73984681559079</v>
      </c>
      <c r="P892" s="116">
        <v>9.5815375686366338</v>
      </c>
      <c r="Q892" s="116">
        <v>661.39336847703225</v>
      </c>
      <c r="R892" s="116">
        <v>26.492804553318479</v>
      </c>
      <c r="S892" s="116">
        <v>95.032990135207825</v>
      </c>
      <c r="T892" s="116">
        <v>98.867783381528085</v>
      </c>
    </row>
    <row r="893" spans="1:20">
      <c r="A893" s="102" t="s">
        <v>3664</v>
      </c>
      <c r="B893" s="140">
        <v>172.8275024187875</v>
      </c>
      <c r="C893" s="140">
        <v>11291.13586984894</v>
      </c>
      <c r="D893" s="116">
        <v>4.1533006994275388</v>
      </c>
      <c r="E893" s="154">
        <v>0.2407723573055601</v>
      </c>
      <c r="F893" s="138">
        <v>16.319384024037966</v>
      </c>
      <c r="G893" s="116">
        <v>1.466699731744429</v>
      </c>
      <c r="H893" s="138">
        <v>0.86536572343174012</v>
      </c>
      <c r="I893" s="116">
        <v>2.276635081882028</v>
      </c>
      <c r="J893" s="138">
        <v>0.10242410474268927</v>
      </c>
      <c r="K893" s="116">
        <v>1.7412234758803384</v>
      </c>
      <c r="L893" s="139">
        <v>0.76482326471088213</v>
      </c>
      <c r="M893" s="116">
        <v>628.59943099873703</v>
      </c>
      <c r="N893" s="116">
        <v>10.428613549395607</v>
      </c>
      <c r="O893" s="116">
        <v>633.04780649421753</v>
      </c>
      <c r="P893" s="116">
        <v>10.724453742413687</v>
      </c>
      <c r="Q893" s="116">
        <v>648.96567134487918</v>
      </c>
      <c r="R893" s="116">
        <v>31.498567424165344</v>
      </c>
      <c r="S893" s="116">
        <v>96.861738417698376</v>
      </c>
      <c r="T893" s="116">
        <v>99.297308125887781</v>
      </c>
    </row>
    <row r="894" spans="1:20">
      <c r="A894" s="102" t="s">
        <v>3665</v>
      </c>
      <c r="B894" s="140">
        <v>196.30538386164119</v>
      </c>
      <c r="C894" s="140">
        <v>5775.60614744335</v>
      </c>
      <c r="D894" s="116">
        <v>1.8621627955515916</v>
      </c>
      <c r="E894" s="154">
        <v>0.53700997699494357</v>
      </c>
      <c r="F894" s="138">
        <v>16.511359845597841</v>
      </c>
      <c r="G894" s="116">
        <v>2.46776356824342</v>
      </c>
      <c r="H894" s="138">
        <v>0.85539991999955278</v>
      </c>
      <c r="I894" s="116">
        <v>3.0823752235523725</v>
      </c>
      <c r="J894" s="138">
        <v>0.10243556636936628</v>
      </c>
      <c r="K894" s="116">
        <v>1.8469380038377141</v>
      </c>
      <c r="L894" s="139">
        <v>0.5991931124171046</v>
      </c>
      <c r="M894" s="116">
        <v>628.66645240035268</v>
      </c>
      <c r="N894" s="116">
        <v>11.062887773060368</v>
      </c>
      <c r="O894" s="116">
        <v>627.6085323850383</v>
      </c>
      <c r="P894" s="116">
        <v>14.430332058188753</v>
      </c>
      <c r="Q894" s="116">
        <v>623.77724116822162</v>
      </c>
      <c r="R894" s="116">
        <v>53.230800443001669</v>
      </c>
      <c r="S894" s="116">
        <v>100.78380724871823</v>
      </c>
      <c r="T894" s="116">
        <v>100.16856367635636</v>
      </c>
    </row>
    <row r="895" spans="1:20">
      <c r="A895" s="102" t="s">
        <v>3666</v>
      </c>
      <c r="B895" s="140">
        <v>157.87778275272328</v>
      </c>
      <c r="C895" s="140">
        <v>8127.3808745469705</v>
      </c>
      <c r="D895" s="116">
        <v>1.1147314140243352</v>
      </c>
      <c r="E895" s="154">
        <v>0.89707707831598749</v>
      </c>
      <c r="F895" s="138">
        <v>16.395895641850455</v>
      </c>
      <c r="G895" s="116">
        <v>1.3513092041716792</v>
      </c>
      <c r="H895" s="138">
        <v>0.86381854334941655</v>
      </c>
      <c r="I895" s="116">
        <v>2.1105183381720951</v>
      </c>
      <c r="J895" s="138">
        <v>0.1027203270253286</v>
      </c>
      <c r="K895" s="116">
        <v>1.6211881724468649</v>
      </c>
      <c r="L895" s="139">
        <v>0.76814692539035878</v>
      </c>
      <c r="M895" s="116">
        <v>630.33135522813393</v>
      </c>
      <c r="N895" s="116">
        <v>9.7351573495447496</v>
      </c>
      <c r="O895" s="116">
        <v>632.20527342871094</v>
      </c>
      <c r="P895" s="116">
        <v>9.9323447802273108</v>
      </c>
      <c r="Q895" s="116">
        <v>638.93311086915185</v>
      </c>
      <c r="R895" s="116">
        <v>29.069665452920788</v>
      </c>
      <c r="S895" s="116">
        <v>98.653731432181246</v>
      </c>
      <c r="T895" s="116">
        <v>99.703590229418054</v>
      </c>
    </row>
    <row r="896" spans="1:20">
      <c r="A896" s="102" t="s">
        <v>3667</v>
      </c>
      <c r="B896" s="140">
        <v>163.130977407057</v>
      </c>
      <c r="C896" s="140">
        <v>7140.8261844812505</v>
      </c>
      <c r="D896" s="116">
        <v>0.70358004056566881</v>
      </c>
      <c r="E896" s="154">
        <v>1.4213023996473999</v>
      </c>
      <c r="F896" s="138">
        <v>16.644553847552327</v>
      </c>
      <c r="G896" s="116">
        <v>1.7176027597317172</v>
      </c>
      <c r="H896" s="138">
        <v>0.85183441781584479</v>
      </c>
      <c r="I896" s="116">
        <v>2.4317564788721819</v>
      </c>
      <c r="J896" s="138">
        <v>0.10283147546079356</v>
      </c>
      <c r="K896" s="116">
        <v>1.7214181166407019</v>
      </c>
      <c r="L896" s="139">
        <v>0.70789083183159607</v>
      </c>
      <c r="M896" s="116">
        <v>630.98108728203522</v>
      </c>
      <c r="N896" s="116">
        <v>10.347176621630808</v>
      </c>
      <c r="O896" s="116">
        <v>625.65540437635946</v>
      </c>
      <c r="P896" s="116">
        <v>11.358504098877575</v>
      </c>
      <c r="Q896" s="116">
        <v>606.42633376492222</v>
      </c>
      <c r="R896" s="116">
        <v>37.149662193068366</v>
      </c>
      <c r="S896" s="116">
        <v>104.04909090353446</v>
      </c>
      <c r="T896" s="116">
        <v>100.85121663913129</v>
      </c>
    </row>
    <row r="897" spans="1:20">
      <c r="A897" s="102" t="s">
        <v>3668</v>
      </c>
      <c r="B897" s="140">
        <v>154.24673170220956</v>
      </c>
      <c r="C897" s="140">
        <v>9570.8978187974117</v>
      </c>
      <c r="D897" s="116">
        <v>1.0982802035073023</v>
      </c>
      <c r="E897" s="154">
        <v>0.91051445414981591</v>
      </c>
      <c r="F897" s="138">
        <v>16.343968858315762</v>
      </c>
      <c r="G897" s="116">
        <v>1.0553329031638838</v>
      </c>
      <c r="H897" s="138">
        <v>0.86873426713395152</v>
      </c>
      <c r="I897" s="116">
        <v>1.9402537642400914</v>
      </c>
      <c r="J897" s="138">
        <v>0.10297770385979889</v>
      </c>
      <c r="K897" s="116">
        <v>1.6281453046787724</v>
      </c>
      <c r="L897" s="139">
        <v>0.8391403921932048</v>
      </c>
      <c r="M897" s="116">
        <v>631.83578390347873</v>
      </c>
      <c r="N897" s="116">
        <v>9.7991447182502043</v>
      </c>
      <c r="O897" s="116">
        <v>634.87976767674706</v>
      </c>
      <c r="P897" s="116">
        <v>9.1588221692250613</v>
      </c>
      <c r="Q897" s="116">
        <v>645.75215516126195</v>
      </c>
      <c r="R897" s="116">
        <v>22.696544452267119</v>
      </c>
      <c r="S897" s="116">
        <v>97.844936149797604</v>
      </c>
      <c r="T897" s="116">
        <v>99.520541694940547</v>
      </c>
    </row>
    <row r="898" spans="1:20">
      <c r="A898" s="102" t="s">
        <v>3669</v>
      </c>
      <c r="B898" s="140">
        <v>90.837919391717918</v>
      </c>
      <c r="C898" s="140">
        <v>34831.966825629286</v>
      </c>
      <c r="D898" s="116">
        <v>4.2129342469874755</v>
      </c>
      <c r="E898" s="154">
        <v>0.23736425526106078</v>
      </c>
      <c r="F898" s="138">
        <v>16.173316771677332</v>
      </c>
      <c r="G898" s="116">
        <v>1.6038542232022521</v>
      </c>
      <c r="H898" s="138">
        <v>0.87917203943760713</v>
      </c>
      <c r="I898" s="116">
        <v>2.9211386607455516</v>
      </c>
      <c r="J898" s="138">
        <v>0.10312683413566882</v>
      </c>
      <c r="K898" s="116">
        <v>2.4414550387051195</v>
      </c>
      <c r="L898" s="139">
        <v>0.83578882150085798</v>
      </c>
      <c r="M898" s="116">
        <v>632.70732512943289</v>
      </c>
      <c r="N898" s="116">
        <v>14.713429984699587</v>
      </c>
      <c r="O898" s="116">
        <v>640.5353863845512</v>
      </c>
      <c r="P898" s="116">
        <v>13.877666601957287</v>
      </c>
      <c r="Q898" s="116">
        <v>668.22185124977273</v>
      </c>
      <c r="R898" s="116">
        <v>34.33521241450768</v>
      </c>
      <c r="S898" s="116">
        <v>94.685219279507663</v>
      </c>
      <c r="T898" s="116">
        <v>98.777887776145647</v>
      </c>
    </row>
    <row r="899" spans="1:20">
      <c r="A899" s="102" t="s">
        <v>3670</v>
      </c>
      <c r="B899" s="140">
        <v>56.504823674726921</v>
      </c>
      <c r="C899" s="140">
        <v>4053.2709680027933</v>
      </c>
      <c r="D899" s="116">
        <v>1.0115810536366208</v>
      </c>
      <c r="E899" s="154">
        <v>0.98855153168894672</v>
      </c>
      <c r="F899" s="138">
        <v>16.595963237630464</v>
      </c>
      <c r="G899" s="116">
        <v>2.0771092833861977</v>
      </c>
      <c r="H899" s="138">
        <v>0.8589230395304146</v>
      </c>
      <c r="I899" s="116">
        <v>2.8604912464723369</v>
      </c>
      <c r="J899" s="138">
        <v>0.10338450237888439</v>
      </c>
      <c r="K899" s="116">
        <v>1.9667300770608407</v>
      </c>
      <c r="L899" s="139">
        <v>0.6875497624704443</v>
      </c>
      <c r="M899" s="116">
        <v>634.21290200765441</v>
      </c>
      <c r="N899" s="116">
        <v>11.87933195784592</v>
      </c>
      <c r="O899" s="116">
        <v>629.53476065223231</v>
      </c>
      <c r="P899" s="116">
        <v>13.421117138388297</v>
      </c>
      <c r="Q899" s="116">
        <v>612.74584868980469</v>
      </c>
      <c r="R899" s="116">
        <v>44.879333658007567</v>
      </c>
      <c r="S899" s="116">
        <v>103.50341880956866</v>
      </c>
      <c r="T899" s="116">
        <v>100.74311088883722</v>
      </c>
    </row>
    <row r="900" spans="1:20">
      <c r="A900" s="102" t="s">
        <v>3671</v>
      </c>
      <c r="B900" s="140">
        <v>42.462158523181905</v>
      </c>
      <c r="C900" s="140">
        <v>2319.9667479773375</v>
      </c>
      <c r="D900" s="116">
        <v>1.7678165789906641</v>
      </c>
      <c r="E900" s="154">
        <v>0.56566954506725498</v>
      </c>
      <c r="F900" s="138">
        <v>17.066381938639502</v>
      </c>
      <c r="G900" s="116">
        <v>3.3680847553963624</v>
      </c>
      <c r="H900" s="138">
        <v>0.8353683221983309</v>
      </c>
      <c r="I900" s="116">
        <v>4.0326328103187086</v>
      </c>
      <c r="J900" s="138">
        <v>0.10339944042701754</v>
      </c>
      <c r="K900" s="116">
        <v>2.2176862860480502</v>
      </c>
      <c r="L900" s="139">
        <v>0.54993508964501536</v>
      </c>
      <c r="M900" s="116">
        <v>634.3001754769524</v>
      </c>
      <c r="N900" s="116">
        <v>13.396901697483599</v>
      </c>
      <c r="O900" s="116">
        <v>616.58646688217493</v>
      </c>
      <c r="P900" s="116">
        <v>18.638979800030313</v>
      </c>
      <c r="Q900" s="116">
        <v>552.04964508380317</v>
      </c>
      <c r="R900" s="116">
        <v>73.532455376714495</v>
      </c>
      <c r="S900" s="116">
        <v>114.8991184263262</v>
      </c>
      <c r="T900" s="116">
        <v>102.87286691262435</v>
      </c>
    </row>
    <row r="901" spans="1:20">
      <c r="A901" s="102" t="s">
        <v>3672</v>
      </c>
      <c r="B901" s="140">
        <v>300.8589406457919</v>
      </c>
      <c r="C901" s="140">
        <v>7108.6578782461975</v>
      </c>
      <c r="D901" s="116">
        <v>5.2454053814025263</v>
      </c>
      <c r="E901" s="154">
        <v>0.19064303467287369</v>
      </c>
      <c r="F901" s="138">
        <v>16.564363842952336</v>
      </c>
      <c r="G901" s="116">
        <v>1.1385124698517664</v>
      </c>
      <c r="H901" s="138">
        <v>0.86148973094792569</v>
      </c>
      <c r="I901" s="116">
        <v>2.2726035331412078</v>
      </c>
      <c r="J901" s="138">
        <v>0.10349600631265271</v>
      </c>
      <c r="K901" s="116">
        <v>1.9668543857738763</v>
      </c>
      <c r="L901" s="139">
        <v>0.86546305023792536</v>
      </c>
      <c r="M901" s="116">
        <v>634.86431973306867</v>
      </c>
      <c r="N901" s="116">
        <v>11.891694197947686</v>
      </c>
      <c r="O901" s="116">
        <v>630.93577475606196</v>
      </c>
      <c r="P901" s="116">
        <v>10.679700237490124</v>
      </c>
      <c r="Q901" s="116">
        <v>616.86233081754824</v>
      </c>
      <c r="R901" s="116">
        <v>24.601530381509917</v>
      </c>
      <c r="S901" s="116">
        <v>102.91831548405004</v>
      </c>
      <c r="T901" s="116">
        <v>100.62265370489185</v>
      </c>
    </row>
    <row r="902" spans="1:20">
      <c r="A902" s="102" t="s">
        <v>3673</v>
      </c>
      <c r="B902" s="140">
        <v>103.46365176536595</v>
      </c>
      <c r="C902" s="140">
        <v>6688.2532912883544</v>
      </c>
      <c r="D902" s="116">
        <v>3.3959215218317835</v>
      </c>
      <c r="E902" s="154">
        <v>0.29447088031074203</v>
      </c>
      <c r="F902" s="138">
        <v>16.811875970005918</v>
      </c>
      <c r="G902" s="116">
        <v>1.5177206538179369</v>
      </c>
      <c r="H902" s="138">
        <v>0.85009782843109527</v>
      </c>
      <c r="I902" s="116">
        <v>2.4696707816215344</v>
      </c>
      <c r="J902" s="138">
        <v>0.10365346137188094</v>
      </c>
      <c r="K902" s="116">
        <v>1.948280725811754</v>
      </c>
      <c r="L902" s="139">
        <v>0.78888276944044888</v>
      </c>
      <c r="M902" s="116">
        <v>635.78407668060424</v>
      </c>
      <c r="N902" s="116">
        <v>11.795634416994517</v>
      </c>
      <c r="O902" s="116">
        <v>624.70276481205019</v>
      </c>
      <c r="P902" s="116">
        <v>11.522901003143716</v>
      </c>
      <c r="Q902" s="116">
        <v>584.79524573405979</v>
      </c>
      <c r="R902" s="116">
        <v>32.945758180173812</v>
      </c>
      <c r="S902" s="116">
        <v>108.71909122355144</v>
      </c>
      <c r="T902" s="116">
        <v>101.77385350165498</v>
      </c>
    </row>
    <row r="903" spans="1:20">
      <c r="A903" s="102" t="s">
        <v>3674</v>
      </c>
      <c r="B903" s="140">
        <v>189.85630414748027</v>
      </c>
      <c r="C903" s="140">
        <v>9370.0707074721395</v>
      </c>
      <c r="D903" s="116">
        <v>4.123801163644452</v>
      </c>
      <c r="E903" s="154">
        <v>0.24249471793548835</v>
      </c>
      <c r="F903" s="138">
        <v>16.424726923594541</v>
      </c>
      <c r="G903" s="116">
        <v>1.8493240440086978</v>
      </c>
      <c r="H903" s="138">
        <v>0.87028286627787721</v>
      </c>
      <c r="I903" s="116">
        <v>2.5362478623782341</v>
      </c>
      <c r="J903" s="138">
        <v>0.10367100685304088</v>
      </c>
      <c r="K903" s="116">
        <v>1.7356709940738995</v>
      </c>
      <c r="L903" s="139">
        <v>0.68434596626780964</v>
      </c>
      <c r="M903" s="116">
        <v>635.88655861310849</v>
      </c>
      <c r="N903" s="116">
        <v>10.510023293615632</v>
      </c>
      <c r="O903" s="116">
        <v>635.72085578136671</v>
      </c>
      <c r="P903" s="116">
        <v>11.98380978479554</v>
      </c>
      <c r="Q903" s="116">
        <v>635.15205246054006</v>
      </c>
      <c r="R903" s="116">
        <v>39.81242970007014</v>
      </c>
      <c r="S903" s="116">
        <v>100.11564256932226</v>
      </c>
      <c r="T903" s="116">
        <v>100.02606534459817</v>
      </c>
    </row>
    <row r="904" spans="1:20">
      <c r="A904" s="102" t="s">
        <v>3675</v>
      </c>
      <c r="B904" s="140">
        <v>396.77878172203856</v>
      </c>
      <c r="C904" s="140">
        <v>26201.696996917857</v>
      </c>
      <c r="D904" s="116">
        <v>0.9575156616353836</v>
      </c>
      <c r="E904" s="154">
        <v>1.044369340436746</v>
      </c>
      <c r="F904" s="138">
        <v>16.510794982356231</v>
      </c>
      <c r="G904" s="116">
        <v>1.1646855871367781</v>
      </c>
      <c r="H904" s="138">
        <v>0.86578866596936577</v>
      </c>
      <c r="I904" s="116">
        <v>2.1294831026871019</v>
      </c>
      <c r="J904" s="138">
        <v>0.10367608907650057</v>
      </c>
      <c r="K904" s="116">
        <v>1.7827523012874631</v>
      </c>
      <c r="L904" s="139">
        <v>0.83717607293426533</v>
      </c>
      <c r="M904" s="116">
        <v>635.91624322179314</v>
      </c>
      <c r="N904" s="116">
        <v>10.795595152219846</v>
      </c>
      <c r="O904" s="116">
        <v>633.27800264384121</v>
      </c>
      <c r="P904" s="116">
        <v>10.033851997615727</v>
      </c>
      <c r="Q904" s="116">
        <v>623.85095950955451</v>
      </c>
      <c r="R904" s="116">
        <v>25.11149512005727</v>
      </c>
      <c r="S904" s="116">
        <v>101.93400098666577</v>
      </c>
      <c r="T904" s="116">
        <v>100.41660069778796</v>
      </c>
    </row>
    <row r="905" spans="1:20">
      <c r="A905" s="102" t="s">
        <v>3676</v>
      </c>
      <c r="B905" s="140">
        <v>115.53010963373792</v>
      </c>
      <c r="C905" s="140">
        <v>8168.6749869854566</v>
      </c>
      <c r="D905" s="116">
        <v>3.6659184877013669</v>
      </c>
      <c r="E905" s="154">
        <v>0.27278293375994506</v>
      </c>
      <c r="F905" s="138">
        <v>16.253193545137613</v>
      </c>
      <c r="G905" s="116">
        <v>2.7045193017453584</v>
      </c>
      <c r="H905" s="138">
        <v>0.87990935976328</v>
      </c>
      <c r="I905" s="116">
        <v>3.4030524598734582</v>
      </c>
      <c r="J905" s="138">
        <v>0.10372307170300778</v>
      </c>
      <c r="K905" s="116">
        <v>2.0655123798073918</v>
      </c>
      <c r="L905" s="139">
        <v>0.60695872431076092</v>
      </c>
      <c r="M905" s="116">
        <v>636.19065618276215</v>
      </c>
      <c r="N905" s="116">
        <v>12.513010298169888</v>
      </c>
      <c r="O905" s="116">
        <v>640.93370847104302</v>
      </c>
      <c r="P905" s="116">
        <v>16.174702984757118</v>
      </c>
      <c r="Q905" s="116">
        <v>657.6895076262191</v>
      </c>
      <c r="R905" s="116">
        <v>58.004875415248193</v>
      </c>
      <c r="S905" s="116">
        <v>96.731154869559631</v>
      </c>
      <c r="T905" s="116">
        <v>99.259977712890858</v>
      </c>
    </row>
    <row r="906" spans="1:20">
      <c r="A906" s="102" t="s">
        <v>3677</v>
      </c>
      <c r="B906" s="140">
        <v>77.359985739077246</v>
      </c>
      <c r="C906" s="140">
        <v>5553.7493934204331</v>
      </c>
      <c r="D906" s="116">
        <v>0.95850994805755119</v>
      </c>
      <c r="E906" s="154">
        <v>1.0432859899122899</v>
      </c>
      <c r="F906" s="138">
        <v>17.06971100503177</v>
      </c>
      <c r="G906" s="116">
        <v>3.4601020861074403</v>
      </c>
      <c r="H906" s="138">
        <v>0.83796633267101384</v>
      </c>
      <c r="I906" s="116">
        <v>4.1250826857499154</v>
      </c>
      <c r="J906" s="138">
        <v>0.10374124695851841</v>
      </c>
      <c r="K906" s="116">
        <v>2.2458852860261311</v>
      </c>
      <c r="L906" s="139">
        <v>0.54444612559756311</v>
      </c>
      <c r="M906" s="116">
        <v>636.29680985772688</v>
      </c>
      <c r="N906" s="116">
        <v>13.607884416694617</v>
      </c>
      <c r="O906" s="116">
        <v>618.02275107289245</v>
      </c>
      <c r="P906" s="116">
        <v>19.098655694631248</v>
      </c>
      <c r="Q906" s="116">
        <v>551.63021762880294</v>
      </c>
      <c r="R906" s="116">
        <v>75.53835515499506</v>
      </c>
      <c r="S906" s="116">
        <v>115.34843261358407</v>
      </c>
      <c r="T906" s="116">
        <v>102.95685858701974</v>
      </c>
    </row>
    <row r="907" spans="1:20">
      <c r="A907" s="102" t="s">
        <v>3678</v>
      </c>
      <c r="B907" s="140">
        <v>286.82571551269251</v>
      </c>
      <c r="C907" s="140">
        <v>8996.8699753351884</v>
      </c>
      <c r="D907" s="116">
        <v>5.7068468030737414</v>
      </c>
      <c r="E907" s="154">
        <v>0.17522811361633084</v>
      </c>
      <c r="F907" s="138">
        <v>16.315918653533895</v>
      </c>
      <c r="G907" s="116">
        <v>1.3736038934430548</v>
      </c>
      <c r="H907" s="138">
        <v>0.87712930079563523</v>
      </c>
      <c r="I907" s="116">
        <v>2.0234844970287589</v>
      </c>
      <c r="J907" s="138">
        <v>0.10379438874682802</v>
      </c>
      <c r="K907" s="116">
        <v>1.4858337234138315</v>
      </c>
      <c r="L907" s="139">
        <v>0.7342945921234374</v>
      </c>
      <c r="M907" s="116">
        <v>636.60717764735364</v>
      </c>
      <c r="N907" s="116">
        <v>9.0068803385239562</v>
      </c>
      <c r="O907" s="116">
        <v>639.43102216246734</v>
      </c>
      <c r="P907" s="116">
        <v>9.600904832564936</v>
      </c>
      <c r="Q907" s="116">
        <v>649.42395803186855</v>
      </c>
      <c r="R907" s="116">
        <v>29.497860922799646</v>
      </c>
      <c r="S907" s="116">
        <v>98.026438626724342</v>
      </c>
      <c r="T907" s="116">
        <v>99.558381683521731</v>
      </c>
    </row>
    <row r="908" spans="1:20">
      <c r="A908" s="102" t="s">
        <v>3679</v>
      </c>
      <c r="B908" s="140">
        <v>120.26546113612152</v>
      </c>
      <c r="C908" s="140">
        <v>7366.8642333211283</v>
      </c>
      <c r="D908" s="116">
        <v>1.2842640054275039</v>
      </c>
      <c r="E908" s="154">
        <v>0.7786560985699521</v>
      </c>
      <c r="F908" s="138">
        <v>16.488488373385643</v>
      </c>
      <c r="G908" s="116">
        <v>1.5786283345165237</v>
      </c>
      <c r="H908" s="138">
        <v>0.86921667448767437</v>
      </c>
      <c r="I908" s="116">
        <v>2.436461495006768</v>
      </c>
      <c r="J908" s="138">
        <v>0.1039459604818897</v>
      </c>
      <c r="K908" s="116">
        <v>1.8558763962376914</v>
      </c>
      <c r="L908" s="139">
        <v>0.76170971716199287</v>
      </c>
      <c r="M908" s="116">
        <v>637.49233081709644</v>
      </c>
      <c r="N908" s="116">
        <v>11.264904070885734</v>
      </c>
      <c r="O908" s="116">
        <v>635.14185150936351</v>
      </c>
      <c r="P908" s="116">
        <v>11.504730499147399</v>
      </c>
      <c r="Q908" s="116">
        <v>626.76550253567291</v>
      </c>
      <c r="R908" s="116">
        <v>34.031203880017472</v>
      </c>
      <c r="S908" s="116">
        <v>101.71145799154972</v>
      </c>
      <c r="T908" s="116">
        <v>100.37007155207097</v>
      </c>
    </row>
    <row r="909" spans="1:20">
      <c r="A909" s="102" t="s">
        <v>3680</v>
      </c>
      <c r="B909" s="140">
        <v>271.9220389401014</v>
      </c>
      <c r="C909" s="140">
        <v>14527.600820192913</v>
      </c>
      <c r="D909" s="116">
        <v>0.86361679481067277</v>
      </c>
      <c r="E909" s="154">
        <v>1.1579209737569149</v>
      </c>
      <c r="F909" s="138">
        <v>16.366174298666198</v>
      </c>
      <c r="G909" s="116">
        <v>1.6355724235541005</v>
      </c>
      <c r="H909" s="138">
        <v>0.87593701518652256</v>
      </c>
      <c r="I909" s="116">
        <v>2.6440916816852496</v>
      </c>
      <c r="J909" s="138">
        <v>0.1039725693733395</v>
      </c>
      <c r="K909" s="116">
        <v>2.0775282593665234</v>
      </c>
      <c r="L909" s="139">
        <v>0.78572474387211144</v>
      </c>
      <c r="M909" s="116">
        <v>637.64770967994946</v>
      </c>
      <c r="N909" s="116">
        <v>12.613226469615938</v>
      </c>
      <c r="O909" s="116">
        <v>638.78588214045067</v>
      </c>
      <c r="P909" s="116">
        <v>12.53669656517485</v>
      </c>
      <c r="Q909" s="116">
        <v>642.8334711560608</v>
      </c>
      <c r="R909" s="116">
        <v>35.161197301175491</v>
      </c>
      <c r="S909" s="116">
        <v>99.193296287639569</v>
      </c>
      <c r="T909" s="116">
        <v>99.821822539864627</v>
      </c>
    </row>
    <row r="910" spans="1:20">
      <c r="A910" s="102" t="s">
        <v>3681</v>
      </c>
      <c r="B910" s="140">
        <v>193.90078632377288</v>
      </c>
      <c r="C910" s="140">
        <v>8205.7128789454637</v>
      </c>
      <c r="D910" s="116">
        <v>1.6653907331418183</v>
      </c>
      <c r="E910" s="154">
        <v>0.60045968798773408</v>
      </c>
      <c r="F910" s="138">
        <v>16.497611423163018</v>
      </c>
      <c r="G910" s="116">
        <v>1.1098352720238718</v>
      </c>
      <c r="H910" s="138">
        <v>0.86905868100590866</v>
      </c>
      <c r="I910" s="116">
        <v>2.2215169564179269</v>
      </c>
      <c r="J910" s="138">
        <v>0.10398456935858764</v>
      </c>
      <c r="K910" s="116">
        <v>1.9244228372746117</v>
      </c>
      <c r="L910" s="139">
        <v>0.86626520302489041</v>
      </c>
      <c r="M910" s="116">
        <v>637.71778067338721</v>
      </c>
      <c r="N910" s="116">
        <v>11.684902086190618</v>
      </c>
      <c r="O910" s="116">
        <v>635.0560237472273</v>
      </c>
      <c r="P910" s="116">
        <v>10.488687718219126</v>
      </c>
      <c r="Q910" s="116">
        <v>625.57394813851772</v>
      </c>
      <c r="R910" s="116">
        <v>23.93858436107422</v>
      </c>
      <c r="S910" s="116">
        <v>101.94123054053085</v>
      </c>
      <c r="T910" s="116">
        <v>100.41913734011275</v>
      </c>
    </row>
    <row r="911" spans="1:20">
      <c r="A911" s="102" t="s">
        <v>3682</v>
      </c>
      <c r="B911" s="140">
        <v>126.70708218494877</v>
      </c>
      <c r="C911" s="140">
        <v>6195.4794289195188</v>
      </c>
      <c r="D911" s="116">
        <v>1.8412838048139413</v>
      </c>
      <c r="E911" s="154">
        <v>0.54309932960120089</v>
      </c>
      <c r="F911" s="138">
        <v>16.950902807791213</v>
      </c>
      <c r="G911" s="116">
        <v>3.2742661345944768</v>
      </c>
      <c r="H911" s="138">
        <v>0.84590651813919249</v>
      </c>
      <c r="I911" s="116">
        <v>3.7581277469644472</v>
      </c>
      <c r="J911" s="138">
        <v>0.10399535228789185</v>
      </c>
      <c r="K911" s="116">
        <v>1.84464236163865</v>
      </c>
      <c r="L911" s="139">
        <v>0.490840781857036</v>
      </c>
      <c r="M911" s="116">
        <v>637.78074431513949</v>
      </c>
      <c r="N911" s="116">
        <v>11.201534113542095</v>
      </c>
      <c r="O911" s="116">
        <v>622.39985233329378</v>
      </c>
      <c r="P911" s="116">
        <v>17.488681153905986</v>
      </c>
      <c r="Q911" s="116">
        <v>566.89206200541582</v>
      </c>
      <c r="R911" s="116">
        <v>71.32518710349413</v>
      </c>
      <c r="S911" s="116">
        <v>112.50479360373305</v>
      </c>
      <c r="T911" s="116">
        <v>102.47122359110222</v>
      </c>
    </row>
    <row r="912" spans="1:20">
      <c r="A912" s="102" t="s">
        <v>3683</v>
      </c>
      <c r="B912" s="140">
        <v>19.229693177604499</v>
      </c>
      <c r="C912" s="140">
        <v>2580.9826413868809</v>
      </c>
      <c r="D912" s="116">
        <v>0.64274915154821111</v>
      </c>
      <c r="E912" s="154">
        <v>1.5558169117629592</v>
      </c>
      <c r="F912" s="138">
        <v>16.501250655495095</v>
      </c>
      <c r="G912" s="116">
        <v>3.0773760850202874</v>
      </c>
      <c r="H912" s="138">
        <v>0.87005608803421541</v>
      </c>
      <c r="I912" s="116">
        <v>3.9791596643075637</v>
      </c>
      <c r="J912" s="138">
        <v>0.10412687549312516</v>
      </c>
      <c r="K912" s="116">
        <v>2.522591537565583</v>
      </c>
      <c r="L912" s="139">
        <v>0.6339508213738777</v>
      </c>
      <c r="M912" s="116">
        <v>638.54868464545984</v>
      </c>
      <c r="N912" s="116">
        <v>15.33591931477639</v>
      </c>
      <c r="O912" s="116">
        <v>635.59772962164891</v>
      </c>
      <c r="P912" s="116">
        <v>18.800245421682291</v>
      </c>
      <c r="Q912" s="116">
        <v>625.09875134994877</v>
      </c>
      <c r="R912" s="116">
        <v>66.362784437362961</v>
      </c>
      <c r="S912" s="116">
        <v>102.15164936203519</v>
      </c>
      <c r="T912" s="116">
        <v>100.46428029652773</v>
      </c>
    </row>
    <row r="913" spans="1:20">
      <c r="A913" s="102" t="s">
        <v>3684</v>
      </c>
      <c r="B913" s="140">
        <v>185.81183125968747</v>
      </c>
      <c r="C913" s="140">
        <v>6158.5849615668149</v>
      </c>
      <c r="D913" s="116">
        <v>1.7104328964398827</v>
      </c>
      <c r="E913" s="154">
        <v>0.58464731477125642</v>
      </c>
      <c r="F913" s="138">
        <v>16.90988650877377</v>
      </c>
      <c r="G913" s="116">
        <v>1.3491488218422383</v>
      </c>
      <c r="H913" s="138">
        <v>0.8492329169777173</v>
      </c>
      <c r="I913" s="116">
        <v>2.4320958198256251</v>
      </c>
      <c r="J913" s="138">
        <v>0.10415166989852115</v>
      </c>
      <c r="K913" s="116">
        <v>2.0235828456811396</v>
      </c>
      <c r="L913" s="139">
        <v>0.83203253308754332</v>
      </c>
      <c r="M913" s="116">
        <v>638.69344446928108</v>
      </c>
      <c r="N913" s="116">
        <v>12.304875560040102</v>
      </c>
      <c r="O913" s="116">
        <v>624.227967337172</v>
      </c>
      <c r="P913" s="116">
        <v>11.341326572208004</v>
      </c>
      <c r="Q913" s="116">
        <v>572.14953670171451</v>
      </c>
      <c r="R913" s="116">
        <v>29.348152001870517</v>
      </c>
      <c r="S913" s="116">
        <v>111.63050977043065</v>
      </c>
      <c r="T913" s="116">
        <v>102.31733883917695</v>
      </c>
    </row>
    <row r="914" spans="1:20">
      <c r="A914" s="102" t="s">
        <v>3685</v>
      </c>
      <c r="B914" s="140">
        <v>95.948777075226317</v>
      </c>
      <c r="C914" s="140">
        <v>22006.366350694243</v>
      </c>
      <c r="D914" s="116">
        <v>5.0911121351201007</v>
      </c>
      <c r="E914" s="154">
        <v>0.19642073744588809</v>
      </c>
      <c r="F914" s="138">
        <v>15.994635340398299</v>
      </c>
      <c r="G914" s="116">
        <v>1.7853645904051703</v>
      </c>
      <c r="H914" s="138">
        <v>0.89856550481886266</v>
      </c>
      <c r="I914" s="116">
        <v>2.566565454546279</v>
      </c>
      <c r="J914" s="138">
        <v>0.10423721771858586</v>
      </c>
      <c r="K914" s="116">
        <v>1.8438360859354412</v>
      </c>
      <c r="L914" s="139">
        <v>0.71840602493474959</v>
      </c>
      <c r="M914" s="116">
        <v>639.19288248391899</v>
      </c>
      <c r="N914" s="116">
        <v>11.220220310717593</v>
      </c>
      <c r="O914" s="116">
        <v>650.96065751588276</v>
      </c>
      <c r="P914" s="116">
        <v>12.334676784221188</v>
      </c>
      <c r="Q914" s="116">
        <v>691.96100480950759</v>
      </c>
      <c r="R914" s="116">
        <v>38.078424315615052</v>
      </c>
      <c r="S914" s="116">
        <v>92.374119067574441</v>
      </c>
      <c r="T914" s="116">
        <v>98.192244816012305</v>
      </c>
    </row>
    <row r="915" spans="1:20">
      <c r="A915" s="102" t="s">
        <v>3686</v>
      </c>
      <c r="B915" s="140">
        <v>751.01321621100954</v>
      </c>
      <c r="C915" s="140">
        <v>12995.244744923515</v>
      </c>
      <c r="D915" s="116">
        <v>1.7566985453579247</v>
      </c>
      <c r="E915" s="154">
        <v>0.56924963172679777</v>
      </c>
      <c r="F915" s="138">
        <v>16.4037279898874</v>
      </c>
      <c r="G915" s="116">
        <v>0.97533806636158027</v>
      </c>
      <c r="H915" s="138">
        <v>0.87719551988571887</v>
      </c>
      <c r="I915" s="116">
        <v>2.7038059158180285</v>
      </c>
      <c r="J915" s="138">
        <v>0.10436086961236725</v>
      </c>
      <c r="K915" s="116">
        <v>2.5217617030002302</v>
      </c>
      <c r="L915" s="139">
        <v>0.93267112415399789</v>
      </c>
      <c r="M915" s="116">
        <v>639.91470808643294</v>
      </c>
      <c r="N915" s="116">
        <v>15.362070428385778</v>
      </c>
      <c r="O915" s="116">
        <v>639.46684098214416</v>
      </c>
      <c r="P915" s="116">
        <v>12.829668397653165</v>
      </c>
      <c r="Q915" s="116">
        <v>637.90592573706169</v>
      </c>
      <c r="R915" s="116">
        <v>21.004441934085889</v>
      </c>
      <c r="S915" s="116">
        <v>100.31490260057551</v>
      </c>
      <c r="T915" s="116">
        <v>100.07003758061965</v>
      </c>
    </row>
    <row r="916" spans="1:20">
      <c r="A916" s="102" t="s">
        <v>3687</v>
      </c>
      <c r="B916" s="140">
        <v>95.520252137284047</v>
      </c>
      <c r="C916" s="140">
        <v>5054.0435522076095</v>
      </c>
      <c r="D916" s="116">
        <v>0.56388896623694007</v>
      </c>
      <c r="E916" s="154">
        <v>1.7733987715230639</v>
      </c>
      <c r="F916" s="138">
        <v>16.625728874500826</v>
      </c>
      <c r="G916" s="116">
        <v>1.6521194752945625</v>
      </c>
      <c r="H916" s="138">
        <v>0.8668826734735352</v>
      </c>
      <c r="I916" s="116">
        <v>2.5558197516177015</v>
      </c>
      <c r="J916" s="138">
        <v>0.10452970913238632</v>
      </c>
      <c r="K916" s="116">
        <v>1.9500553433458212</v>
      </c>
      <c r="L916" s="139">
        <v>0.76298625601885162</v>
      </c>
      <c r="M916" s="116">
        <v>640.90018875165413</v>
      </c>
      <c r="N916" s="116">
        <v>11.896740145648437</v>
      </c>
      <c r="O916" s="116">
        <v>633.87319927952615</v>
      </c>
      <c r="P916" s="116">
        <v>12.05102039463452</v>
      </c>
      <c r="Q916" s="116">
        <v>608.87261307079018</v>
      </c>
      <c r="R916" s="116">
        <v>35.718954840635092</v>
      </c>
      <c r="S916" s="116">
        <v>105.26014391078225</v>
      </c>
      <c r="T916" s="116">
        <v>101.10857967809888</v>
      </c>
    </row>
    <row r="917" spans="1:20">
      <c r="A917" s="102" t="s">
        <v>3688</v>
      </c>
      <c r="B917" s="140">
        <v>150.30407934914575</v>
      </c>
      <c r="C917" s="140">
        <v>9298.0043127615609</v>
      </c>
      <c r="D917" s="116">
        <v>2.1961807717339297</v>
      </c>
      <c r="E917" s="154">
        <v>0.45533592355900626</v>
      </c>
      <c r="F917" s="138">
        <v>16.857110670088186</v>
      </c>
      <c r="G917" s="116">
        <v>1.2907308462031495</v>
      </c>
      <c r="H917" s="138">
        <v>0.8550537056599693</v>
      </c>
      <c r="I917" s="116">
        <v>2.1122072754331982</v>
      </c>
      <c r="J917" s="138">
        <v>0.10453825750782646</v>
      </c>
      <c r="K917" s="116">
        <v>1.6719549805699421</v>
      </c>
      <c r="L917" s="139">
        <v>0.79156766479134322</v>
      </c>
      <c r="M917" s="116">
        <v>640.95007980933451</v>
      </c>
      <c r="N917" s="116">
        <v>10.200880058129883</v>
      </c>
      <c r="O917" s="116">
        <v>627.41904602585214</v>
      </c>
      <c r="P917" s="116">
        <v>9.8859195831784632</v>
      </c>
      <c r="Q917" s="116">
        <v>578.93923306113868</v>
      </c>
      <c r="R917" s="116">
        <v>28.032266296184218</v>
      </c>
      <c r="S917" s="116">
        <v>110.71111495075463</v>
      </c>
      <c r="T917" s="116">
        <v>102.15661827118407</v>
      </c>
    </row>
    <row r="918" spans="1:20">
      <c r="A918" s="102" t="s">
        <v>3689</v>
      </c>
      <c r="B918" s="140">
        <v>277.37816235206526</v>
      </c>
      <c r="C918" s="140">
        <v>5398.4536607322379</v>
      </c>
      <c r="D918" s="116">
        <v>1.2694052420973296</v>
      </c>
      <c r="E918" s="154">
        <v>0.78777049821204892</v>
      </c>
      <c r="F918" s="138">
        <v>17.025800781649277</v>
      </c>
      <c r="G918" s="116">
        <v>1.2620523308112737</v>
      </c>
      <c r="H918" s="138">
        <v>0.85020441205340402</v>
      </c>
      <c r="I918" s="116">
        <v>2.3884314290614497</v>
      </c>
      <c r="J918" s="138">
        <v>0.10498557400130919</v>
      </c>
      <c r="K918" s="116">
        <v>2.0277644354368065</v>
      </c>
      <c r="L918" s="139">
        <v>0.84899420212102561</v>
      </c>
      <c r="M918" s="116">
        <v>643.56022357493111</v>
      </c>
      <c r="N918" s="116">
        <v>12.419647322730157</v>
      </c>
      <c r="O918" s="116">
        <v>624.76125906297545</v>
      </c>
      <c r="P918" s="116">
        <v>11.144581617297888</v>
      </c>
      <c r="Q918" s="116">
        <v>557.26567102399076</v>
      </c>
      <c r="R918" s="116">
        <v>27.523410796414794</v>
      </c>
      <c r="S918" s="116">
        <v>115.48535232618435</v>
      </c>
      <c r="T918" s="116">
        <v>103.00898371005761</v>
      </c>
    </row>
    <row r="919" spans="1:20">
      <c r="A919" s="102" t="s">
        <v>3690</v>
      </c>
      <c r="B919" s="140">
        <v>62.004864855305023</v>
      </c>
      <c r="C919" s="140">
        <v>5362.1488630532858</v>
      </c>
      <c r="D919" s="116">
        <v>1.7744146330376038</v>
      </c>
      <c r="E919" s="154">
        <v>0.56356613690009383</v>
      </c>
      <c r="F919" s="138">
        <v>16.86749892894947</v>
      </c>
      <c r="G919" s="116">
        <v>1.8784772001641206</v>
      </c>
      <c r="H919" s="138">
        <v>0.86183932994331214</v>
      </c>
      <c r="I919" s="116">
        <v>2.6530931065924777</v>
      </c>
      <c r="J919" s="138">
        <v>0.10543279645159086</v>
      </c>
      <c r="K919" s="116">
        <v>1.8735598311001684</v>
      </c>
      <c r="L919" s="139">
        <v>0.70617945010851524</v>
      </c>
      <c r="M919" s="116">
        <v>646.16876250487292</v>
      </c>
      <c r="N919" s="116">
        <v>11.519393522587961</v>
      </c>
      <c r="O919" s="116">
        <v>631.12645191115018</v>
      </c>
      <c r="P919" s="116">
        <v>12.470628635811806</v>
      </c>
      <c r="Q919" s="116">
        <v>577.60832665449254</v>
      </c>
      <c r="R919" s="116">
        <v>40.819909892806663</v>
      </c>
      <c r="S919" s="116">
        <v>111.86971043985506</v>
      </c>
      <c r="T919" s="116">
        <v>102.38340677183982</v>
      </c>
    </row>
    <row r="920" spans="1:20">
      <c r="A920" s="102" t="s">
        <v>3691</v>
      </c>
      <c r="B920" s="140">
        <v>296.69067817966624</v>
      </c>
      <c r="C920" s="140">
        <v>77962.450715095139</v>
      </c>
      <c r="D920" s="116">
        <v>2.4186236232082883</v>
      </c>
      <c r="E920" s="154">
        <v>0.41345829520738187</v>
      </c>
      <c r="F920" s="138">
        <v>15.818625184950026</v>
      </c>
      <c r="G920" s="116">
        <v>0.96930533982703015</v>
      </c>
      <c r="H920" s="138">
        <v>0.92255972731474056</v>
      </c>
      <c r="I920" s="116">
        <v>2.9946375904058375</v>
      </c>
      <c r="J920" s="138">
        <v>0.10584295428721775</v>
      </c>
      <c r="K920" s="116">
        <v>2.8334257456398055</v>
      </c>
      <c r="L920" s="139">
        <v>0.94616649263920305</v>
      </c>
      <c r="M920" s="116">
        <v>648.56018502911286</v>
      </c>
      <c r="N920" s="116">
        <v>17.482341684602261</v>
      </c>
      <c r="O920" s="116">
        <v>663.71273741077187</v>
      </c>
      <c r="P920" s="116">
        <v>14.592131362197392</v>
      </c>
      <c r="Q920" s="116">
        <v>715.53550110831748</v>
      </c>
      <c r="R920" s="116">
        <v>20.604767134540111</v>
      </c>
      <c r="S920" s="116">
        <v>90.639833247202375</v>
      </c>
      <c r="T920" s="116">
        <v>97.717001418298665</v>
      </c>
    </row>
    <row r="921" spans="1:20">
      <c r="A921" s="102" t="s">
        <v>3692</v>
      </c>
      <c r="B921" s="140">
        <v>69.668857121118748</v>
      </c>
      <c r="C921" s="140">
        <v>4342.0167013520413</v>
      </c>
      <c r="D921" s="116">
        <v>1.5517245769435706</v>
      </c>
      <c r="E921" s="154">
        <v>0.64444426211879591</v>
      </c>
      <c r="F921" s="138">
        <v>16.507298458115944</v>
      </c>
      <c r="G921" s="116">
        <v>2.1413140879397381</v>
      </c>
      <c r="H921" s="138">
        <v>0.88504888621846356</v>
      </c>
      <c r="I921" s="116">
        <v>3.2787936163206584</v>
      </c>
      <c r="J921" s="138">
        <v>0.1059600095360551</v>
      </c>
      <c r="K921" s="116">
        <v>2.4829944734565776</v>
      </c>
      <c r="L921" s="139">
        <v>0.75728904103543515</v>
      </c>
      <c r="M921" s="116">
        <v>649.242512188668</v>
      </c>
      <c r="N921" s="116">
        <v>15.335478900864928</v>
      </c>
      <c r="O921" s="116">
        <v>643.70589927104379</v>
      </c>
      <c r="P921" s="116">
        <v>15.632302278338784</v>
      </c>
      <c r="Q921" s="116">
        <v>624.30731560713866</v>
      </c>
      <c r="R921" s="116">
        <v>46.178505382555556</v>
      </c>
      <c r="S921" s="116">
        <v>103.99405804772283</v>
      </c>
      <c r="T921" s="116">
        <v>100.8601152986005</v>
      </c>
    </row>
    <row r="922" spans="1:20">
      <c r="A922" s="102" t="s">
        <v>3693</v>
      </c>
      <c r="B922" s="140">
        <v>146.64577584023988</v>
      </c>
      <c r="C922" s="140">
        <v>12250.773571747364</v>
      </c>
      <c r="D922" s="116">
        <v>0.61880965925427056</v>
      </c>
      <c r="E922" s="154">
        <v>1.6160058025033144</v>
      </c>
      <c r="F922" s="138">
        <v>16.011077825922861</v>
      </c>
      <c r="G922" s="116">
        <v>1.8067112075965714</v>
      </c>
      <c r="H922" s="138">
        <v>0.91279143660296846</v>
      </c>
      <c r="I922" s="116">
        <v>2.6070160091815877</v>
      </c>
      <c r="J922" s="138">
        <v>0.10599633543868626</v>
      </c>
      <c r="K922" s="116">
        <v>1.8794486118205069</v>
      </c>
      <c r="L922" s="139">
        <v>0.7209194746796036</v>
      </c>
      <c r="M922" s="116">
        <v>649.454244951345</v>
      </c>
      <c r="N922" s="116">
        <v>11.611445649954589</v>
      </c>
      <c r="O922" s="116">
        <v>658.54054958724157</v>
      </c>
      <c r="P922" s="116">
        <v>12.632809708822663</v>
      </c>
      <c r="Q922" s="116">
        <v>689.76598614002171</v>
      </c>
      <c r="R922" s="116">
        <v>38.561348229193186</v>
      </c>
      <c r="S922" s="116">
        <v>94.155736583320959</v>
      </c>
      <c r="T922" s="116">
        <v>98.620236120373818</v>
      </c>
    </row>
    <row r="923" spans="1:20">
      <c r="A923" s="102" t="s">
        <v>3694</v>
      </c>
      <c r="B923" s="140">
        <v>237.2047290734298</v>
      </c>
      <c r="C923" s="140">
        <v>14890.471747247846</v>
      </c>
      <c r="D923" s="116">
        <v>1.0978166200025641</v>
      </c>
      <c r="E923" s="154">
        <v>0.91089894412207417</v>
      </c>
      <c r="F923" s="138">
        <v>16.531497894928414</v>
      </c>
      <c r="G923" s="116">
        <v>1.1351607621675099</v>
      </c>
      <c r="H923" s="138">
        <v>0.88461340411965628</v>
      </c>
      <c r="I923" s="116">
        <v>2.1168283498967244</v>
      </c>
      <c r="J923" s="138">
        <v>0.10606313191202174</v>
      </c>
      <c r="K923" s="116">
        <v>1.786721104974631</v>
      </c>
      <c r="L923" s="139">
        <v>0.84405573322078842</v>
      </c>
      <c r="M923" s="116">
        <v>649.84356335757298</v>
      </c>
      <c r="N923" s="116">
        <v>11.044852709107374</v>
      </c>
      <c r="O923" s="116">
        <v>643.47129939920592</v>
      </c>
      <c r="P923" s="116">
        <v>10.089301185856584</v>
      </c>
      <c r="Q923" s="116">
        <v>621.14834755069592</v>
      </c>
      <c r="R923" s="116">
        <v>24.511138613502283</v>
      </c>
      <c r="S923" s="116">
        <v>104.61970412060624</v>
      </c>
      <c r="T923" s="116">
        <v>100.99029497730773</v>
      </c>
    </row>
    <row r="924" spans="1:20">
      <c r="A924" s="102" t="s">
        <v>3695</v>
      </c>
      <c r="B924" s="140">
        <v>33.862157166869736</v>
      </c>
      <c r="C924" s="140">
        <v>3785.5479512605589</v>
      </c>
      <c r="D924" s="116">
        <v>1.3779801323994272</v>
      </c>
      <c r="E924" s="154">
        <v>0.72569986786292484</v>
      </c>
      <c r="F924" s="138">
        <v>15.614805189247967</v>
      </c>
      <c r="G924" s="116">
        <v>2.6947334757010095</v>
      </c>
      <c r="H924" s="138">
        <v>0.93834815044914899</v>
      </c>
      <c r="I924" s="116">
        <v>3.4565734715402767</v>
      </c>
      <c r="J924" s="138">
        <v>0.1062672147443763</v>
      </c>
      <c r="K924" s="116">
        <v>2.1647890564884968</v>
      </c>
      <c r="L924" s="139">
        <v>0.62628180026037461</v>
      </c>
      <c r="M924" s="116">
        <v>651.03289972457299</v>
      </c>
      <c r="N924" s="116">
        <v>13.405211527826737</v>
      </c>
      <c r="O924" s="116">
        <v>672.01720214154011</v>
      </c>
      <c r="P924" s="116">
        <v>16.992154971447974</v>
      </c>
      <c r="Q924" s="116">
        <v>742.99029944904248</v>
      </c>
      <c r="R924" s="116">
        <v>56.972097657896029</v>
      </c>
      <c r="S924" s="116">
        <v>87.623337775384201</v>
      </c>
      <c r="T924" s="116">
        <v>96.877415883091132</v>
      </c>
    </row>
    <row r="925" spans="1:20">
      <c r="A925" s="102" t="s">
        <v>3696</v>
      </c>
      <c r="B925" s="140">
        <v>66.409332129568597</v>
      </c>
      <c r="C925" s="140">
        <v>6331.5731292343407</v>
      </c>
      <c r="D925" s="116">
        <v>0.89225541994514956</v>
      </c>
      <c r="E925" s="154">
        <v>1.1207553102467833</v>
      </c>
      <c r="F925" s="138">
        <v>16.261393719125138</v>
      </c>
      <c r="G925" s="116">
        <v>1.7937686258502172</v>
      </c>
      <c r="H925" s="138">
        <v>0.90411932004358875</v>
      </c>
      <c r="I925" s="116">
        <v>2.7846763971865975</v>
      </c>
      <c r="J925" s="138">
        <v>0.10663069504131495</v>
      </c>
      <c r="K925" s="116">
        <v>2.1299804585872502</v>
      </c>
      <c r="L925" s="139">
        <v>0.76489335017138904</v>
      </c>
      <c r="M925" s="116">
        <v>653.15061564071493</v>
      </c>
      <c r="N925" s="116">
        <v>13.230430084304601</v>
      </c>
      <c r="O925" s="116">
        <v>653.92659033937252</v>
      </c>
      <c r="P925" s="116">
        <v>13.426460719897307</v>
      </c>
      <c r="Q925" s="116">
        <v>656.59248185279978</v>
      </c>
      <c r="R925" s="116">
        <v>38.4749167581694</v>
      </c>
      <c r="S925" s="116">
        <v>99.475798717284661</v>
      </c>
      <c r="T925" s="116">
        <v>99.881336114768658</v>
      </c>
    </row>
    <row r="926" spans="1:20">
      <c r="A926" s="102" t="s">
        <v>3697</v>
      </c>
      <c r="B926" s="140">
        <v>80.642253622370148</v>
      </c>
      <c r="C926" s="140">
        <v>13616.646902574452</v>
      </c>
      <c r="D926" s="116">
        <v>1.355024073976677</v>
      </c>
      <c r="E926" s="154">
        <v>0.73799426829756254</v>
      </c>
      <c r="F926" s="138">
        <v>15.814849787651307</v>
      </c>
      <c r="G926" s="116">
        <v>1.7837623225788513</v>
      </c>
      <c r="H926" s="138">
        <v>0.93003862782694169</v>
      </c>
      <c r="I926" s="116">
        <v>2.448460745183656</v>
      </c>
      <c r="J926" s="138">
        <v>0.10667552361326096</v>
      </c>
      <c r="K926" s="116">
        <v>1.6772453598842969</v>
      </c>
      <c r="L926" s="139">
        <v>0.68502031865676882</v>
      </c>
      <c r="M926" s="116">
        <v>653.41174854637529</v>
      </c>
      <c r="N926" s="116">
        <v>10.422206204270083</v>
      </c>
      <c r="O926" s="116">
        <v>667.65499023669884</v>
      </c>
      <c r="P926" s="116">
        <v>11.980589704897966</v>
      </c>
      <c r="Q926" s="116">
        <v>716.04611250541279</v>
      </c>
      <c r="R926" s="116">
        <v>37.888774557617467</v>
      </c>
      <c r="S926" s="116">
        <v>91.252747153408507</v>
      </c>
      <c r="T926" s="116">
        <v>97.866676367494236</v>
      </c>
    </row>
    <row r="927" spans="1:20">
      <c r="A927" s="102" t="s">
        <v>3698</v>
      </c>
      <c r="B927" s="140">
        <v>24.662483297557557</v>
      </c>
      <c r="C927" s="140">
        <v>2013.3485257967141</v>
      </c>
      <c r="D927" s="116">
        <v>1.381699993950616</v>
      </c>
      <c r="E927" s="154">
        <v>0.72374611303337777</v>
      </c>
      <c r="F927" s="138">
        <v>16.792898564013051</v>
      </c>
      <c r="G927" s="116">
        <v>2.9834110714387823</v>
      </c>
      <c r="H927" s="138">
        <v>0.87619064433440919</v>
      </c>
      <c r="I927" s="116">
        <v>3.9581411689856858</v>
      </c>
      <c r="J927" s="138">
        <v>0.10671439377027103</v>
      </c>
      <c r="K927" s="116">
        <v>2.6011804805579852</v>
      </c>
      <c r="L927" s="139">
        <v>0.65717223552806336</v>
      </c>
      <c r="M927" s="116">
        <v>653.63816426234814</v>
      </c>
      <c r="N927" s="116">
        <v>16.168772327334125</v>
      </c>
      <c r="O927" s="116">
        <v>638.92315398316885</v>
      </c>
      <c r="P927" s="116">
        <v>18.771211676446057</v>
      </c>
      <c r="Q927" s="116">
        <v>587.20560438959956</v>
      </c>
      <c r="R927" s="116">
        <v>64.74681895030534</v>
      </c>
      <c r="S927" s="116">
        <v>111.31333886736405</v>
      </c>
      <c r="T927" s="116">
        <v>102.30309547986219</v>
      </c>
    </row>
    <row r="928" spans="1:20">
      <c r="A928" s="102" t="s">
        <v>3699</v>
      </c>
      <c r="B928" s="140">
        <v>876.40759129370554</v>
      </c>
      <c r="C928" s="140">
        <v>52687.012441134415</v>
      </c>
      <c r="D928" s="116">
        <v>4.4838753119168473</v>
      </c>
      <c r="E928" s="154">
        <v>0.2230213666607295</v>
      </c>
      <c r="F928" s="138">
        <v>15.624706221847994</v>
      </c>
      <c r="G928" s="116">
        <v>1.1638786902246872</v>
      </c>
      <c r="H928" s="138">
        <v>0.94185304595081021</v>
      </c>
      <c r="I928" s="116">
        <v>3.5203967696237348</v>
      </c>
      <c r="J928" s="138">
        <v>0.10673177507349949</v>
      </c>
      <c r="K928" s="116">
        <v>3.3224358248155963</v>
      </c>
      <c r="L928" s="139">
        <v>0.94376743368353433</v>
      </c>
      <c r="M928" s="116">
        <v>653.73940646214965</v>
      </c>
      <c r="N928" s="116">
        <v>20.65511636314244</v>
      </c>
      <c r="O928" s="116">
        <v>673.85154643637395</v>
      </c>
      <c r="P928" s="116">
        <v>17.339258547188365</v>
      </c>
      <c r="Q928" s="116">
        <v>741.65000688559621</v>
      </c>
      <c r="R928" s="116">
        <v>24.617634814181145</v>
      </c>
      <c r="S928" s="116">
        <v>88.146619078100102</v>
      </c>
      <c r="T928" s="116">
        <v>97.015345578623922</v>
      </c>
    </row>
    <row r="929" spans="1:20">
      <c r="A929" s="102" t="s">
        <v>3700</v>
      </c>
      <c r="B929" s="140">
        <v>81.33744210086482</v>
      </c>
      <c r="C929" s="140">
        <v>3059.3572424420045</v>
      </c>
      <c r="D929" s="116">
        <v>4.2435561457200164</v>
      </c>
      <c r="E929" s="154">
        <v>0.23565141255609029</v>
      </c>
      <c r="F929" s="138">
        <v>16.84840994866817</v>
      </c>
      <c r="G929" s="116">
        <v>1.7062971742067863</v>
      </c>
      <c r="H929" s="138">
        <v>0.87454236279730457</v>
      </c>
      <c r="I929" s="116">
        <v>2.0869654461836444</v>
      </c>
      <c r="J929" s="138">
        <v>0.10686574010651199</v>
      </c>
      <c r="K929" s="116">
        <v>1.2016549949375799</v>
      </c>
      <c r="L929" s="139">
        <v>0.57579055615654817</v>
      </c>
      <c r="M929" s="116">
        <v>654.51966943574917</v>
      </c>
      <c r="N929" s="116">
        <v>7.4789692726146768</v>
      </c>
      <c r="O929" s="116">
        <v>638.03072189358625</v>
      </c>
      <c r="P929" s="116">
        <v>9.8865435869073508</v>
      </c>
      <c r="Q929" s="116">
        <v>580.04048592813365</v>
      </c>
      <c r="R929" s="116">
        <v>37.048726121016216</v>
      </c>
      <c r="S929" s="116">
        <v>112.84034223722159</v>
      </c>
      <c r="T929" s="116">
        <v>102.58435009104672</v>
      </c>
    </row>
    <row r="930" spans="1:20">
      <c r="A930" s="102" t="s">
        <v>3701</v>
      </c>
      <c r="B930" s="140">
        <v>252.23788733313302</v>
      </c>
      <c r="C930" s="140">
        <v>46723.790681838807</v>
      </c>
      <c r="D930" s="116">
        <v>1.71077238741391</v>
      </c>
      <c r="E930" s="154">
        <v>0.58453129554636463</v>
      </c>
      <c r="F930" s="138">
        <v>16.180861609663062</v>
      </c>
      <c r="G930" s="116">
        <v>0.85662716308332532</v>
      </c>
      <c r="H930" s="138">
        <v>0.91266813960467019</v>
      </c>
      <c r="I930" s="116">
        <v>2.1671531203644712</v>
      </c>
      <c r="J930" s="138">
        <v>0.10710586642364241</v>
      </c>
      <c r="K930" s="116">
        <v>1.9906638467037268</v>
      </c>
      <c r="L930" s="139">
        <v>0.91856169644761299</v>
      </c>
      <c r="M930" s="116">
        <v>655.9180195299881</v>
      </c>
      <c r="N930" s="116">
        <v>12.414830034786974</v>
      </c>
      <c r="O930" s="116">
        <v>658.47509670235866</v>
      </c>
      <c r="P930" s="116">
        <v>10.500458333441998</v>
      </c>
      <c r="Q930" s="116">
        <v>667.25877401837784</v>
      </c>
      <c r="R930" s="116">
        <v>18.34941714285759</v>
      </c>
      <c r="S930" s="116">
        <v>98.300396348467146</v>
      </c>
      <c r="T930" s="116">
        <v>99.611666836729839</v>
      </c>
    </row>
    <row r="931" spans="1:20">
      <c r="A931" s="102" t="s">
        <v>3702</v>
      </c>
      <c r="B931" s="140">
        <v>101.45557563940369</v>
      </c>
      <c r="C931" s="140">
        <v>5240.0612405139145</v>
      </c>
      <c r="D931" s="116">
        <v>2.501107189678514</v>
      </c>
      <c r="E931" s="154">
        <v>0.39982292807232206</v>
      </c>
      <c r="F931" s="138">
        <v>16.496657262541905</v>
      </c>
      <c r="G931" s="116">
        <v>3.8577893026943872</v>
      </c>
      <c r="H931" s="138">
        <v>0.89631382593419073</v>
      </c>
      <c r="I931" s="116">
        <v>4.12761175962914</v>
      </c>
      <c r="J931" s="138">
        <v>0.10723949801359145</v>
      </c>
      <c r="K931" s="116">
        <v>1.4678693859623595</v>
      </c>
      <c r="L931" s="139">
        <v>0.35562196045643751</v>
      </c>
      <c r="M931" s="116">
        <v>656.69607754343713</v>
      </c>
      <c r="N931" s="116">
        <v>9.1647181563723734</v>
      </c>
      <c r="O931" s="116">
        <v>649.75570913681224</v>
      </c>
      <c r="P931" s="116">
        <v>19.812247569798501</v>
      </c>
      <c r="Q931" s="116">
        <v>625.69855008513309</v>
      </c>
      <c r="R931" s="116">
        <v>83.203442431524365</v>
      </c>
      <c r="S931" s="116">
        <v>104.95406733067968</v>
      </c>
      <c r="T931" s="116">
        <v>101.06815043085116</v>
      </c>
    </row>
    <row r="932" spans="1:20">
      <c r="A932" s="102" t="s">
        <v>3703</v>
      </c>
      <c r="B932" s="140">
        <v>71.899820088109777</v>
      </c>
      <c r="C932" s="140">
        <v>8029.9152680014522</v>
      </c>
      <c r="D932" s="116">
        <v>1.7890821892640361</v>
      </c>
      <c r="E932" s="154">
        <v>0.55894581366961349</v>
      </c>
      <c r="F932" s="138">
        <v>16.170801421791474</v>
      </c>
      <c r="G932" s="116">
        <v>1.8996865050288436</v>
      </c>
      <c r="H932" s="138">
        <v>0.91550882886177376</v>
      </c>
      <c r="I932" s="116">
        <v>2.7895524053617065</v>
      </c>
      <c r="J932" s="138">
        <v>0.10737243596910806</v>
      </c>
      <c r="K932" s="116">
        <v>2.0427417371930745</v>
      </c>
      <c r="L932" s="139">
        <v>0.73228297603113246</v>
      </c>
      <c r="M932" s="116">
        <v>657.47000376469737</v>
      </c>
      <c r="N932" s="116">
        <v>12.768248687969617</v>
      </c>
      <c r="O932" s="116">
        <v>659.98202194871271</v>
      </c>
      <c r="P932" s="116">
        <v>13.538437645385613</v>
      </c>
      <c r="Q932" s="116">
        <v>668.57288716581377</v>
      </c>
      <c r="R932" s="116">
        <v>40.687060278912099</v>
      </c>
      <c r="S932" s="116">
        <v>98.339315934843938</v>
      </c>
      <c r="T932" s="116">
        <v>99.61938081637463</v>
      </c>
    </row>
    <row r="933" spans="1:20">
      <c r="A933" s="102" t="s">
        <v>3704</v>
      </c>
      <c r="B933" s="140">
        <v>421.60056685476184</v>
      </c>
      <c r="C933" s="140">
        <v>27654.925359558805</v>
      </c>
      <c r="D933" s="116">
        <v>5.3438582104214243</v>
      </c>
      <c r="E933" s="154">
        <v>0.18713071354509958</v>
      </c>
      <c r="F933" s="138">
        <v>16.196997621722105</v>
      </c>
      <c r="G933" s="116">
        <v>0.92418766025187493</v>
      </c>
      <c r="H933" s="138">
        <v>0.91414997927374808</v>
      </c>
      <c r="I933" s="116">
        <v>1.7260753237586295</v>
      </c>
      <c r="J933" s="138">
        <v>0.10738674963877437</v>
      </c>
      <c r="K933" s="116">
        <v>1.457811096104918</v>
      </c>
      <c r="L933" s="139">
        <v>0.84458138995374177</v>
      </c>
      <c r="M933" s="116">
        <v>657.55332825770324</v>
      </c>
      <c r="N933" s="116">
        <v>9.1132046080969644</v>
      </c>
      <c r="O933" s="116">
        <v>659.2614601594596</v>
      </c>
      <c r="P933" s="116">
        <v>8.3702992072965117</v>
      </c>
      <c r="Q933" s="116">
        <v>665.12948417773828</v>
      </c>
      <c r="R933" s="116">
        <v>19.794083831906107</v>
      </c>
      <c r="S933" s="116">
        <v>98.860950220933148</v>
      </c>
      <c r="T933" s="116">
        <v>99.740902205728332</v>
      </c>
    </row>
    <row r="934" spans="1:20">
      <c r="A934" s="102" t="s">
        <v>3705</v>
      </c>
      <c r="B934" s="140">
        <v>130.24064114163696</v>
      </c>
      <c r="C934" s="140">
        <v>6093.8925901557586</v>
      </c>
      <c r="D934" s="116">
        <v>2.4680742315162307</v>
      </c>
      <c r="E934" s="154">
        <v>0.40517419907004271</v>
      </c>
      <c r="F934" s="138">
        <v>16.337655786213226</v>
      </c>
      <c r="G934" s="116">
        <v>1.8433317369256135</v>
      </c>
      <c r="H934" s="138">
        <v>0.90792517810526274</v>
      </c>
      <c r="I934" s="116">
        <v>2.7097324772466962</v>
      </c>
      <c r="J934" s="138">
        <v>0.10758173077690833</v>
      </c>
      <c r="K934" s="116">
        <v>1.9861465721059757</v>
      </c>
      <c r="L934" s="139">
        <v>0.73296777035497551</v>
      </c>
      <c r="M934" s="116">
        <v>658.68826917308934</v>
      </c>
      <c r="N934" s="116">
        <v>12.436345609572868</v>
      </c>
      <c r="O934" s="116">
        <v>655.95406145874631</v>
      </c>
      <c r="P934" s="116">
        <v>13.093903039643237</v>
      </c>
      <c r="Q934" s="116">
        <v>646.58276184478473</v>
      </c>
      <c r="R934" s="116">
        <v>39.624704024281584</v>
      </c>
      <c r="S934" s="116">
        <v>101.87222859046939</v>
      </c>
      <c r="T934" s="116">
        <v>100.41682914627627</v>
      </c>
    </row>
    <row r="935" spans="1:20">
      <c r="A935" s="102" t="s">
        <v>3706</v>
      </c>
      <c r="B935" s="140">
        <v>367.17545860224305</v>
      </c>
      <c r="C935" s="140">
        <v>13773.382816353696</v>
      </c>
      <c r="D935" s="116">
        <v>2.589678519116835</v>
      </c>
      <c r="E935" s="154">
        <v>0.38614831633272867</v>
      </c>
      <c r="F935" s="138">
        <v>16.694031527723293</v>
      </c>
      <c r="G935" s="116">
        <v>1.1387467105016611</v>
      </c>
      <c r="H935" s="138">
        <v>0.88908115419006706</v>
      </c>
      <c r="I935" s="116">
        <v>3.5162727956984114</v>
      </c>
      <c r="J935" s="138">
        <v>0.10764685827352477</v>
      </c>
      <c r="K935" s="116">
        <v>3.3267747598973947</v>
      </c>
      <c r="L935" s="139">
        <v>0.94610826667577197</v>
      </c>
      <c r="M935" s="116">
        <v>659.06731702397997</v>
      </c>
      <c r="N935" s="116">
        <v>20.842180650266755</v>
      </c>
      <c r="O935" s="116">
        <v>645.87556384463392</v>
      </c>
      <c r="P935" s="116">
        <v>16.80517008288524</v>
      </c>
      <c r="Q935" s="116">
        <v>600.00380614187964</v>
      </c>
      <c r="R935" s="116">
        <v>24.643860909164687</v>
      </c>
      <c r="S935" s="116">
        <v>109.8438560351622</v>
      </c>
      <c r="T935" s="116">
        <v>102.04246048585907</v>
      </c>
    </row>
    <row r="936" spans="1:20">
      <c r="A936" s="102" t="s">
        <v>3707</v>
      </c>
      <c r="B936" s="140">
        <v>72.143982237914031</v>
      </c>
      <c r="C936" s="140">
        <v>6931.2788776675779</v>
      </c>
      <c r="D936" s="116">
        <v>2.7719764017405248</v>
      </c>
      <c r="E936" s="154">
        <v>0.3607534318734098</v>
      </c>
      <c r="F936" s="138">
        <v>16.395450758616761</v>
      </c>
      <c r="G936" s="116">
        <v>1.6616351136087408</v>
      </c>
      <c r="H936" s="138">
        <v>0.90600229136045662</v>
      </c>
      <c r="I936" s="116">
        <v>2.6046863412170573</v>
      </c>
      <c r="J936" s="138">
        <v>0.10773365212644563</v>
      </c>
      <c r="K936" s="116">
        <v>2.0058314199715706</v>
      </c>
      <c r="L936" s="139">
        <v>0.7700855908179457</v>
      </c>
      <c r="M936" s="116">
        <v>659.57243036414707</v>
      </c>
      <c r="N936" s="116">
        <v>12.575614604675877</v>
      </c>
      <c r="O936" s="116">
        <v>654.93019994324891</v>
      </c>
      <c r="P936" s="116">
        <v>12.572261740168358</v>
      </c>
      <c r="Q936" s="116">
        <v>638.99134650924873</v>
      </c>
      <c r="R936" s="116">
        <v>35.744859063401577</v>
      </c>
      <c r="S936" s="116">
        <v>103.22087051214869</v>
      </c>
      <c r="T936" s="116">
        <v>100.70881300347737</v>
      </c>
    </row>
    <row r="937" spans="1:20">
      <c r="A937" s="102" t="s">
        <v>3708</v>
      </c>
      <c r="B937" s="140">
        <v>138.29399338601647</v>
      </c>
      <c r="C937" s="140">
        <v>7478.8897117460556</v>
      </c>
      <c r="D937" s="116">
        <v>3.9126556192617725</v>
      </c>
      <c r="E937" s="154">
        <v>0.25558088861106482</v>
      </c>
      <c r="F937" s="138">
        <v>16.43454722625648</v>
      </c>
      <c r="G937" s="116">
        <v>1.6423799366821512</v>
      </c>
      <c r="H937" s="138">
        <v>0.90453168026870379</v>
      </c>
      <c r="I937" s="116">
        <v>2.3742474516876655</v>
      </c>
      <c r="J937" s="138">
        <v>0.10781526412112809</v>
      </c>
      <c r="K937" s="116">
        <v>1.7145375777244738</v>
      </c>
      <c r="L937" s="139">
        <v>0.72213937789245353</v>
      </c>
      <c r="M937" s="116">
        <v>660.04735079251714</v>
      </c>
      <c r="N937" s="116">
        <v>10.756686784807243</v>
      </c>
      <c r="O937" s="116">
        <v>654.1464600969432</v>
      </c>
      <c r="P937" s="116">
        <v>11.450115840310559</v>
      </c>
      <c r="Q937" s="116">
        <v>633.86542487386453</v>
      </c>
      <c r="R937" s="116">
        <v>35.344703927316743</v>
      </c>
      <c r="S937" s="116">
        <v>104.13051807075021</v>
      </c>
      <c r="T937" s="116">
        <v>100.90207484952214</v>
      </c>
    </row>
    <row r="938" spans="1:20">
      <c r="A938" s="102" t="s">
        <v>3709</v>
      </c>
      <c r="B938" s="140">
        <v>59.669875334884189</v>
      </c>
      <c r="C938" s="140">
        <v>5226.7675759337008</v>
      </c>
      <c r="D938" s="116">
        <v>151.63565635771445</v>
      </c>
      <c r="E938" s="154">
        <v>6.594754980589531E-3</v>
      </c>
      <c r="F938" s="138">
        <v>16.206141937575168</v>
      </c>
      <c r="G938" s="116">
        <v>1.859326292205506</v>
      </c>
      <c r="H938" s="138">
        <v>0.92008653727696021</v>
      </c>
      <c r="I938" s="116">
        <v>2.8166943065201218</v>
      </c>
      <c r="J938" s="138">
        <v>0.10814514808501932</v>
      </c>
      <c r="K938" s="116">
        <v>2.115814867963687</v>
      </c>
      <c r="L938" s="139">
        <v>0.7511695049995204</v>
      </c>
      <c r="M938" s="116">
        <v>661.96667089162622</v>
      </c>
      <c r="N938" s="116">
        <v>13.310883356287377</v>
      </c>
      <c r="O938" s="116">
        <v>662.40570292168104</v>
      </c>
      <c r="P938" s="116">
        <v>13.705783750923786</v>
      </c>
      <c r="Q938" s="116">
        <v>663.92075518609624</v>
      </c>
      <c r="R938" s="116">
        <v>39.84342523822778</v>
      </c>
      <c r="S938" s="116">
        <v>99.705675070525203</v>
      </c>
      <c r="T938" s="116">
        <v>99.933721580578435</v>
      </c>
    </row>
    <row r="939" spans="1:20">
      <c r="A939" s="102" t="s">
        <v>3710</v>
      </c>
      <c r="B939" s="140">
        <v>117.86125371524452</v>
      </c>
      <c r="C939" s="140">
        <v>7797.8494471739123</v>
      </c>
      <c r="D939" s="116">
        <v>2.1116444902914648</v>
      </c>
      <c r="E939" s="154">
        <v>0.47356456287865606</v>
      </c>
      <c r="F939" s="138">
        <v>16.17160410471001</v>
      </c>
      <c r="G939" s="116">
        <v>1.6481096872333461</v>
      </c>
      <c r="H939" s="138">
        <v>0.92396504955445735</v>
      </c>
      <c r="I939" s="116">
        <v>2.3927903301039408</v>
      </c>
      <c r="J939" s="138">
        <v>0.1083695749055951</v>
      </c>
      <c r="K939" s="116">
        <v>1.7346988276604467</v>
      </c>
      <c r="L939" s="139">
        <v>0.72496900620000948</v>
      </c>
      <c r="M939" s="116">
        <v>663.27209713485718</v>
      </c>
      <c r="N939" s="116">
        <v>10.933657892545227</v>
      </c>
      <c r="O939" s="116">
        <v>664.45467489088037</v>
      </c>
      <c r="P939" s="116">
        <v>11.668419587515928</v>
      </c>
      <c r="Q939" s="116">
        <v>668.48964469232465</v>
      </c>
      <c r="R939" s="116">
        <v>35.275492217572776</v>
      </c>
      <c r="S939" s="116">
        <v>99.21950211212787</v>
      </c>
      <c r="T939" s="116">
        <v>99.822022810477264</v>
      </c>
    </row>
    <row r="940" spans="1:20">
      <c r="A940" s="102" t="s">
        <v>3711</v>
      </c>
      <c r="B940" s="140">
        <v>155.92075157737253</v>
      </c>
      <c r="C940" s="140">
        <v>98706.850376688977</v>
      </c>
      <c r="D940" s="116">
        <v>1.0085165339111881</v>
      </c>
      <c r="E940" s="154">
        <v>0.99155538493934292</v>
      </c>
      <c r="F940" s="138">
        <v>15.964627741216303</v>
      </c>
      <c r="G940" s="116">
        <v>1.2726955750405957</v>
      </c>
      <c r="H940" s="138">
        <v>0.93654267345825726</v>
      </c>
      <c r="I940" s="116">
        <v>2.3683039173539027</v>
      </c>
      <c r="J940" s="138">
        <v>0.10843889719701606</v>
      </c>
      <c r="K940" s="116">
        <v>1.9972754988298256</v>
      </c>
      <c r="L940" s="139">
        <v>0.84333580846387912</v>
      </c>
      <c r="M940" s="116">
        <v>663.6752715257187</v>
      </c>
      <c r="N940" s="116">
        <v>12.595925035192749</v>
      </c>
      <c r="O940" s="116">
        <v>671.07098148368118</v>
      </c>
      <c r="P940" s="116">
        <v>11.630190676453822</v>
      </c>
      <c r="Q940" s="116">
        <v>695.97538835780801</v>
      </c>
      <c r="R940" s="116">
        <v>27.107828605177815</v>
      </c>
      <c r="S940" s="116">
        <v>95.359014503615825</v>
      </c>
      <c r="T940" s="116">
        <v>98.897924338553395</v>
      </c>
    </row>
    <row r="941" spans="1:20">
      <c r="A941" s="102" t="s">
        <v>3712</v>
      </c>
      <c r="B941" s="140">
        <v>201.57657034007363</v>
      </c>
      <c r="C941" s="140">
        <v>7948.7660979810462</v>
      </c>
      <c r="D941" s="116">
        <v>4.9819309412120303</v>
      </c>
      <c r="E941" s="154">
        <v>0.20072538375184998</v>
      </c>
      <c r="F941" s="138">
        <v>15.823745982029735</v>
      </c>
      <c r="G941" s="116">
        <v>1.3399215575668844</v>
      </c>
      <c r="H941" s="138">
        <v>0.94535461503186946</v>
      </c>
      <c r="I941" s="116">
        <v>2.0166280766981042</v>
      </c>
      <c r="J941" s="138">
        <v>0.10849326436904418</v>
      </c>
      <c r="K941" s="116">
        <v>1.5071161266785746</v>
      </c>
      <c r="L941" s="139">
        <v>0.74734461157866494</v>
      </c>
      <c r="M941" s="116">
        <v>663.99145017561125</v>
      </c>
      <c r="N941" s="116">
        <v>9.5090023663717034</v>
      </c>
      <c r="O941" s="116">
        <v>675.68084663150523</v>
      </c>
      <c r="P941" s="116">
        <v>9.9509740284406121</v>
      </c>
      <c r="Q941" s="116">
        <v>714.85797951141024</v>
      </c>
      <c r="R941" s="116">
        <v>28.445312297950579</v>
      </c>
      <c r="S941" s="116">
        <v>92.884386718245054</v>
      </c>
      <c r="T941" s="116">
        <v>98.269982564376434</v>
      </c>
    </row>
    <row r="942" spans="1:20">
      <c r="A942" s="102" t="s">
        <v>3713</v>
      </c>
      <c r="B942" s="140">
        <v>435.72782005179516</v>
      </c>
      <c r="C942" s="140">
        <v>12706.572049003238</v>
      </c>
      <c r="D942" s="116">
        <v>4.7398401697752952</v>
      </c>
      <c r="E942" s="154">
        <v>0.21097757818433099</v>
      </c>
      <c r="F942" s="138">
        <v>16.482822174319793</v>
      </c>
      <c r="G942" s="116">
        <v>1.2205209915575006</v>
      </c>
      <c r="H942" s="138">
        <v>0.90782916121086588</v>
      </c>
      <c r="I942" s="116">
        <v>2.0921291436032963</v>
      </c>
      <c r="J942" s="138">
        <v>0.10852615773789236</v>
      </c>
      <c r="K942" s="116">
        <v>1.6992153667742524</v>
      </c>
      <c r="L942" s="139">
        <v>0.81219430070539311</v>
      </c>
      <c r="M942" s="116">
        <v>664.18273788138595</v>
      </c>
      <c r="N942" s="116">
        <v>10.723968138816531</v>
      </c>
      <c r="O942" s="116">
        <v>655.9029607228249</v>
      </c>
      <c r="P942" s="116">
        <v>10.108748559442517</v>
      </c>
      <c r="Q942" s="116">
        <v>627.5057779278186</v>
      </c>
      <c r="R942" s="116">
        <v>26.307143799203118</v>
      </c>
      <c r="S942" s="116">
        <v>105.84488003834545</v>
      </c>
      <c r="T942" s="116">
        <v>101.26234788594894</v>
      </c>
    </row>
    <row r="943" spans="1:20">
      <c r="A943" s="102" t="s">
        <v>3714</v>
      </c>
      <c r="B943" s="140">
        <v>131.37231480239632</v>
      </c>
      <c r="C943" s="140">
        <v>12468.67934064699</v>
      </c>
      <c r="D943" s="116">
        <v>1.7056206437833494</v>
      </c>
      <c r="E943" s="154">
        <v>0.58629684370015256</v>
      </c>
      <c r="F943" s="138">
        <v>16.061956491352984</v>
      </c>
      <c r="G943" s="116">
        <v>1.8914206987440416</v>
      </c>
      <c r="H943" s="138">
        <v>0.93188352689227161</v>
      </c>
      <c r="I943" s="116">
        <v>2.8865780973271553</v>
      </c>
      <c r="J943" s="138">
        <v>0.10855724299356133</v>
      </c>
      <c r="K943" s="116">
        <v>2.1805643426258858</v>
      </c>
      <c r="L943" s="139">
        <v>0.7554149824129105</v>
      </c>
      <c r="M943" s="116">
        <v>664.36350549071028</v>
      </c>
      <c r="N943" s="116">
        <v>13.765387863418027</v>
      </c>
      <c r="O943" s="116">
        <v>668.62511822652277</v>
      </c>
      <c r="P943" s="116">
        <v>14.139107197882311</v>
      </c>
      <c r="Q943" s="116">
        <v>682.99455908008667</v>
      </c>
      <c r="R943" s="116">
        <v>40.372738882544013</v>
      </c>
      <c r="S943" s="116">
        <v>97.272151975197247</v>
      </c>
      <c r="T943" s="116">
        <v>99.362630475636905</v>
      </c>
    </row>
    <row r="944" spans="1:20">
      <c r="A944" s="102" t="s">
        <v>3715</v>
      </c>
      <c r="B944" s="140">
        <v>909.03313681234386</v>
      </c>
      <c r="C944" s="140">
        <v>35994.989312893267</v>
      </c>
      <c r="D944" s="116">
        <v>6.92215421292497</v>
      </c>
      <c r="E944" s="154">
        <v>0.14446369861752156</v>
      </c>
      <c r="F944" s="138">
        <v>16.0639175995221</v>
      </c>
      <c r="G944" s="116">
        <v>0.90299956360413847</v>
      </c>
      <c r="H944" s="138">
        <v>0.93478765971526923</v>
      </c>
      <c r="I944" s="116">
        <v>2.3124937556524028</v>
      </c>
      <c r="J944" s="138">
        <v>0.10890884782938925</v>
      </c>
      <c r="K944" s="116">
        <v>2.1289009272538002</v>
      </c>
      <c r="L944" s="139">
        <v>0.92060829226031471</v>
      </c>
      <c r="M944" s="116">
        <v>666.40781221409759</v>
      </c>
      <c r="N944" s="116">
        <v>13.478501285447521</v>
      </c>
      <c r="O944" s="116">
        <v>670.15036186118664</v>
      </c>
      <c r="P944" s="116">
        <v>11.345096996716563</v>
      </c>
      <c r="Q944" s="116">
        <v>682.73290083214977</v>
      </c>
      <c r="R944" s="116">
        <v>19.303767739371949</v>
      </c>
      <c r="S944" s="116">
        <v>97.608861591677467</v>
      </c>
      <c r="T944" s="116">
        <v>99.441535831347622</v>
      </c>
    </row>
    <row r="945" spans="1:20">
      <c r="A945" s="102" t="s">
        <v>3716</v>
      </c>
      <c r="B945" s="140">
        <v>86.470248509383651</v>
      </c>
      <c r="C945" s="140">
        <v>6359.540838794037</v>
      </c>
      <c r="D945" s="116">
        <v>3.0980246281882398</v>
      </c>
      <c r="E945" s="154">
        <v>0.32278633000564988</v>
      </c>
      <c r="F945" s="138">
        <v>16.537058795764338</v>
      </c>
      <c r="G945" s="116">
        <v>2.6765885260107281</v>
      </c>
      <c r="H945" s="138">
        <v>0.90830949038956743</v>
      </c>
      <c r="I945" s="116">
        <v>3.3191606508172136</v>
      </c>
      <c r="J945" s="138">
        <v>0.10894087211577473</v>
      </c>
      <c r="K945" s="116">
        <v>1.9628299183477587</v>
      </c>
      <c r="L945" s="139">
        <v>0.59136333695221655</v>
      </c>
      <c r="M945" s="116">
        <v>666.59397614764498</v>
      </c>
      <c r="N945" s="116">
        <v>12.430364676555996</v>
      </c>
      <c r="O945" s="116">
        <v>656.15856889387976</v>
      </c>
      <c r="P945" s="116">
        <v>16.042770157072482</v>
      </c>
      <c r="Q945" s="116">
        <v>620.42334004373834</v>
      </c>
      <c r="R945" s="116">
        <v>57.762517930385684</v>
      </c>
      <c r="S945" s="116">
        <v>107.44179548445933</v>
      </c>
      <c r="T945" s="116">
        <v>101.59037887310635</v>
      </c>
    </row>
    <row r="946" spans="1:20">
      <c r="A946" s="102" t="s">
        <v>3717</v>
      </c>
      <c r="B946" s="140">
        <v>88.868901407384541</v>
      </c>
      <c r="C946" s="140">
        <v>6805.1722882211234</v>
      </c>
      <c r="D946" s="116">
        <v>1.9776280128187684</v>
      </c>
      <c r="E946" s="154">
        <v>0.50565626777033368</v>
      </c>
      <c r="F946" s="138">
        <v>16.094397131116214</v>
      </c>
      <c r="G946" s="116">
        <v>1.7451917772275682</v>
      </c>
      <c r="H946" s="138">
        <v>0.9343881214651476</v>
      </c>
      <c r="I946" s="116">
        <v>2.6838662353958496</v>
      </c>
      <c r="J946" s="138">
        <v>0.10906885336131229</v>
      </c>
      <c r="K946" s="116">
        <v>2.0389810274240348</v>
      </c>
      <c r="L946" s="139">
        <v>0.75971782815893607</v>
      </c>
      <c r="M946" s="116">
        <v>667.33790446113801</v>
      </c>
      <c r="N946" s="116">
        <v>12.926299397861783</v>
      </c>
      <c r="O946" s="116">
        <v>669.94066119485012</v>
      </c>
      <c r="P946" s="116">
        <v>13.164331253906596</v>
      </c>
      <c r="Q946" s="116">
        <v>678.68401676166127</v>
      </c>
      <c r="R946" s="116">
        <v>37.276203016020531</v>
      </c>
      <c r="S946" s="116">
        <v>98.328218726195843</v>
      </c>
      <c r="T946" s="116">
        <v>99.611494437571508</v>
      </c>
    </row>
    <row r="947" spans="1:20">
      <c r="A947" s="102" t="s">
        <v>3718</v>
      </c>
      <c r="B947" s="140">
        <v>104.41755282859032</v>
      </c>
      <c r="C947" s="140">
        <v>5159.348607481511</v>
      </c>
      <c r="D947" s="116">
        <v>3.5144705546881854</v>
      </c>
      <c r="E947" s="154">
        <v>0.28453787972872147</v>
      </c>
      <c r="F947" s="138">
        <v>16.152733622076752</v>
      </c>
      <c r="G947" s="116">
        <v>1.2971483614875923</v>
      </c>
      <c r="H947" s="138">
        <v>0.93217522933640329</v>
      </c>
      <c r="I947" s="116">
        <v>2.3896344720576534</v>
      </c>
      <c r="J947" s="138">
        <v>0.10920494755272142</v>
      </c>
      <c r="K947" s="116">
        <v>2.0069277611155605</v>
      </c>
      <c r="L947" s="139">
        <v>0.8398471751989105</v>
      </c>
      <c r="M947" s="116">
        <v>668.12889746330291</v>
      </c>
      <c r="N947" s="116">
        <v>12.737407046218834</v>
      </c>
      <c r="O947" s="116">
        <v>668.77842320329103</v>
      </c>
      <c r="P947" s="116">
        <v>11.706624161457057</v>
      </c>
      <c r="Q947" s="116">
        <v>670.94695050899736</v>
      </c>
      <c r="R947" s="116">
        <v>27.75662753550256</v>
      </c>
      <c r="S947" s="116">
        <v>99.579988694552284</v>
      </c>
      <c r="T947" s="116">
        <v>99.902878783547308</v>
      </c>
    </row>
    <row r="948" spans="1:20">
      <c r="A948" s="102" t="s">
        <v>3719</v>
      </c>
      <c r="B948" s="140">
        <v>204.01132763676927</v>
      </c>
      <c r="C948" s="140">
        <v>20900.809389412265</v>
      </c>
      <c r="D948" s="116">
        <v>3.9960936582817048</v>
      </c>
      <c r="E948" s="154">
        <v>0.25024438502024343</v>
      </c>
      <c r="F948" s="138">
        <v>16.200331087049051</v>
      </c>
      <c r="G948" s="116">
        <v>1.0705797237127874</v>
      </c>
      <c r="H948" s="138">
        <v>0.92970680400823646</v>
      </c>
      <c r="I948" s="116">
        <v>1.9328276027358355</v>
      </c>
      <c r="J948" s="138">
        <v>0.10923671336535866</v>
      </c>
      <c r="K948" s="116">
        <v>1.6092487679263914</v>
      </c>
      <c r="L948" s="139">
        <v>0.83258784469373681</v>
      </c>
      <c r="M948" s="116">
        <v>668.31350956170706</v>
      </c>
      <c r="N948" s="116">
        <v>10.216123725262889</v>
      </c>
      <c r="O948" s="116">
        <v>667.48040448281404</v>
      </c>
      <c r="P948" s="116">
        <v>9.4556255370316649</v>
      </c>
      <c r="Q948" s="116">
        <v>664.6896556237574</v>
      </c>
      <c r="R948" s="116">
        <v>22.911443919675889</v>
      </c>
      <c r="S948" s="116">
        <v>100.54519487512543</v>
      </c>
      <c r="T948" s="116">
        <v>100.12481341374186</v>
      </c>
    </row>
    <row r="949" spans="1:20">
      <c r="A949" s="102" t="s">
        <v>3720</v>
      </c>
      <c r="B949" s="140">
        <v>46.432917876618831</v>
      </c>
      <c r="C949" s="140">
        <v>5522.4878939372466</v>
      </c>
      <c r="D949" s="116">
        <v>0.8928064782194276</v>
      </c>
      <c r="E949" s="154">
        <v>1.1200635573280722</v>
      </c>
      <c r="F949" s="138">
        <v>16.603486042893184</v>
      </c>
      <c r="G949" s="116">
        <v>2.04559459116413</v>
      </c>
      <c r="H949" s="138">
        <v>0.90795380367543455</v>
      </c>
      <c r="I949" s="116">
        <v>2.7575644635573076</v>
      </c>
      <c r="J949" s="138">
        <v>0.10933564191265488</v>
      </c>
      <c r="K949" s="116">
        <v>1.8492443157339049</v>
      </c>
      <c r="L949" s="139">
        <v>0.67060782809347164</v>
      </c>
      <c r="M949" s="116">
        <v>668.88841476072912</v>
      </c>
      <c r="N949" s="116">
        <v>11.749293999508154</v>
      </c>
      <c r="O949" s="116">
        <v>655.96929565195933</v>
      </c>
      <c r="P949" s="116">
        <v>13.325282121471503</v>
      </c>
      <c r="Q949" s="116">
        <v>611.76631139338906</v>
      </c>
      <c r="R949" s="116">
        <v>44.20007479549497</v>
      </c>
      <c r="S949" s="116">
        <v>109.33724239199049</v>
      </c>
      <c r="T949" s="116">
        <v>101.96947009477472</v>
      </c>
    </row>
    <row r="950" spans="1:20">
      <c r="A950" s="102" t="s">
        <v>3721</v>
      </c>
      <c r="B950" s="140">
        <v>191.10291370467613</v>
      </c>
      <c r="C950" s="140">
        <v>5256.5983343757835</v>
      </c>
      <c r="D950" s="116">
        <v>1.0570882405819533</v>
      </c>
      <c r="E950" s="154">
        <v>0.94599482011972358</v>
      </c>
      <c r="F950" s="138">
        <v>16.577521168770428</v>
      </c>
      <c r="G950" s="116">
        <v>1.2642589597304295</v>
      </c>
      <c r="H950" s="138">
        <v>0.90967375646341875</v>
      </c>
      <c r="I950" s="116">
        <v>2.4023455276616588</v>
      </c>
      <c r="J950" s="138">
        <v>0.10937145310739223</v>
      </c>
      <c r="K950" s="116">
        <v>2.0427709898609061</v>
      </c>
      <c r="L950" s="139">
        <v>0.85032355518369285</v>
      </c>
      <c r="M950" s="116">
        <v>669.09651234528326</v>
      </c>
      <c r="N950" s="116">
        <v>12.98271341054118</v>
      </c>
      <c r="O950" s="116">
        <v>656.88421519503686</v>
      </c>
      <c r="P950" s="116">
        <v>11.62012573370879</v>
      </c>
      <c r="Q950" s="116">
        <v>615.14798253595382</v>
      </c>
      <c r="R950" s="116">
        <v>27.303259653954285</v>
      </c>
      <c r="S950" s="116">
        <v>108.77000841113484</v>
      </c>
      <c r="T950" s="116">
        <v>101.85912476928989</v>
      </c>
    </row>
    <row r="951" spans="1:20">
      <c r="A951" s="102" t="s">
        <v>3722</v>
      </c>
      <c r="B951" s="140">
        <v>64.888795424982376</v>
      </c>
      <c r="C951" s="140">
        <v>2330.3593556906098</v>
      </c>
      <c r="D951" s="116">
        <v>144.31749105455378</v>
      </c>
      <c r="E951" s="154">
        <v>6.929167023988712E-3</v>
      </c>
      <c r="F951" s="138">
        <v>16.976950315122355</v>
      </c>
      <c r="G951" s="116">
        <v>1.730414507280795</v>
      </c>
      <c r="H951" s="138">
        <v>0.89361962654973426</v>
      </c>
      <c r="I951" s="116">
        <v>2.6015770347588574</v>
      </c>
      <c r="J951" s="138">
        <v>0.11002999710293757</v>
      </c>
      <c r="K951" s="116">
        <v>1.9426447695800826</v>
      </c>
      <c r="L951" s="139">
        <v>0.74671814196735797</v>
      </c>
      <c r="M951" s="116">
        <v>672.92209106301755</v>
      </c>
      <c r="N951" s="116">
        <v>12.413336310583759</v>
      </c>
      <c r="O951" s="116">
        <v>648.31207172618554</v>
      </c>
      <c r="P951" s="116">
        <v>12.466610042186971</v>
      </c>
      <c r="Q951" s="116">
        <v>563.50684348788764</v>
      </c>
      <c r="R951" s="116">
        <v>37.677756489732019</v>
      </c>
      <c r="S951" s="116">
        <v>119.41684450500942</v>
      </c>
      <c r="T951" s="116">
        <v>103.79601435945898</v>
      </c>
    </row>
    <row r="952" spans="1:20">
      <c r="A952" s="102" t="s">
        <v>3723</v>
      </c>
      <c r="B952" s="140">
        <v>310.712788461701</v>
      </c>
      <c r="C952" s="140">
        <v>12070.031529486634</v>
      </c>
      <c r="D952" s="116">
        <v>0.49701385986135466</v>
      </c>
      <c r="E952" s="154">
        <v>2.0120163254178802</v>
      </c>
      <c r="F952" s="138">
        <v>16.31008005835346</v>
      </c>
      <c r="G952" s="116">
        <v>1.669139980422669</v>
      </c>
      <c r="H952" s="138">
        <v>0.93070044434696575</v>
      </c>
      <c r="I952" s="116">
        <v>2.5381494855893805</v>
      </c>
      <c r="J952" s="138">
        <v>0.11009427587499383</v>
      </c>
      <c r="K952" s="116">
        <v>1.9121125848004477</v>
      </c>
      <c r="L952" s="139">
        <v>0.75334908194205052</v>
      </c>
      <c r="M952" s="116">
        <v>673.29537430031394</v>
      </c>
      <c r="N952" s="116">
        <v>12.224667682388713</v>
      </c>
      <c r="O952" s="116">
        <v>668.00310870459725</v>
      </c>
      <c r="P952" s="116">
        <v>12.424067573361867</v>
      </c>
      <c r="Q952" s="116">
        <v>650.21070599442419</v>
      </c>
      <c r="R952" s="116">
        <v>35.860548503535881</v>
      </c>
      <c r="S952" s="116">
        <v>103.55033654368769</v>
      </c>
      <c r="T952" s="116">
        <v>100.79225164175951</v>
      </c>
    </row>
    <row r="953" spans="1:20">
      <c r="A953" s="102" t="s">
        <v>3724</v>
      </c>
      <c r="B953" s="140">
        <v>290.83184547334054</v>
      </c>
      <c r="C953" s="140">
        <v>8258.4132152497041</v>
      </c>
      <c r="D953" s="116">
        <v>2.0775474578376203</v>
      </c>
      <c r="E953" s="154">
        <v>0.48133677824179905</v>
      </c>
      <c r="F953" s="138">
        <v>16.315403148222153</v>
      </c>
      <c r="G953" s="116">
        <v>1.3134556440216265</v>
      </c>
      <c r="H953" s="138">
        <v>0.93063914122084823</v>
      </c>
      <c r="I953" s="116">
        <v>2.2850733781181254</v>
      </c>
      <c r="J953" s="138">
        <v>0.11012295310801704</v>
      </c>
      <c r="K953" s="116">
        <v>1.8698648653236727</v>
      </c>
      <c r="L953" s="139">
        <v>0.81829532619368295</v>
      </c>
      <c r="M953" s="116">
        <v>673.46190334014034</v>
      </c>
      <c r="N953" s="116">
        <v>11.957370654363785</v>
      </c>
      <c r="O953" s="116">
        <v>667.97086799952717</v>
      </c>
      <c r="P953" s="116">
        <v>11.184789988734508</v>
      </c>
      <c r="Q953" s="116">
        <v>649.49125013986725</v>
      </c>
      <c r="R953" s="116">
        <v>28.213437517326838</v>
      </c>
      <c r="S953" s="116">
        <v>103.6906814672424</v>
      </c>
      <c r="T953" s="116">
        <v>100.82204712865068</v>
      </c>
    </row>
    <row r="954" spans="1:20">
      <c r="A954" s="102" t="s">
        <v>3725</v>
      </c>
      <c r="B954" s="140">
        <v>94.094119100342255</v>
      </c>
      <c r="C954" s="140">
        <v>8003.1196848545833</v>
      </c>
      <c r="D954" s="116">
        <v>1.0247286620697889</v>
      </c>
      <c r="E954" s="154">
        <v>0.97586808783132806</v>
      </c>
      <c r="F954" s="138">
        <v>16.112562077278351</v>
      </c>
      <c r="G954" s="116">
        <v>1.5979937473745764</v>
      </c>
      <c r="H954" s="138">
        <v>0.9423557708447351</v>
      </c>
      <c r="I954" s="116">
        <v>2.4530962494953568</v>
      </c>
      <c r="J954" s="138">
        <v>0.11012304798823098</v>
      </c>
      <c r="K954" s="116">
        <v>1.8612085301330275</v>
      </c>
      <c r="L954" s="139">
        <v>0.75871810187468569</v>
      </c>
      <c r="M954" s="116">
        <v>673.4624543035527</v>
      </c>
      <c r="N954" s="116">
        <v>11.902024424031083</v>
      </c>
      <c r="O954" s="116">
        <v>674.11438418000148</v>
      </c>
      <c r="P954" s="116">
        <v>12.085124252351818</v>
      </c>
      <c r="Q954" s="116">
        <v>676.29910365722435</v>
      </c>
      <c r="R954" s="116">
        <v>34.152950622634194</v>
      </c>
      <c r="S954" s="116">
        <v>99.580562899117865</v>
      </c>
      <c r="T954" s="116">
        <v>99.903290911490956</v>
      </c>
    </row>
    <row r="955" spans="1:20">
      <c r="A955" s="102" t="s">
        <v>3726</v>
      </c>
      <c r="B955" s="140">
        <v>99.520799709556599</v>
      </c>
      <c r="C955" s="140">
        <v>7084.928575646134</v>
      </c>
      <c r="D955" s="116">
        <v>1.4006752645308755</v>
      </c>
      <c r="E955" s="154">
        <v>0.71394135766003364</v>
      </c>
      <c r="F955" s="138">
        <v>16.200013211713792</v>
      </c>
      <c r="G955" s="116">
        <v>2.8587477820578822</v>
      </c>
      <c r="H955" s="138">
        <v>0.9381461408245868</v>
      </c>
      <c r="I955" s="116">
        <v>3.4763786106363588</v>
      </c>
      <c r="J955" s="138">
        <v>0.11022613777108074</v>
      </c>
      <c r="K955" s="116">
        <v>1.9780721329287057</v>
      </c>
      <c r="L955" s="139">
        <v>0.56900365422701038</v>
      </c>
      <c r="M955" s="116">
        <v>674.06106234496667</v>
      </c>
      <c r="N955" s="116">
        <v>12.660009490741686</v>
      </c>
      <c r="O955" s="116">
        <v>671.91137603467723</v>
      </c>
      <c r="P955" s="116">
        <v>17.087634704932668</v>
      </c>
      <c r="Q955" s="116">
        <v>664.73064861231762</v>
      </c>
      <c r="R955" s="116">
        <v>61.242861123276725</v>
      </c>
      <c r="S955" s="116">
        <v>101.40363826342701</v>
      </c>
      <c r="T955" s="116">
        <v>100.31993598962052</v>
      </c>
    </row>
    <row r="956" spans="1:20">
      <c r="A956" s="102" t="s">
        <v>3727</v>
      </c>
      <c r="B956" s="140">
        <v>156.37714201469328</v>
      </c>
      <c r="C956" s="140">
        <v>7852.8198692836286</v>
      </c>
      <c r="D956" s="116">
        <v>1.9327198154490133</v>
      </c>
      <c r="E956" s="154">
        <v>0.51740557115759589</v>
      </c>
      <c r="F956" s="138">
        <v>16.542781893045206</v>
      </c>
      <c r="G956" s="116">
        <v>2.4151717614001846</v>
      </c>
      <c r="H956" s="138">
        <v>0.92096578799527684</v>
      </c>
      <c r="I956" s="116">
        <v>3.1341713316618884</v>
      </c>
      <c r="J956" s="138">
        <v>0.11049707108908018</v>
      </c>
      <c r="K956" s="116">
        <v>1.9974922525873247</v>
      </c>
      <c r="L956" s="139">
        <v>0.63732707666882971</v>
      </c>
      <c r="M956" s="116">
        <v>675.63401694395122</v>
      </c>
      <c r="N956" s="116">
        <v>12.81259887705022</v>
      </c>
      <c r="O956" s="116">
        <v>662.87056318336613</v>
      </c>
      <c r="P956" s="116">
        <v>15.25840719070203</v>
      </c>
      <c r="Q956" s="116">
        <v>619.67547544199988</v>
      </c>
      <c r="R956" s="116">
        <v>52.125095179690049</v>
      </c>
      <c r="S956" s="116">
        <v>109.03029790908499</v>
      </c>
      <c r="T956" s="116">
        <v>101.92548205780778</v>
      </c>
    </row>
    <row r="957" spans="1:20">
      <c r="A957" s="102" t="s">
        <v>3728</v>
      </c>
      <c r="B957" s="140">
        <v>119.33416828139291</v>
      </c>
      <c r="C957" s="140">
        <v>7069.73701327052</v>
      </c>
      <c r="D957" s="116">
        <v>0.77958380959710061</v>
      </c>
      <c r="E957" s="154">
        <v>1.2827357208929382</v>
      </c>
      <c r="F957" s="138">
        <v>16.343411551442276</v>
      </c>
      <c r="G957" s="116">
        <v>1.9651551241270846</v>
      </c>
      <c r="H957" s="138">
        <v>0.93484482567335025</v>
      </c>
      <c r="I957" s="116">
        <v>2.8850163852923356</v>
      </c>
      <c r="J957" s="138">
        <v>0.11081051438001069</v>
      </c>
      <c r="K957" s="116">
        <v>2.1122227348275366</v>
      </c>
      <c r="L957" s="139">
        <v>0.73213543798071246</v>
      </c>
      <c r="M957" s="116">
        <v>677.45329249369513</v>
      </c>
      <c r="N957" s="116">
        <v>13.58312039137553</v>
      </c>
      <c r="O957" s="116">
        <v>670.18036230452697</v>
      </c>
      <c r="P957" s="116">
        <v>14.154668863023176</v>
      </c>
      <c r="Q957" s="116">
        <v>645.82488241467956</v>
      </c>
      <c r="R957" s="116">
        <v>42.227642248276538</v>
      </c>
      <c r="S957" s="116">
        <v>104.89736628925785</v>
      </c>
      <c r="T957" s="116">
        <v>101.08521983010051</v>
      </c>
    </row>
    <row r="958" spans="1:20">
      <c r="A958" s="102" t="s">
        <v>3729</v>
      </c>
      <c r="B958" s="140">
        <v>298.10879001650568</v>
      </c>
      <c r="C958" s="140">
        <v>7190.2388872989932</v>
      </c>
      <c r="D958" s="116">
        <v>8.6396638305817905</v>
      </c>
      <c r="E958" s="154">
        <v>0.11574524421428334</v>
      </c>
      <c r="F958" s="138">
        <v>14.709836853934855</v>
      </c>
      <c r="G958" s="116">
        <v>1.2920960668961305</v>
      </c>
      <c r="H958" s="138">
        <v>1.0402544628829722</v>
      </c>
      <c r="I958" s="116">
        <v>2.4415030953709538</v>
      </c>
      <c r="J958" s="138">
        <v>0.11098037014495324</v>
      </c>
      <c r="K958" s="116">
        <v>2.0715755160306126</v>
      </c>
      <c r="L958" s="139">
        <v>0.84848367383120793</v>
      </c>
      <c r="M958" s="116">
        <v>678.4389483641902</v>
      </c>
      <c r="N958" s="116">
        <v>13.340109005946601</v>
      </c>
      <c r="O958" s="116">
        <v>724.0438003599412</v>
      </c>
      <c r="P958" s="116">
        <v>12.640518124473658</v>
      </c>
      <c r="Q958" s="116">
        <v>867.98184152809586</v>
      </c>
      <c r="R958" s="116">
        <v>26.781175093515458</v>
      </c>
      <c r="S958" s="116">
        <v>78.162804324314848</v>
      </c>
      <c r="T958" s="116">
        <v>93.701368346351472</v>
      </c>
    </row>
    <row r="959" spans="1:20">
      <c r="A959" s="102" t="s">
        <v>3730</v>
      </c>
      <c r="B959" s="140">
        <v>243.07117834958564</v>
      </c>
      <c r="C959" s="140">
        <v>21067.252569972054</v>
      </c>
      <c r="D959" s="116">
        <v>2.2147759659745461</v>
      </c>
      <c r="E959" s="154">
        <v>0.45151293646081259</v>
      </c>
      <c r="F959" s="138">
        <v>16.116759611304623</v>
      </c>
      <c r="G959" s="116">
        <v>1.0385011509540625</v>
      </c>
      <c r="H959" s="138">
        <v>0.95127032659791966</v>
      </c>
      <c r="I959" s="116">
        <v>2.2224651934732154</v>
      </c>
      <c r="J959" s="138">
        <v>0.11119375673880121</v>
      </c>
      <c r="K959" s="116">
        <v>1.9649088771917707</v>
      </c>
      <c r="L959" s="139">
        <v>0.88411232849098431</v>
      </c>
      <c r="M959" s="116">
        <v>679.67699569130195</v>
      </c>
      <c r="N959" s="116">
        <v>12.675111563779751</v>
      </c>
      <c r="O959" s="116">
        <v>678.76388283688959</v>
      </c>
      <c r="P959" s="116">
        <v>11.001917494441159</v>
      </c>
      <c r="Q959" s="116">
        <v>675.74164920976114</v>
      </c>
      <c r="R959" s="116">
        <v>22.214914092638821</v>
      </c>
      <c r="S959" s="116">
        <v>100.58237441574646</v>
      </c>
      <c r="T959" s="116">
        <v>100.13452584580607</v>
      </c>
    </row>
    <row r="960" spans="1:20">
      <c r="A960" s="102" t="s">
        <v>3731</v>
      </c>
      <c r="B960" s="140">
        <v>946.67294890514495</v>
      </c>
      <c r="C960" s="140">
        <v>20902.701516605397</v>
      </c>
      <c r="D960" s="116">
        <v>22.843303261701053</v>
      </c>
      <c r="E960" s="154">
        <v>4.377650589950334E-2</v>
      </c>
      <c r="F960" s="138">
        <v>16.091165737321795</v>
      </c>
      <c r="G960" s="116">
        <v>1.0566362539105667</v>
      </c>
      <c r="H960" s="138">
        <v>0.95307861386572224</v>
      </c>
      <c r="I960" s="116">
        <v>2.2068539158662754</v>
      </c>
      <c r="J960" s="138">
        <v>0.11122821247759108</v>
      </c>
      <c r="K960" s="116">
        <v>1.9374529756606118</v>
      </c>
      <c r="L960" s="139">
        <v>0.87792534056341753</v>
      </c>
      <c r="M960" s="116">
        <v>679.87688209117084</v>
      </c>
      <c r="N960" s="116">
        <v>12.50148543496806</v>
      </c>
      <c r="O960" s="116">
        <v>679.70442601396201</v>
      </c>
      <c r="P960" s="116">
        <v>10.935264356227435</v>
      </c>
      <c r="Q960" s="116">
        <v>679.11236346758085</v>
      </c>
      <c r="R960" s="116">
        <v>22.598437329966487</v>
      </c>
      <c r="S960" s="116">
        <v>100.11257616039948</v>
      </c>
      <c r="T960" s="116">
        <v>100.02537221630587</v>
      </c>
    </row>
    <row r="961" spans="1:20">
      <c r="A961" s="102" t="s">
        <v>3732</v>
      </c>
      <c r="B961" s="140">
        <v>436.30663698010409</v>
      </c>
      <c r="C961" s="140">
        <v>40276.775518708811</v>
      </c>
      <c r="D961" s="116">
        <v>1.9388126834277055</v>
      </c>
      <c r="E961" s="154">
        <v>0.51577958435471938</v>
      </c>
      <c r="F961" s="138">
        <v>16.300105423267055</v>
      </c>
      <c r="G961" s="116">
        <v>0.91655625442805755</v>
      </c>
      <c r="H961" s="138">
        <v>0.94095245119833981</v>
      </c>
      <c r="I961" s="116">
        <v>2.0612396416931915</v>
      </c>
      <c r="J961" s="138">
        <v>0.11123893351330497</v>
      </c>
      <c r="K961" s="116">
        <v>1.8462484916598543</v>
      </c>
      <c r="L961" s="139">
        <v>0.89569812956986683</v>
      </c>
      <c r="M961" s="116">
        <v>679.93907624940448</v>
      </c>
      <c r="N961" s="116">
        <v>11.914017151109306</v>
      </c>
      <c r="O961" s="116">
        <v>673.38052172675077</v>
      </c>
      <c r="P961" s="116">
        <v>10.146719026375081</v>
      </c>
      <c r="Q961" s="116">
        <v>651.48228844275718</v>
      </c>
      <c r="R961" s="116">
        <v>19.654700748573646</v>
      </c>
      <c r="S961" s="116">
        <v>104.36800636202524</v>
      </c>
      <c r="T961" s="116">
        <v>100.97397449303041</v>
      </c>
    </row>
    <row r="962" spans="1:20">
      <c r="A962" s="102" t="s">
        <v>3733</v>
      </c>
      <c r="B962" s="140">
        <v>228.61132487409552</v>
      </c>
      <c r="C962" s="140">
        <v>7504.6534057822964</v>
      </c>
      <c r="D962" s="116">
        <v>1.4113777082155519</v>
      </c>
      <c r="E962" s="154">
        <v>0.7085275572790013</v>
      </c>
      <c r="F962" s="138">
        <v>16.372567769748937</v>
      </c>
      <c r="G962" s="116">
        <v>1.4392426800851101</v>
      </c>
      <c r="H962" s="138">
        <v>0.93850371963273027</v>
      </c>
      <c r="I962" s="116">
        <v>2.2152653014238823</v>
      </c>
      <c r="J962" s="138">
        <v>0.11144267298990668</v>
      </c>
      <c r="K962" s="116">
        <v>1.6840370730818466</v>
      </c>
      <c r="L962" s="139">
        <v>0.76019656516960588</v>
      </c>
      <c r="M962" s="116">
        <v>681.12088209263163</v>
      </c>
      <c r="N962" s="116">
        <v>10.885157549824783</v>
      </c>
      <c r="O962" s="116">
        <v>672.09869213290199</v>
      </c>
      <c r="P962" s="116">
        <v>10.890345739270003</v>
      </c>
      <c r="Q962" s="116">
        <v>641.99470930854443</v>
      </c>
      <c r="R962" s="116">
        <v>30.956096722277778</v>
      </c>
      <c r="S962" s="116">
        <v>106.09446966100823</v>
      </c>
      <c r="T962" s="116">
        <v>101.342390643716</v>
      </c>
    </row>
    <row r="963" spans="1:20">
      <c r="A963" s="102" t="s">
        <v>3734</v>
      </c>
      <c r="B963" s="140">
        <v>36.996524267961398</v>
      </c>
      <c r="C963" s="140">
        <v>2392.2122553221498</v>
      </c>
      <c r="D963" s="116">
        <v>1.5985642106356115</v>
      </c>
      <c r="E963" s="154">
        <v>0.6255613589662351</v>
      </c>
      <c r="F963" s="138">
        <v>16.745565651145242</v>
      </c>
      <c r="G963" s="116">
        <v>2.5996868442897196</v>
      </c>
      <c r="H963" s="138">
        <v>0.91897812159277426</v>
      </c>
      <c r="I963" s="116">
        <v>3.4603163606416154</v>
      </c>
      <c r="J963" s="138">
        <v>0.11161015714460354</v>
      </c>
      <c r="K963" s="116">
        <v>2.2837288865692864</v>
      </c>
      <c r="L963" s="139">
        <v>0.65997690631553574</v>
      </c>
      <c r="M963" s="116">
        <v>682.09222403963679</v>
      </c>
      <c r="N963" s="116">
        <v>14.781371255805198</v>
      </c>
      <c r="O963" s="116">
        <v>661.81937962006157</v>
      </c>
      <c r="P963" s="116">
        <v>16.827539665785025</v>
      </c>
      <c r="Q963" s="116">
        <v>593.36696509771718</v>
      </c>
      <c r="R963" s="116">
        <v>56.358310502196332</v>
      </c>
      <c r="S963" s="116">
        <v>114.95284775877406</v>
      </c>
      <c r="T963" s="116">
        <v>103.06319896996874</v>
      </c>
    </row>
    <row r="964" spans="1:20">
      <c r="A964" s="102" t="s">
        <v>3735</v>
      </c>
      <c r="B964" s="140">
        <v>241.61760244000592</v>
      </c>
      <c r="C964" s="140">
        <v>8926.016379948107</v>
      </c>
      <c r="D964" s="116">
        <v>2.9422619253767666</v>
      </c>
      <c r="E964" s="154">
        <v>0.33987456771781005</v>
      </c>
      <c r="F964" s="138">
        <v>16.087786842892356</v>
      </c>
      <c r="G964" s="116">
        <v>1.0941511886765138</v>
      </c>
      <c r="H964" s="138">
        <v>0.95872998398574516</v>
      </c>
      <c r="I964" s="116">
        <v>2.3707858982881764</v>
      </c>
      <c r="J964" s="138">
        <v>0.11186425603606232</v>
      </c>
      <c r="K964" s="116">
        <v>2.1032020710906139</v>
      </c>
      <c r="L964" s="139">
        <v>0.88713285860575974</v>
      </c>
      <c r="M964" s="116">
        <v>683.56561783718109</v>
      </c>
      <c r="N964" s="116">
        <v>13.640786898291822</v>
      </c>
      <c r="O964" s="116">
        <v>682.63826559033203</v>
      </c>
      <c r="P964" s="116">
        <v>11.78320624420553</v>
      </c>
      <c r="Q964" s="116">
        <v>679.56074796449104</v>
      </c>
      <c r="R964" s="116">
        <v>23.384618743238832</v>
      </c>
      <c r="S964" s="116">
        <v>100.58933213619031</v>
      </c>
      <c r="T964" s="116">
        <v>100.13584826599885</v>
      </c>
    </row>
    <row r="965" spans="1:20">
      <c r="A965" s="102" t="s">
        <v>3736</v>
      </c>
      <c r="B965" s="140">
        <v>67.026348593806787</v>
      </c>
      <c r="C965" s="140">
        <v>7770.7575803606132</v>
      </c>
      <c r="D965" s="116">
        <v>3.8436764588248309</v>
      </c>
      <c r="E965" s="154">
        <v>0.26016757932475432</v>
      </c>
      <c r="F965" s="138">
        <v>16.242506393916528</v>
      </c>
      <c r="G965" s="116">
        <v>2.2488918819914603</v>
      </c>
      <c r="H965" s="138">
        <v>0.95073772409507473</v>
      </c>
      <c r="I965" s="116">
        <v>3.2412645347852451</v>
      </c>
      <c r="J965" s="138">
        <v>0.11199857530136278</v>
      </c>
      <c r="K965" s="116">
        <v>2.3341553263588781</v>
      </c>
      <c r="L965" s="139">
        <v>0.72013724930770895</v>
      </c>
      <c r="M965" s="116">
        <v>684.34433278813526</v>
      </c>
      <c r="N965" s="116">
        <v>15.155037863036227</v>
      </c>
      <c r="O965" s="116">
        <v>678.486694501118</v>
      </c>
      <c r="P965" s="116">
        <v>16.041403443317108</v>
      </c>
      <c r="Q965" s="116">
        <v>659.1171901938261</v>
      </c>
      <c r="R965" s="116">
        <v>48.230658230101596</v>
      </c>
      <c r="S965" s="116">
        <v>103.82741384531188</v>
      </c>
      <c r="T965" s="116">
        <v>100.86333871164921</v>
      </c>
    </row>
    <row r="966" spans="1:20">
      <c r="A966" s="102" t="s">
        <v>3737</v>
      </c>
      <c r="B966" s="140">
        <v>119.3423142957112</v>
      </c>
      <c r="C966" s="140">
        <v>9932.2765919291651</v>
      </c>
      <c r="D966" s="116">
        <v>5.9649507009058134</v>
      </c>
      <c r="E966" s="154">
        <v>0.16764597901004347</v>
      </c>
      <c r="F966" s="138">
        <v>16.11907334761452</v>
      </c>
      <c r="G966" s="116">
        <v>1.7675274084764987</v>
      </c>
      <c r="H966" s="138">
        <v>0.96008001230786588</v>
      </c>
      <c r="I966" s="116">
        <v>2.2580280166584221</v>
      </c>
      <c r="J966" s="138">
        <v>0.11223962966325168</v>
      </c>
      <c r="K966" s="116">
        <v>1.4051823313359439</v>
      </c>
      <c r="L966" s="139">
        <v>0.62230509142017887</v>
      </c>
      <c r="M966" s="116">
        <v>685.74160782797219</v>
      </c>
      <c r="N966" s="116">
        <v>9.1411121422768815</v>
      </c>
      <c r="O966" s="116">
        <v>683.33786364955063</v>
      </c>
      <c r="P966" s="116">
        <v>11.23079693834876</v>
      </c>
      <c r="Q966" s="116">
        <v>675.45024370319902</v>
      </c>
      <c r="R966" s="116">
        <v>37.793671827536627</v>
      </c>
      <c r="S966" s="116">
        <v>101.52363023342032</v>
      </c>
      <c r="T966" s="116">
        <v>100.35176510863656</v>
      </c>
    </row>
    <row r="967" spans="1:20">
      <c r="A967" s="102" t="s">
        <v>3738</v>
      </c>
      <c r="B967" s="140">
        <v>104.19366282958393</v>
      </c>
      <c r="C967" s="140">
        <v>5841.9117287898098</v>
      </c>
      <c r="D967" s="116">
        <v>1.949188876430175</v>
      </c>
      <c r="E967" s="154">
        <v>0.51303391482073368</v>
      </c>
      <c r="F967" s="138">
        <v>16.251754677192967</v>
      </c>
      <c r="G967" s="116">
        <v>3.5263400079659295</v>
      </c>
      <c r="H967" s="138">
        <v>0.95785504158251522</v>
      </c>
      <c r="I967" s="116">
        <v>3.8015533350892099</v>
      </c>
      <c r="J967" s="138">
        <v>0.11290125581746087</v>
      </c>
      <c r="K967" s="116">
        <v>1.4201175682832539</v>
      </c>
      <c r="L967" s="139">
        <v>0.37356244753302359</v>
      </c>
      <c r="M967" s="116">
        <v>689.57517753789546</v>
      </c>
      <c r="N967" s="116">
        <v>9.287203166749407</v>
      </c>
      <c r="O967" s="116">
        <v>682.18460420022075</v>
      </c>
      <c r="P967" s="116">
        <v>18.886885054637787</v>
      </c>
      <c r="Q967" s="116">
        <v>657.87693648848494</v>
      </c>
      <c r="R967" s="116">
        <v>75.657190466048348</v>
      </c>
      <c r="S967" s="116">
        <v>104.81826300502409</v>
      </c>
      <c r="T967" s="116">
        <v>101.08336853282394</v>
      </c>
    </row>
    <row r="968" spans="1:20">
      <c r="A968" s="102" t="s">
        <v>3739</v>
      </c>
      <c r="B968" s="140">
        <v>128.66282225882833</v>
      </c>
      <c r="C968" s="140">
        <v>7449.2674070631519</v>
      </c>
      <c r="D968" s="116">
        <v>2.5480347776377532</v>
      </c>
      <c r="E968" s="154">
        <v>0.39245932150387908</v>
      </c>
      <c r="F968" s="138">
        <v>16.047717128349952</v>
      </c>
      <c r="G968" s="116">
        <v>1.5987102271576885</v>
      </c>
      <c r="H968" s="138">
        <v>0.97404591957163422</v>
      </c>
      <c r="I968" s="116">
        <v>2.7268601146226192</v>
      </c>
      <c r="J968" s="138">
        <v>0.1133682433080149</v>
      </c>
      <c r="K968" s="116">
        <v>2.2090476894583095</v>
      </c>
      <c r="L968" s="139">
        <v>0.81010671490349939</v>
      </c>
      <c r="M968" s="116">
        <v>692.27960737202955</v>
      </c>
      <c r="N968" s="116">
        <v>14.500287626248053</v>
      </c>
      <c r="O968" s="116">
        <v>690.54698983101264</v>
      </c>
      <c r="P968" s="116">
        <v>13.662845611260366</v>
      </c>
      <c r="Q968" s="116">
        <v>684.92933545121741</v>
      </c>
      <c r="R968" s="116">
        <v>34.123223631495705</v>
      </c>
      <c r="S968" s="116">
        <v>101.07314310256108</v>
      </c>
      <c r="T968" s="116">
        <v>100.25090508923093</v>
      </c>
    </row>
    <row r="969" spans="1:20">
      <c r="A969" s="102" t="s">
        <v>3740</v>
      </c>
      <c r="B969" s="140">
        <v>161.90851794932252</v>
      </c>
      <c r="C969" s="140">
        <v>5226.906925593511</v>
      </c>
      <c r="D969" s="116">
        <v>2.7191079533600178</v>
      </c>
      <c r="E969" s="154">
        <v>0.36776767129245241</v>
      </c>
      <c r="F969" s="138">
        <v>16.286876189782209</v>
      </c>
      <c r="G969" s="116">
        <v>3.269250947391976</v>
      </c>
      <c r="H969" s="138">
        <v>0.96168105382161617</v>
      </c>
      <c r="I969" s="116">
        <v>3.764944508776245</v>
      </c>
      <c r="J969" s="138">
        <v>0.11359718782747276</v>
      </c>
      <c r="K969" s="116">
        <v>1.8672989576233012</v>
      </c>
      <c r="L969" s="139">
        <v>0.49596984849857634</v>
      </c>
      <c r="M969" s="116">
        <v>693.60506234471575</v>
      </c>
      <c r="N969" s="116">
        <v>12.279255619469552</v>
      </c>
      <c r="O969" s="116">
        <v>684.16691492703751</v>
      </c>
      <c r="P969" s="116">
        <v>18.74305914994676</v>
      </c>
      <c r="Q969" s="116">
        <v>653.26640952666696</v>
      </c>
      <c r="R969" s="116">
        <v>70.174471050505247</v>
      </c>
      <c r="S969" s="116">
        <v>106.17491611841433</v>
      </c>
      <c r="T969" s="116">
        <v>101.37950947521114</v>
      </c>
    </row>
    <row r="970" spans="1:20">
      <c r="A970" s="102" t="s">
        <v>3741</v>
      </c>
      <c r="B970" s="140">
        <v>198.21713360050188</v>
      </c>
      <c r="C970" s="140">
        <v>6567.1540218638111</v>
      </c>
      <c r="D970" s="116">
        <v>2.4160797087880153</v>
      </c>
      <c r="E970" s="154">
        <v>0.41389362956971015</v>
      </c>
      <c r="F970" s="138">
        <v>16.264784111542244</v>
      </c>
      <c r="G970" s="116">
        <v>2.9449154497780636</v>
      </c>
      <c r="H970" s="138">
        <v>0.96402472724805088</v>
      </c>
      <c r="I970" s="116">
        <v>3.5851922599366786</v>
      </c>
      <c r="J970" s="138">
        <v>0.1137195682251084</v>
      </c>
      <c r="K970" s="116">
        <v>2.0447680881626487</v>
      </c>
      <c r="L970" s="139">
        <v>0.57033708094604751</v>
      </c>
      <c r="M970" s="116">
        <v>694.31346156955021</v>
      </c>
      <c r="N970" s="116">
        <v>13.459292982130023</v>
      </c>
      <c r="O970" s="116">
        <v>685.37929644262181</v>
      </c>
      <c r="P970" s="116">
        <v>17.870159117130754</v>
      </c>
      <c r="Q970" s="116">
        <v>656.1375382100083</v>
      </c>
      <c r="R970" s="116">
        <v>63.15819131979714</v>
      </c>
      <c r="S970" s="116">
        <v>105.81828064031951</v>
      </c>
      <c r="T970" s="116">
        <v>101.30353589221329</v>
      </c>
    </row>
    <row r="971" spans="1:20">
      <c r="A971" s="102" t="s">
        <v>3742</v>
      </c>
      <c r="B971" s="140">
        <v>271.1316804927294</v>
      </c>
      <c r="C971" s="140">
        <v>7331.9879406199198</v>
      </c>
      <c r="D971" s="116">
        <v>1.596907778782898</v>
      </c>
      <c r="E971" s="154">
        <v>0.62621023786493279</v>
      </c>
      <c r="F971" s="138">
        <v>16.347688040203725</v>
      </c>
      <c r="G971" s="116">
        <v>1.1723969888289112</v>
      </c>
      <c r="H971" s="138">
        <v>0.96081401346375117</v>
      </c>
      <c r="I971" s="116">
        <v>1.9126837694551264</v>
      </c>
      <c r="J971" s="138">
        <v>0.11391853609487601</v>
      </c>
      <c r="K971" s="116">
        <v>1.5112393928567285</v>
      </c>
      <c r="L971" s="139">
        <v>0.79011461120268778</v>
      </c>
      <c r="M971" s="116">
        <v>695.46502141975907</v>
      </c>
      <c r="N971" s="116">
        <v>9.9630608202505186</v>
      </c>
      <c r="O971" s="116">
        <v>683.71802814191608</v>
      </c>
      <c r="P971" s="116">
        <v>9.5167514406375631</v>
      </c>
      <c r="Q971" s="116">
        <v>645.26268895031092</v>
      </c>
      <c r="R971" s="116">
        <v>25.207735275390689</v>
      </c>
      <c r="S971" s="116">
        <v>107.78013874490644</v>
      </c>
      <c r="T971" s="116">
        <v>101.71810494887299</v>
      </c>
    </row>
    <row r="972" spans="1:20">
      <c r="A972" s="102" t="s">
        <v>3743</v>
      </c>
      <c r="B972" s="140">
        <v>95.364618679005261</v>
      </c>
      <c r="C972" s="140">
        <v>6224.36793265303</v>
      </c>
      <c r="D972" s="116">
        <v>1.8236914585527939</v>
      </c>
      <c r="E972" s="154">
        <v>0.54833836903176514</v>
      </c>
      <c r="F972" s="138">
        <v>16.431593480451525</v>
      </c>
      <c r="G972" s="116">
        <v>1.4533528557253039</v>
      </c>
      <c r="H972" s="138">
        <v>0.95597901231765825</v>
      </c>
      <c r="I972" s="116">
        <v>2.3410719664429034</v>
      </c>
      <c r="J972" s="138">
        <v>0.11392702717034611</v>
      </c>
      <c r="K972" s="116">
        <v>1.8353156210363235</v>
      </c>
      <c r="L972" s="139">
        <v>0.78396377699783348</v>
      </c>
      <c r="M972" s="116">
        <v>695.51416036388912</v>
      </c>
      <c r="N972" s="116">
        <v>12.100393684533628</v>
      </c>
      <c r="O972" s="116">
        <v>681.21119120283493</v>
      </c>
      <c r="P972" s="116">
        <v>11.618439367041219</v>
      </c>
      <c r="Q972" s="116">
        <v>634.25181292862135</v>
      </c>
      <c r="R972" s="116">
        <v>31.309192580239085</v>
      </c>
      <c r="S972" s="116">
        <v>109.65899445401541</v>
      </c>
      <c r="T972" s="116">
        <v>102.09963801912869</v>
      </c>
    </row>
    <row r="973" spans="1:20">
      <c r="A973" s="102" t="s">
        <v>3744</v>
      </c>
      <c r="B973" s="140">
        <v>260.72800341477108</v>
      </c>
      <c r="C973" s="140">
        <v>24549.672961413085</v>
      </c>
      <c r="D973" s="116">
        <v>1.8931871412022154</v>
      </c>
      <c r="E973" s="154">
        <v>0.52820979935717183</v>
      </c>
      <c r="F973" s="138">
        <v>15.979397617020254</v>
      </c>
      <c r="G973" s="116">
        <v>1.1446069094610585</v>
      </c>
      <c r="H973" s="138">
        <v>0.9858144695413823</v>
      </c>
      <c r="I973" s="116">
        <v>1.8952160880247495</v>
      </c>
      <c r="J973" s="138">
        <v>0.11424950236012221</v>
      </c>
      <c r="K973" s="116">
        <v>1.5105360118586513</v>
      </c>
      <c r="L973" s="139">
        <v>0.79702574360951983</v>
      </c>
      <c r="M973" s="116">
        <v>697.38008851070788</v>
      </c>
      <c r="N973" s="116">
        <v>9.9843892624662089</v>
      </c>
      <c r="O973" s="116">
        <v>696.58236492428898</v>
      </c>
      <c r="P973" s="116">
        <v>9.5534003377631507</v>
      </c>
      <c r="Q973" s="116">
        <v>694.02900755174528</v>
      </c>
      <c r="R973" s="116">
        <v>24.378937169593939</v>
      </c>
      <c r="S973" s="116">
        <v>100.48284450973942</v>
      </c>
      <c r="T973" s="116">
        <v>100.11451963566513</v>
      </c>
    </row>
    <row r="974" spans="1:20">
      <c r="A974" s="102" t="s">
        <v>3745</v>
      </c>
      <c r="B974" s="140">
        <v>469.2814602785773</v>
      </c>
      <c r="C974" s="140">
        <v>21393.111291577043</v>
      </c>
      <c r="D974" s="116">
        <v>1.4420984132929409</v>
      </c>
      <c r="E974" s="154">
        <v>0.69343395068063562</v>
      </c>
      <c r="F974" s="138">
        <v>15.982524753193905</v>
      </c>
      <c r="G974" s="116">
        <v>0.96349479264839988</v>
      </c>
      <c r="H974" s="138">
        <v>0.98612648977409656</v>
      </c>
      <c r="I974" s="116">
        <v>2.4368134746532815</v>
      </c>
      <c r="J974" s="138">
        <v>0.11430802895702578</v>
      </c>
      <c r="K974" s="116">
        <v>2.2382443331305937</v>
      </c>
      <c r="L974" s="139">
        <v>0.91851278582126983</v>
      </c>
      <c r="M974" s="116">
        <v>697.71868123635613</v>
      </c>
      <c r="N974" s="116">
        <v>14.801234477519529</v>
      </c>
      <c r="O974" s="116">
        <v>696.74189401118531</v>
      </c>
      <c r="P974" s="116">
        <v>12.285677540965935</v>
      </c>
      <c r="Q974" s="116">
        <v>693.6114653629279</v>
      </c>
      <c r="R974" s="116">
        <v>20.538974098377025</v>
      </c>
      <c r="S974" s="116">
        <v>100.59214936294042</v>
      </c>
      <c r="T974" s="116">
        <v>100.14019355425113</v>
      </c>
    </row>
    <row r="975" spans="1:20">
      <c r="A975" s="102" t="s">
        <v>3746</v>
      </c>
      <c r="B975" s="140">
        <v>149.70833354943318</v>
      </c>
      <c r="C975" s="140">
        <v>6408.1971064246936</v>
      </c>
      <c r="D975" s="116">
        <v>3.2752543835557866</v>
      </c>
      <c r="E975" s="154">
        <v>0.3053197959281404</v>
      </c>
      <c r="F975" s="138">
        <v>16.233971109461805</v>
      </c>
      <c r="G975" s="116">
        <v>1.2537491914596131</v>
      </c>
      <c r="H975" s="138">
        <v>0.97643727909131905</v>
      </c>
      <c r="I975" s="116">
        <v>2.1220406129266935</v>
      </c>
      <c r="J975" s="138">
        <v>0.11496558296322866</v>
      </c>
      <c r="K975" s="116">
        <v>1.7120658070952364</v>
      </c>
      <c r="L975" s="139">
        <v>0.80680162135727251</v>
      </c>
      <c r="M975" s="116">
        <v>701.52159315470999</v>
      </c>
      <c r="N975" s="116">
        <v>11.380084703134798</v>
      </c>
      <c r="O975" s="116">
        <v>691.77628058103278</v>
      </c>
      <c r="P975" s="116">
        <v>10.645371667486074</v>
      </c>
      <c r="Q975" s="116">
        <v>660.20920459440003</v>
      </c>
      <c r="R975" s="116">
        <v>26.854728764998583</v>
      </c>
      <c r="S975" s="116">
        <v>106.25746934044797</v>
      </c>
      <c r="T975" s="116">
        <v>101.4087376001808</v>
      </c>
    </row>
    <row r="976" spans="1:20">
      <c r="A976" s="102" t="s">
        <v>3747</v>
      </c>
      <c r="B976" s="140">
        <v>300.48844212711788</v>
      </c>
      <c r="C976" s="140">
        <v>7688.1394433646774</v>
      </c>
      <c r="D976" s="116">
        <v>1.8887328208030947</v>
      </c>
      <c r="E976" s="154">
        <v>0.529455510586615</v>
      </c>
      <c r="F976" s="138">
        <v>16.225764635338965</v>
      </c>
      <c r="G976" s="116">
        <v>2.3920405943172636</v>
      </c>
      <c r="H976" s="138">
        <v>0.98399743679300522</v>
      </c>
      <c r="I976" s="116">
        <v>3.0840852576570073</v>
      </c>
      <c r="J976" s="138">
        <v>0.11579714832593656</v>
      </c>
      <c r="K976" s="116">
        <v>1.9467212619262164</v>
      </c>
      <c r="L976" s="139">
        <v>0.63121512516328715</v>
      </c>
      <c r="M976" s="116">
        <v>706.32767577445782</v>
      </c>
      <c r="N976" s="116">
        <v>13.023724054535023</v>
      </c>
      <c r="O976" s="116">
        <v>695.65285771725348</v>
      </c>
      <c r="P976" s="116">
        <v>15.532559303873199</v>
      </c>
      <c r="Q976" s="116">
        <v>661.3000453761548</v>
      </c>
      <c r="R976" s="116">
        <v>51.270776512972304</v>
      </c>
      <c r="S976" s="116">
        <v>106.80895619365802</v>
      </c>
      <c r="T976" s="116">
        <v>101.53450358735435</v>
      </c>
    </row>
    <row r="977" spans="1:20">
      <c r="A977" s="102" t="s">
        <v>3748</v>
      </c>
      <c r="B977" s="140">
        <v>246.95689219891941</v>
      </c>
      <c r="C977" s="140">
        <v>8291.3161759984941</v>
      </c>
      <c r="D977" s="116">
        <v>1.8231721527389864</v>
      </c>
      <c r="E977" s="154">
        <v>0.54849455576517059</v>
      </c>
      <c r="F977" s="138">
        <v>15.866626288559376</v>
      </c>
      <c r="G977" s="116">
        <v>1.1577173779586503</v>
      </c>
      <c r="H977" s="138">
        <v>1.0079068072684418</v>
      </c>
      <c r="I977" s="116">
        <v>2.3402499264080387</v>
      </c>
      <c r="J977" s="138">
        <v>0.11598549930826375</v>
      </c>
      <c r="K977" s="116">
        <v>2.0338289482710632</v>
      </c>
      <c r="L977" s="139">
        <v>0.86906484872438827</v>
      </c>
      <c r="M977" s="116">
        <v>707.4157642116171</v>
      </c>
      <c r="N977" s="116">
        <v>13.626314917421325</v>
      </c>
      <c r="O977" s="116">
        <v>707.81620554356937</v>
      </c>
      <c r="P977" s="116">
        <v>11.928585725872153</v>
      </c>
      <c r="Q977" s="116">
        <v>709.06719499105077</v>
      </c>
      <c r="R977" s="116">
        <v>24.617408030080583</v>
      </c>
      <c r="S977" s="116">
        <v>99.767098126792547</v>
      </c>
      <c r="T977" s="116">
        <v>99.94342580336307</v>
      </c>
    </row>
    <row r="978" spans="1:20">
      <c r="A978" s="102" t="s">
        <v>3749</v>
      </c>
      <c r="B978" s="140">
        <v>237.08163787417519</v>
      </c>
      <c r="C978" s="140">
        <v>9353.955320733965</v>
      </c>
      <c r="D978" s="116">
        <v>2.4761394666478886</v>
      </c>
      <c r="E978" s="154">
        <v>0.40385447325136542</v>
      </c>
      <c r="F978" s="138">
        <v>16.261294728142769</v>
      </c>
      <c r="G978" s="116">
        <v>1.1741706132919549</v>
      </c>
      <c r="H978" s="138">
        <v>0.99136169216697534</v>
      </c>
      <c r="I978" s="116">
        <v>2.0811388054984752</v>
      </c>
      <c r="J978" s="138">
        <v>0.11691923889264237</v>
      </c>
      <c r="K978" s="116">
        <v>1.7182729988663663</v>
      </c>
      <c r="L978" s="139">
        <v>0.82564074742472771</v>
      </c>
      <c r="M978" s="116">
        <v>712.80719211001099</v>
      </c>
      <c r="N978" s="116">
        <v>11.59511465283407</v>
      </c>
      <c r="O978" s="116">
        <v>699.41480647081448</v>
      </c>
      <c r="P978" s="116">
        <v>10.520308676966124</v>
      </c>
      <c r="Q978" s="116">
        <v>656.60117132596065</v>
      </c>
      <c r="R978" s="116">
        <v>25.163692156767297</v>
      </c>
      <c r="S978" s="116">
        <v>108.56014628645059</v>
      </c>
      <c r="T978" s="116">
        <v>101.91479870247146</v>
      </c>
    </row>
    <row r="979" spans="1:20">
      <c r="A979" s="102" t="s">
        <v>3750</v>
      </c>
      <c r="B979" s="140">
        <v>181.02979575734508</v>
      </c>
      <c r="C979" s="140">
        <v>8661.1625308212879</v>
      </c>
      <c r="D979" s="116">
        <v>3.2581695366797181</v>
      </c>
      <c r="E979" s="154">
        <v>0.30692079977491399</v>
      </c>
      <c r="F979" s="138">
        <v>15.9532363987433</v>
      </c>
      <c r="G979" s="116">
        <v>1.4019002595275962</v>
      </c>
      <c r="H979" s="138">
        <v>1.0193320424391745</v>
      </c>
      <c r="I979" s="116">
        <v>2.2289490975243864</v>
      </c>
      <c r="J979" s="138">
        <v>0.11794056456227146</v>
      </c>
      <c r="K979" s="116">
        <v>1.7328848033528472</v>
      </c>
      <c r="L979" s="139">
        <v>0.77744476321935752</v>
      </c>
      <c r="M979" s="116">
        <v>718.69918473470739</v>
      </c>
      <c r="N979" s="116">
        <v>11.785089090986446</v>
      </c>
      <c r="O979" s="116">
        <v>713.57748354494368</v>
      </c>
      <c r="P979" s="116">
        <v>11.425003152558872</v>
      </c>
      <c r="Q979" s="116">
        <v>697.50101232657425</v>
      </c>
      <c r="R979" s="116">
        <v>29.857365009349621</v>
      </c>
      <c r="S979" s="116">
        <v>103.0391600920298</v>
      </c>
      <c r="T979" s="116">
        <v>100.71774983206026</v>
      </c>
    </row>
    <row r="980" spans="1:20">
      <c r="A980" s="102" t="s">
        <v>3751</v>
      </c>
      <c r="B980" s="140">
        <v>106.16669809007769</v>
      </c>
      <c r="C980" s="140">
        <v>5952.7126036737527</v>
      </c>
      <c r="D980" s="116">
        <v>2.9543283171750767</v>
      </c>
      <c r="E980" s="154">
        <v>0.33848641472461605</v>
      </c>
      <c r="F980" s="138">
        <v>15.970067236317822</v>
      </c>
      <c r="G980" s="116">
        <v>3.2156756914063305</v>
      </c>
      <c r="H980" s="138">
        <v>1.0291363374855176</v>
      </c>
      <c r="I980" s="116">
        <v>3.6483269279102051</v>
      </c>
      <c r="J980" s="138">
        <v>0.11920058387715105</v>
      </c>
      <c r="K980" s="116">
        <v>1.7232873296734745</v>
      </c>
      <c r="L980" s="139">
        <v>0.47235002885571692</v>
      </c>
      <c r="M980" s="116">
        <v>725.96078040625275</v>
      </c>
      <c r="N980" s="116">
        <v>11.83169164694749</v>
      </c>
      <c r="O980" s="116">
        <v>718.49545921698723</v>
      </c>
      <c r="P980" s="116">
        <v>18.790352020391822</v>
      </c>
      <c r="Q980" s="116">
        <v>695.23309398396611</v>
      </c>
      <c r="R980" s="116">
        <v>68.547987181647215</v>
      </c>
      <c r="S980" s="116">
        <v>104.41976751224608</v>
      </c>
      <c r="T980" s="116">
        <v>101.03902134571611</v>
      </c>
    </row>
    <row r="981" spans="1:20">
      <c r="A981" s="102" t="s">
        <v>3752</v>
      </c>
      <c r="B981" s="140">
        <v>157.46349708496342</v>
      </c>
      <c r="C981" s="140">
        <v>33850.315439974838</v>
      </c>
      <c r="D981" s="116">
        <v>2.4222918130004487</v>
      </c>
      <c r="E981" s="154">
        <v>0.41283217597194377</v>
      </c>
      <c r="F981" s="138">
        <v>15.801385623437541</v>
      </c>
      <c r="G981" s="116">
        <v>1.3323265082943452</v>
      </c>
      <c r="H981" s="138">
        <v>1.0429305213990026</v>
      </c>
      <c r="I981" s="116">
        <v>2.2271018190398655</v>
      </c>
      <c r="J981" s="138">
        <v>0.11952239155119247</v>
      </c>
      <c r="K981" s="116">
        <v>1.7846256155471032</v>
      </c>
      <c r="L981" s="139">
        <v>0.80132196933702837</v>
      </c>
      <c r="M981" s="116">
        <v>727.81407408386326</v>
      </c>
      <c r="N981" s="116">
        <v>12.282374732473727</v>
      </c>
      <c r="O981" s="116">
        <v>725.37473435690856</v>
      </c>
      <c r="P981" s="116">
        <v>11.544908042774466</v>
      </c>
      <c r="Q981" s="116">
        <v>717.8222181115658</v>
      </c>
      <c r="R981" s="116">
        <v>28.290195010215825</v>
      </c>
      <c r="S981" s="116">
        <v>101.39196805562578</v>
      </c>
      <c r="T981" s="116">
        <v>100.33628683374495</v>
      </c>
    </row>
    <row r="982" spans="1:20">
      <c r="A982" s="102" t="s">
        <v>3753</v>
      </c>
      <c r="B982" s="140">
        <v>47.966156604671752</v>
      </c>
      <c r="C982" s="140">
        <v>2062.0509022583724</v>
      </c>
      <c r="D982" s="116">
        <v>3.3764333265929412</v>
      </c>
      <c r="E982" s="154">
        <v>0.29617051582921983</v>
      </c>
      <c r="F982" s="138">
        <v>17.361392373889736</v>
      </c>
      <c r="G982" s="116">
        <v>2.1283726883448439</v>
      </c>
      <c r="H982" s="138">
        <v>0.95341610529192977</v>
      </c>
      <c r="I982" s="116">
        <v>2.8545354573467754</v>
      </c>
      <c r="J982" s="138">
        <v>0.12005099433970817</v>
      </c>
      <c r="K982" s="116">
        <v>1.9022098666439793</v>
      </c>
      <c r="L982" s="139">
        <v>0.66638158644981049</v>
      </c>
      <c r="M982" s="116">
        <v>730.85714701671429</v>
      </c>
      <c r="N982" s="116">
        <v>13.143323664132197</v>
      </c>
      <c r="O982" s="116">
        <v>679.87986875753597</v>
      </c>
      <c r="P982" s="116">
        <v>14.147547966586217</v>
      </c>
      <c r="Q982" s="116">
        <v>514.52361837690989</v>
      </c>
      <c r="R982" s="116">
        <v>46.761369097781596</v>
      </c>
      <c r="S982" s="116">
        <v>142.04540295394781</v>
      </c>
      <c r="T982" s="116">
        <v>107.49798318816795</v>
      </c>
    </row>
    <row r="983" spans="1:20">
      <c r="A983" s="102" t="s">
        <v>3754</v>
      </c>
      <c r="B983" s="140">
        <v>183.71350342548817</v>
      </c>
      <c r="C983" s="140">
        <v>7066.535389777423</v>
      </c>
      <c r="D983" s="116">
        <v>3.6514907024872048</v>
      </c>
      <c r="E983" s="154">
        <v>0.27386075481962813</v>
      </c>
      <c r="F983" s="138">
        <v>16.094563838516354</v>
      </c>
      <c r="G983" s="116">
        <v>1.069073882632648</v>
      </c>
      <c r="H983" s="138">
        <v>1.0324734361892232</v>
      </c>
      <c r="I983" s="116">
        <v>2.3317739254272318</v>
      </c>
      <c r="J983" s="138">
        <v>0.1205193619837525</v>
      </c>
      <c r="K983" s="116">
        <v>2.0722573857450906</v>
      </c>
      <c r="L983" s="139">
        <v>0.88870424493035216</v>
      </c>
      <c r="M983" s="116">
        <v>733.55225708854709</v>
      </c>
      <c r="N983" s="116">
        <v>14.368124397915494</v>
      </c>
      <c r="O983" s="116">
        <v>720.16397708161037</v>
      </c>
      <c r="P983" s="116">
        <v>12.027923957673011</v>
      </c>
      <c r="Q983" s="116">
        <v>678.66243479871605</v>
      </c>
      <c r="R983" s="116">
        <v>22.845961677558876</v>
      </c>
      <c r="S983" s="116">
        <v>108.08794173293394</v>
      </c>
      <c r="T983" s="116">
        <v>101.85905994093058</v>
      </c>
    </row>
    <row r="984" spans="1:20">
      <c r="A984" s="102" t="s">
        <v>3755</v>
      </c>
      <c r="B984" s="140">
        <v>64.056722325040766</v>
      </c>
      <c r="C984" s="140">
        <v>2811.6152411436474</v>
      </c>
      <c r="D984" s="116">
        <v>1.6578897828388239</v>
      </c>
      <c r="E984" s="154">
        <v>0.60317640554349061</v>
      </c>
      <c r="F984" s="138">
        <v>16.047671132040787</v>
      </c>
      <c r="G984" s="116">
        <v>2.5074827625464544</v>
      </c>
      <c r="H984" s="138">
        <v>1.0376013606133143</v>
      </c>
      <c r="I984" s="116">
        <v>3.3261813498754225</v>
      </c>
      <c r="J984" s="138">
        <v>0.12076505222860841</v>
      </c>
      <c r="K984" s="116">
        <v>2.1854090161321031</v>
      </c>
      <c r="L984" s="139">
        <v>0.6570324303616083</v>
      </c>
      <c r="M984" s="116">
        <v>734.96557266344269</v>
      </c>
      <c r="N984" s="116">
        <v>15.180232804117963</v>
      </c>
      <c r="O984" s="116">
        <v>722.72255920778787</v>
      </c>
      <c r="P984" s="116">
        <v>17.200009315898228</v>
      </c>
      <c r="Q984" s="116">
        <v>684.93539563289369</v>
      </c>
      <c r="R984" s="116">
        <v>53.516310105391483</v>
      </c>
      <c r="S984" s="116">
        <v>107.3043643750255</v>
      </c>
      <c r="T984" s="116">
        <v>101.69401290988827</v>
      </c>
    </row>
    <row r="985" spans="1:20">
      <c r="A985" s="102" t="s">
        <v>3756</v>
      </c>
      <c r="B985" s="140">
        <v>66.122461457716909</v>
      </c>
      <c r="C985" s="140">
        <v>8927.1268243781014</v>
      </c>
      <c r="D985" s="116">
        <v>4.3970967602990196</v>
      </c>
      <c r="E985" s="154">
        <v>0.22742278701458371</v>
      </c>
      <c r="F985" s="138">
        <v>15.670128929533551</v>
      </c>
      <c r="G985" s="116">
        <v>1.8741342985230292</v>
      </c>
      <c r="H985" s="138">
        <v>1.0678986143902189</v>
      </c>
      <c r="I985" s="116">
        <v>3.055694028014154</v>
      </c>
      <c r="J985" s="138">
        <v>0.12136719590343026</v>
      </c>
      <c r="K985" s="116">
        <v>2.4134801892580269</v>
      </c>
      <c r="L985" s="139">
        <v>0.78983045001613195</v>
      </c>
      <c r="M985" s="116">
        <v>738.42805140134396</v>
      </c>
      <c r="N985" s="116">
        <v>16.839004087417891</v>
      </c>
      <c r="O985" s="116">
        <v>737.70922426854963</v>
      </c>
      <c r="P985" s="116">
        <v>16.024209309843002</v>
      </c>
      <c r="Q985" s="116">
        <v>735.54749510285228</v>
      </c>
      <c r="R985" s="116">
        <v>39.666433188586325</v>
      </c>
      <c r="S985" s="116">
        <v>100.39162070670758</v>
      </c>
      <c r="T985" s="116">
        <v>100.09744044254117</v>
      </c>
    </row>
    <row r="986" spans="1:20">
      <c r="A986" s="102" t="s">
        <v>3757</v>
      </c>
      <c r="B986" s="140">
        <v>146.57835062024373</v>
      </c>
      <c r="C986" s="140">
        <v>21706.103955636219</v>
      </c>
      <c r="D986" s="116">
        <v>0.53587228032015277</v>
      </c>
      <c r="E986" s="154">
        <v>1.8661163055542969</v>
      </c>
      <c r="F986" s="138">
        <v>14.921908689739734</v>
      </c>
      <c r="G986" s="116">
        <v>1.7958992223131045</v>
      </c>
      <c r="H986" s="138">
        <v>1.1296967760494083</v>
      </c>
      <c r="I986" s="116">
        <v>2.5926248335896451</v>
      </c>
      <c r="J986" s="138">
        <v>0.12226016927257491</v>
      </c>
      <c r="K986" s="116">
        <v>1.8698795445271126</v>
      </c>
      <c r="L986" s="139">
        <v>0.72123028380398235</v>
      </c>
      <c r="M986" s="116">
        <v>743.55945297399944</v>
      </c>
      <c r="N986" s="116">
        <v>13.131788525705076</v>
      </c>
      <c r="O986" s="116">
        <v>767.60888554107532</v>
      </c>
      <c r="P986" s="116">
        <v>13.965004672677196</v>
      </c>
      <c r="Q986" s="116">
        <v>838.24695823234026</v>
      </c>
      <c r="R986" s="116">
        <v>37.410031800775471</v>
      </c>
      <c r="S986" s="116">
        <v>88.704103924455168</v>
      </c>
      <c r="T986" s="116">
        <v>96.866967928579427</v>
      </c>
    </row>
    <row r="987" spans="1:20">
      <c r="A987" s="102" t="s">
        <v>3758</v>
      </c>
      <c r="B987" s="140">
        <v>315.31738517196965</v>
      </c>
      <c r="C987" s="140">
        <v>49053.094596047617</v>
      </c>
      <c r="D987" s="116">
        <v>2.9788480505929029</v>
      </c>
      <c r="E987" s="154">
        <v>0.33570023815110756</v>
      </c>
      <c r="F987" s="138">
        <v>15.432301726250062</v>
      </c>
      <c r="G987" s="116">
        <v>1.0088582149109533</v>
      </c>
      <c r="H987" s="138">
        <v>1.108333418261396</v>
      </c>
      <c r="I987" s="116">
        <v>2.1820483612670274</v>
      </c>
      <c r="J987" s="138">
        <v>0.12405088282489103</v>
      </c>
      <c r="K987" s="116">
        <v>1.9348230288878632</v>
      </c>
      <c r="L987" s="139">
        <v>0.88670034231706463</v>
      </c>
      <c r="M987" s="116">
        <v>753.83735609368557</v>
      </c>
      <c r="N987" s="116">
        <v>13.764929825950503</v>
      </c>
      <c r="O987" s="116">
        <v>757.37197159725702</v>
      </c>
      <c r="P987" s="116">
        <v>11.647815084383808</v>
      </c>
      <c r="Q987" s="116">
        <v>767.80183431631121</v>
      </c>
      <c r="R987" s="116">
        <v>21.24830313400679</v>
      </c>
      <c r="S987" s="116">
        <v>98.181239273143916</v>
      </c>
      <c r="T987" s="116">
        <v>99.533305213801725</v>
      </c>
    </row>
    <row r="988" spans="1:20">
      <c r="A988" s="102" t="s">
        <v>3759</v>
      </c>
      <c r="B988" s="140">
        <v>351.11302600615284</v>
      </c>
      <c r="C988" s="140">
        <v>15446.600726885394</v>
      </c>
      <c r="D988" s="116">
        <v>11.72139494077353</v>
      </c>
      <c r="E988" s="154">
        <v>8.5314077808388136E-2</v>
      </c>
      <c r="F988" s="138">
        <v>15.535988088416497</v>
      </c>
      <c r="G988" s="116">
        <v>1.1622983937186127</v>
      </c>
      <c r="H988" s="138">
        <v>1.1010834452634963</v>
      </c>
      <c r="I988" s="116">
        <v>2.0734098701096664</v>
      </c>
      <c r="J988" s="138">
        <v>0.12406744480683404</v>
      </c>
      <c r="K988" s="116">
        <v>1.717000563024752</v>
      </c>
      <c r="L988" s="139">
        <v>0.82810475042927079</v>
      </c>
      <c r="M988" s="116">
        <v>753.9323381006119</v>
      </c>
      <c r="N988" s="116">
        <v>12.216720301783596</v>
      </c>
      <c r="O988" s="116">
        <v>753.87433416368469</v>
      </c>
      <c r="P988" s="116">
        <v>11.033393242064221</v>
      </c>
      <c r="Q988" s="116">
        <v>753.6820261482784</v>
      </c>
      <c r="R988" s="116">
        <v>24.515880430078823</v>
      </c>
      <c r="S988" s="116">
        <v>100.03321187764193</v>
      </c>
      <c r="T988" s="116">
        <v>100.00769411217476</v>
      </c>
    </row>
    <row r="989" spans="1:20">
      <c r="A989" s="102" t="s">
        <v>3760</v>
      </c>
      <c r="B989" s="140">
        <v>125.24217430562183</v>
      </c>
      <c r="C989" s="140">
        <v>32267.547337336091</v>
      </c>
      <c r="D989" s="116">
        <v>2.1876733322089223</v>
      </c>
      <c r="E989" s="154">
        <v>0.45710663711857152</v>
      </c>
      <c r="F989" s="138">
        <v>15.264850588557199</v>
      </c>
      <c r="G989" s="116">
        <v>1.5870670478708859</v>
      </c>
      <c r="H989" s="138">
        <v>1.1251943512839813</v>
      </c>
      <c r="I989" s="116">
        <v>2.9343788569699996</v>
      </c>
      <c r="J989" s="138">
        <v>0.12457153797097853</v>
      </c>
      <c r="K989" s="116">
        <v>2.4681566931203847</v>
      </c>
      <c r="L989" s="139">
        <v>0.84111725630035727</v>
      </c>
      <c r="M989" s="116">
        <v>756.8226138645482</v>
      </c>
      <c r="N989" s="116">
        <v>17.62478200591039</v>
      </c>
      <c r="O989" s="116">
        <v>765.45997626235214</v>
      </c>
      <c r="P989" s="116">
        <v>15.776473488912643</v>
      </c>
      <c r="Q989" s="116">
        <v>790.73773552885734</v>
      </c>
      <c r="R989" s="116">
        <v>33.324991773081081</v>
      </c>
      <c r="S989" s="116">
        <v>95.710951919902215</v>
      </c>
      <c r="T989" s="116">
        <v>98.871611493003314</v>
      </c>
    </row>
    <row r="990" spans="1:20">
      <c r="A990" s="102" t="s">
        <v>3761</v>
      </c>
      <c r="B990" s="140">
        <v>199.84025249680016</v>
      </c>
      <c r="C990" s="140">
        <v>12714.843801346768</v>
      </c>
      <c r="D990" s="116">
        <v>0.51339985105927477</v>
      </c>
      <c r="E990" s="154">
        <v>1.9477995522140201</v>
      </c>
      <c r="F990" s="138">
        <v>15.882423041987563</v>
      </c>
      <c r="G990" s="116">
        <v>1.0484241187790813</v>
      </c>
      <c r="H990" s="138">
        <v>1.087461168735667</v>
      </c>
      <c r="I990" s="116">
        <v>2.1939312751243421</v>
      </c>
      <c r="J990" s="138">
        <v>0.1252648558427189</v>
      </c>
      <c r="K990" s="116">
        <v>1.9272107583580547</v>
      </c>
      <c r="L990" s="139">
        <v>0.8784280438542128</v>
      </c>
      <c r="M990" s="116">
        <v>760.79571547750811</v>
      </c>
      <c r="N990" s="116">
        <v>13.830012443985026</v>
      </c>
      <c r="O990" s="116">
        <v>747.26971190189829</v>
      </c>
      <c r="P990" s="116">
        <v>11.605589202394071</v>
      </c>
      <c r="Q990" s="116">
        <v>706.96739362904987</v>
      </c>
      <c r="R990" s="116">
        <v>22.300802905278601</v>
      </c>
      <c r="S990" s="116">
        <v>107.61397517531088</v>
      </c>
      <c r="T990" s="116">
        <v>101.81005644416985</v>
      </c>
    </row>
    <row r="991" spans="1:20">
      <c r="A991" s="102" t="s">
        <v>3762</v>
      </c>
      <c r="B991" s="140">
        <v>135.24142081410051</v>
      </c>
      <c r="C991" s="140">
        <v>23019.869128884158</v>
      </c>
      <c r="D991" s="116">
        <v>6.5231193033265198</v>
      </c>
      <c r="E991" s="154">
        <v>0.1533008908008231</v>
      </c>
      <c r="F991" s="138">
        <v>15.242989220185175</v>
      </c>
      <c r="G991" s="116">
        <v>1.1625596955284203</v>
      </c>
      <c r="H991" s="138">
        <v>1.133983778489573</v>
      </c>
      <c r="I991" s="116">
        <v>2.3396186978003084</v>
      </c>
      <c r="J991" s="138">
        <v>0.12536482819394701</v>
      </c>
      <c r="K991" s="116">
        <v>2.0303375594786393</v>
      </c>
      <c r="L991" s="139">
        <v>0.86780703256797664</v>
      </c>
      <c r="M991" s="116">
        <v>761.36841136592579</v>
      </c>
      <c r="N991" s="116">
        <v>14.580404307846948</v>
      </c>
      <c r="O991" s="116">
        <v>769.65076041337591</v>
      </c>
      <c r="P991" s="116">
        <v>12.624468415665945</v>
      </c>
      <c r="Q991" s="116">
        <v>793.74418612078932</v>
      </c>
      <c r="R991" s="116">
        <v>24.404050376345481</v>
      </c>
      <c r="S991" s="116">
        <v>95.921132359647089</v>
      </c>
      <c r="T991" s="116">
        <v>98.923882171830556</v>
      </c>
    </row>
    <row r="992" spans="1:20">
      <c r="A992" s="102" t="s">
        <v>3763</v>
      </c>
      <c r="B992" s="140">
        <v>61.132665436258392</v>
      </c>
      <c r="C992" s="140">
        <v>7611.6156403378791</v>
      </c>
      <c r="D992" s="116">
        <v>2.4873721590138729</v>
      </c>
      <c r="E992" s="154">
        <v>0.40203071196087253</v>
      </c>
      <c r="F992" s="138">
        <v>15.589677537476259</v>
      </c>
      <c r="G992" s="116">
        <v>2.0480110979524593</v>
      </c>
      <c r="H992" s="138">
        <v>1.1113356067086897</v>
      </c>
      <c r="I992" s="116">
        <v>2.8457780694755082</v>
      </c>
      <c r="J992" s="138">
        <v>0.12565537963812018</v>
      </c>
      <c r="K992" s="116">
        <v>1.9758804020920173</v>
      </c>
      <c r="L992" s="139">
        <v>0.69431992019538713</v>
      </c>
      <c r="M992" s="116">
        <v>763.03255898595637</v>
      </c>
      <c r="N992" s="116">
        <v>14.218546374978189</v>
      </c>
      <c r="O992" s="116">
        <v>758.81681088127903</v>
      </c>
      <c r="P992" s="116">
        <v>15.21077636634493</v>
      </c>
      <c r="Q992" s="116">
        <v>746.39433464859565</v>
      </c>
      <c r="R992" s="116">
        <v>43.288132641486243</v>
      </c>
      <c r="S992" s="116">
        <v>102.22914665412004</v>
      </c>
      <c r="T992" s="116">
        <v>100.55556862265364</v>
      </c>
    </row>
    <row r="993" spans="1:20">
      <c r="A993" s="102" t="s">
        <v>3764</v>
      </c>
      <c r="B993" s="140">
        <v>291.70351080364912</v>
      </c>
      <c r="C993" s="140">
        <v>17213.362689688482</v>
      </c>
      <c r="D993" s="116">
        <v>3.3018052720641045</v>
      </c>
      <c r="E993" s="154">
        <v>0.30286462029144917</v>
      </c>
      <c r="F993" s="138">
        <v>15.597017227209053</v>
      </c>
      <c r="G993" s="116">
        <v>1.120283513007678</v>
      </c>
      <c r="H993" s="138">
        <v>1.113765680892101</v>
      </c>
      <c r="I993" s="116">
        <v>2.3214979227330335</v>
      </c>
      <c r="J993" s="138">
        <v>0.1259894293004665</v>
      </c>
      <c r="K993" s="116">
        <v>2.0333021063622017</v>
      </c>
      <c r="L993" s="139">
        <v>0.87585781854521427</v>
      </c>
      <c r="M993" s="116">
        <v>764.94531404228587</v>
      </c>
      <c r="N993" s="116">
        <v>14.666303254777745</v>
      </c>
      <c r="O993" s="116">
        <v>759.98480958621485</v>
      </c>
      <c r="P993" s="116">
        <v>12.421008571767629</v>
      </c>
      <c r="Q993" s="116">
        <v>745.39965330929044</v>
      </c>
      <c r="R993" s="116">
        <v>23.681407090675862</v>
      </c>
      <c r="S993" s="116">
        <v>102.6221719645589</v>
      </c>
      <c r="T993" s="116">
        <v>100.65271100073328</v>
      </c>
    </row>
    <row r="994" spans="1:20">
      <c r="A994" s="102" t="s">
        <v>3765</v>
      </c>
      <c r="B994" s="140">
        <v>210.85892114604181</v>
      </c>
      <c r="C994" s="140">
        <v>5260.9119256983622</v>
      </c>
      <c r="D994" s="116">
        <v>2.8167432710115801</v>
      </c>
      <c r="E994" s="154">
        <v>0.35501993038963359</v>
      </c>
      <c r="F994" s="138">
        <v>15.797940610716099</v>
      </c>
      <c r="G994" s="116">
        <v>1.5849341153872625</v>
      </c>
      <c r="H994" s="138">
        <v>1.10371885394444</v>
      </c>
      <c r="I994" s="116">
        <v>2.301926910788036</v>
      </c>
      <c r="J994" s="138">
        <v>0.12646130624849072</v>
      </c>
      <c r="K994" s="116">
        <v>1.6693865198005362</v>
      </c>
      <c r="L994" s="139">
        <v>0.7252126520511647</v>
      </c>
      <c r="M994" s="116">
        <v>767.64629590745869</v>
      </c>
      <c r="N994" s="116">
        <v>12.081392705381631</v>
      </c>
      <c r="O994" s="116">
        <v>755.14714057550498</v>
      </c>
      <c r="P994" s="116">
        <v>12.263468478700247</v>
      </c>
      <c r="Q994" s="116">
        <v>718.28459992810031</v>
      </c>
      <c r="R994" s="116">
        <v>33.632159878945458</v>
      </c>
      <c r="S994" s="116">
        <v>106.87216403975519</v>
      </c>
      <c r="T994" s="116">
        <v>101.65519468463165</v>
      </c>
    </row>
    <row r="995" spans="1:20">
      <c r="A995" s="102" t="s">
        <v>3766</v>
      </c>
      <c r="B995" s="140">
        <v>263.40366724209355</v>
      </c>
      <c r="C995" s="140">
        <v>44736.525412330047</v>
      </c>
      <c r="D995" s="116">
        <v>1.3419315889430277</v>
      </c>
      <c r="E995" s="154">
        <v>0.74519447059715616</v>
      </c>
      <c r="F995" s="138">
        <v>15.271862170571529</v>
      </c>
      <c r="G995" s="116">
        <v>1.1344486688253075</v>
      </c>
      <c r="H995" s="138">
        <v>1.1424244785408271</v>
      </c>
      <c r="I995" s="116">
        <v>1.954639935187505</v>
      </c>
      <c r="J995" s="138">
        <v>0.12653720029418744</v>
      </c>
      <c r="K995" s="116">
        <v>1.5917422825414613</v>
      </c>
      <c r="L995" s="139">
        <v>0.81434040811653052</v>
      </c>
      <c r="M995" s="116">
        <v>768.08060108012603</v>
      </c>
      <c r="N995" s="116">
        <v>11.525614907255829</v>
      </c>
      <c r="O995" s="116">
        <v>773.65905634974354</v>
      </c>
      <c r="P995" s="116">
        <v>10.583623554867472</v>
      </c>
      <c r="Q995" s="116">
        <v>789.77408647728453</v>
      </c>
      <c r="R995" s="116">
        <v>23.829781850809411</v>
      </c>
      <c r="S995" s="116">
        <v>97.253203698551275</v>
      </c>
      <c r="T995" s="116">
        <v>99.278951726366699</v>
      </c>
    </row>
    <row r="996" spans="1:20">
      <c r="A996" s="102" t="s">
        <v>3767</v>
      </c>
      <c r="B996" s="140">
        <v>203.32851143999869</v>
      </c>
      <c r="C996" s="140">
        <v>41551.64462446604</v>
      </c>
      <c r="D996" s="116">
        <v>0.8831008553369778</v>
      </c>
      <c r="E996" s="154">
        <v>1.1323734927404359</v>
      </c>
      <c r="F996" s="138">
        <v>15.665962648895132</v>
      </c>
      <c r="G996" s="116">
        <v>1.3467469711537112</v>
      </c>
      <c r="H996" s="138">
        <v>1.1218051669972915</v>
      </c>
      <c r="I996" s="116">
        <v>2.4432316938940635</v>
      </c>
      <c r="J996" s="138">
        <v>0.12745980450766706</v>
      </c>
      <c r="K996" s="116">
        <v>2.038542053953452</v>
      </c>
      <c r="L996" s="139">
        <v>0.83436297058851161</v>
      </c>
      <c r="M996" s="116">
        <v>773.35788335311327</v>
      </c>
      <c r="N996" s="116">
        <v>14.856305786844985</v>
      </c>
      <c r="O996" s="116">
        <v>763.83938694757967</v>
      </c>
      <c r="P996" s="116">
        <v>13.116883305042677</v>
      </c>
      <c r="Q996" s="116">
        <v>736.11123297826794</v>
      </c>
      <c r="R996" s="116">
        <v>28.506691131113541</v>
      </c>
      <c r="S996" s="116">
        <v>105.05992147737609</v>
      </c>
      <c r="T996" s="116">
        <v>101.24613846420921</v>
      </c>
    </row>
    <row r="997" spans="1:20">
      <c r="A997" s="102" t="s">
        <v>3768</v>
      </c>
      <c r="B997" s="140">
        <v>291.49929849145389</v>
      </c>
      <c r="C997" s="140">
        <v>14836.489729843935</v>
      </c>
      <c r="D997" s="116">
        <v>2.9321465062659731</v>
      </c>
      <c r="E997" s="154">
        <v>0.341047078603681</v>
      </c>
      <c r="F997" s="138">
        <v>15.377376679831805</v>
      </c>
      <c r="G997" s="116">
        <v>1.2451861637094639</v>
      </c>
      <c r="H997" s="138">
        <v>1.150553831242388</v>
      </c>
      <c r="I997" s="116">
        <v>1.961610376928401</v>
      </c>
      <c r="J997" s="138">
        <v>0.12831810018449258</v>
      </c>
      <c r="K997" s="116">
        <v>1.5157264557233578</v>
      </c>
      <c r="L997" s="139">
        <v>0.77269496203255539</v>
      </c>
      <c r="M997" s="116">
        <v>778.26344580146065</v>
      </c>
      <c r="N997" s="116">
        <v>11.112092106806415</v>
      </c>
      <c r="O997" s="116">
        <v>777.50459957773205</v>
      </c>
      <c r="P997" s="116">
        <v>10.656515742991814</v>
      </c>
      <c r="Q997" s="116">
        <v>775.30591145673861</v>
      </c>
      <c r="R997" s="116">
        <v>26.194356359351957</v>
      </c>
      <c r="S997" s="116">
        <v>100.38146676054166</v>
      </c>
      <c r="T997" s="116">
        <v>100.09760022309074</v>
      </c>
    </row>
    <row r="998" spans="1:20">
      <c r="A998" s="102" t="s">
        <v>3769</v>
      </c>
      <c r="B998" s="140">
        <v>55.26402871840137</v>
      </c>
      <c r="C998" s="140">
        <v>3947.4446179861538</v>
      </c>
      <c r="D998" s="116">
        <v>1.1991124511167393</v>
      </c>
      <c r="E998" s="154">
        <v>0.83395014293171177</v>
      </c>
      <c r="F998" s="138">
        <v>15.804745731695663</v>
      </c>
      <c r="G998" s="116">
        <v>1.6764017908633071</v>
      </c>
      <c r="H998" s="138">
        <v>1.1236692838343725</v>
      </c>
      <c r="I998" s="116">
        <v>2.6275703845337643</v>
      </c>
      <c r="J998" s="138">
        <v>0.12880263502697142</v>
      </c>
      <c r="K998" s="116">
        <v>2.0233148942439017</v>
      </c>
      <c r="L998" s="139">
        <v>0.77003261497899633</v>
      </c>
      <c r="M998" s="116">
        <v>781.03114207887688</v>
      </c>
      <c r="N998" s="116">
        <v>14.882955695979433</v>
      </c>
      <c r="O998" s="116">
        <v>764.73106244308599</v>
      </c>
      <c r="P998" s="116">
        <v>14.117697657663712</v>
      </c>
      <c r="Q998" s="116">
        <v>717.37053880745543</v>
      </c>
      <c r="R998" s="116">
        <v>35.600376581928629</v>
      </c>
      <c r="S998" s="116">
        <v>108.87415914476357</v>
      </c>
      <c r="T998" s="116">
        <v>102.13147869052383</v>
      </c>
    </row>
    <row r="999" spans="1:20">
      <c r="A999" s="102" t="s">
        <v>3770</v>
      </c>
      <c r="B999" s="140">
        <v>145.42195097303582</v>
      </c>
      <c r="C999" s="140">
        <v>8040.4827119787678</v>
      </c>
      <c r="D999" s="116">
        <v>1.0114197753082095</v>
      </c>
      <c r="E999" s="154">
        <v>0.98870916350757576</v>
      </c>
      <c r="F999" s="138">
        <v>15.15909179880712</v>
      </c>
      <c r="G999" s="116">
        <v>1.1861839743432467</v>
      </c>
      <c r="H999" s="138">
        <v>1.1824060503025235</v>
      </c>
      <c r="I999" s="116">
        <v>2.0913713547369182</v>
      </c>
      <c r="J999" s="138">
        <v>0.12999856295329928</v>
      </c>
      <c r="K999" s="116">
        <v>1.7224406295792585</v>
      </c>
      <c r="L999" s="139">
        <v>0.82359387092013181</v>
      </c>
      <c r="M999" s="116">
        <v>787.85728284091306</v>
      </c>
      <c r="N999" s="116">
        <v>12.773905397256783</v>
      </c>
      <c r="O999" s="116">
        <v>792.43332586607301</v>
      </c>
      <c r="P999" s="116">
        <v>11.505638892070465</v>
      </c>
      <c r="Q999" s="116">
        <v>805.30882088297051</v>
      </c>
      <c r="R999" s="116">
        <v>24.843151004774938</v>
      </c>
      <c r="S999" s="116">
        <v>97.832938421943169</v>
      </c>
      <c r="T999" s="116">
        <v>99.422532738617647</v>
      </c>
    </row>
    <row r="1000" spans="1:20">
      <c r="A1000" s="102" t="s">
        <v>3771</v>
      </c>
      <c r="B1000" s="140">
        <v>259.26430304041719</v>
      </c>
      <c r="C1000" s="140">
        <v>10557.927282184377</v>
      </c>
      <c r="D1000" s="116">
        <v>1.4407606091176741</v>
      </c>
      <c r="E1000" s="154">
        <v>0.6940778319948675</v>
      </c>
      <c r="F1000" s="138">
        <v>15.290794969142095</v>
      </c>
      <c r="G1000" s="116">
        <v>0.88555688102704921</v>
      </c>
      <c r="H1000" s="138">
        <v>1.176074762384244</v>
      </c>
      <c r="I1000" s="116">
        <v>1.7329705478318069</v>
      </c>
      <c r="J1000" s="138">
        <v>0.13042586350449656</v>
      </c>
      <c r="K1000" s="116">
        <v>1.4896227475834669</v>
      </c>
      <c r="L1000" s="139">
        <v>0.8595776480143863</v>
      </c>
      <c r="M1000" s="116">
        <v>790.29448563684025</v>
      </c>
      <c r="N1000" s="116">
        <v>11.079408217967341</v>
      </c>
      <c r="O1000" s="116">
        <v>789.48335900576831</v>
      </c>
      <c r="P1000" s="116">
        <v>9.5103151866072153</v>
      </c>
      <c r="Q1000" s="116">
        <v>787.17349587037381</v>
      </c>
      <c r="R1000" s="116">
        <v>18.593241528238309</v>
      </c>
      <c r="S1000" s="116">
        <v>100.39648054499288</v>
      </c>
      <c r="T1000" s="116">
        <v>100.10274144753265</v>
      </c>
    </row>
    <row r="1001" spans="1:20">
      <c r="A1001" s="102" t="s">
        <v>3772</v>
      </c>
      <c r="B1001" s="140">
        <v>169.99041375356543</v>
      </c>
      <c r="C1001" s="140">
        <v>8012.3217544109038</v>
      </c>
      <c r="D1001" s="116">
        <v>2.3690344589274956</v>
      </c>
      <c r="E1001" s="154">
        <v>0.42211289761176285</v>
      </c>
      <c r="F1001" s="138">
        <v>15.456709825873457</v>
      </c>
      <c r="G1001" s="116">
        <v>1.6974836093314425</v>
      </c>
      <c r="H1001" s="138">
        <v>1.1656466281663826</v>
      </c>
      <c r="I1001" s="116">
        <v>2.5344903709741042</v>
      </c>
      <c r="J1001" s="138">
        <v>0.13067204591728745</v>
      </c>
      <c r="K1001" s="116">
        <v>1.8820708904320134</v>
      </c>
      <c r="L1001" s="139">
        <v>0.74258356314396257</v>
      </c>
      <c r="M1001" s="116">
        <v>791.69822299545638</v>
      </c>
      <c r="N1001" s="116">
        <v>14.021707517501625</v>
      </c>
      <c r="O1001" s="116">
        <v>784.60576775991956</v>
      </c>
      <c r="P1001" s="116">
        <v>13.852457200786546</v>
      </c>
      <c r="Q1001" s="116">
        <v>764.47279824554744</v>
      </c>
      <c r="R1001" s="116">
        <v>35.752615242742081</v>
      </c>
      <c r="S1001" s="116">
        <v>103.56133335448831</v>
      </c>
      <c r="T1001" s="116">
        <v>100.90395145268764</v>
      </c>
    </row>
    <row r="1002" spans="1:20">
      <c r="A1002" s="102" t="s">
        <v>3773</v>
      </c>
      <c r="B1002" s="140">
        <v>61.461719829919225</v>
      </c>
      <c r="C1002" s="140">
        <v>8950.4888412213677</v>
      </c>
      <c r="D1002" s="116">
        <v>5.5304239865271665</v>
      </c>
      <c r="E1002" s="154">
        <v>0.18081796304155529</v>
      </c>
      <c r="F1002" s="138">
        <v>15.428196579027253</v>
      </c>
      <c r="G1002" s="116">
        <v>1.6116386007896544</v>
      </c>
      <c r="H1002" s="138">
        <v>1.1716380144184038</v>
      </c>
      <c r="I1002" s="116">
        <v>2.5046681981869212</v>
      </c>
      <c r="J1002" s="138">
        <v>0.13110140416237526</v>
      </c>
      <c r="K1002" s="116">
        <v>1.9172855299755651</v>
      </c>
      <c r="L1002" s="139">
        <v>0.76548483801704736</v>
      </c>
      <c r="M1002" s="116">
        <v>794.14570164411646</v>
      </c>
      <c r="N1002" s="116">
        <v>14.325556989695883</v>
      </c>
      <c r="O1002" s="116">
        <v>787.41100487790447</v>
      </c>
      <c r="P1002" s="116">
        <v>13.721846854283513</v>
      </c>
      <c r="Q1002" s="116">
        <v>768.36208143665806</v>
      </c>
      <c r="R1002" s="116">
        <v>33.922058491788505</v>
      </c>
      <c r="S1002" s="116">
        <v>103.35566015429198</v>
      </c>
      <c r="T1002" s="116">
        <v>100.85529624611435</v>
      </c>
    </row>
    <row r="1003" spans="1:20">
      <c r="A1003" s="102" t="s">
        <v>3774</v>
      </c>
      <c r="B1003" s="140">
        <v>232.84537604266004</v>
      </c>
      <c r="C1003" s="140">
        <v>8921.2302870751864</v>
      </c>
      <c r="D1003" s="116">
        <v>2.7604610130415033</v>
      </c>
      <c r="E1003" s="154">
        <v>0.36225833122641715</v>
      </c>
      <c r="F1003" s="138">
        <v>15.374959624837247</v>
      </c>
      <c r="G1003" s="116">
        <v>1.2329655043252383</v>
      </c>
      <c r="H1003" s="138">
        <v>1.1795511026992669</v>
      </c>
      <c r="I1003" s="116">
        <v>2.0027367746270461</v>
      </c>
      <c r="J1003" s="138">
        <v>0.13153140832197188</v>
      </c>
      <c r="K1003" s="116">
        <v>1.5782112195734619</v>
      </c>
      <c r="L1003" s="139">
        <v>0.78802728324962223</v>
      </c>
      <c r="M1003" s="116">
        <v>796.59593124466664</v>
      </c>
      <c r="N1003" s="116">
        <v>11.826239667145387</v>
      </c>
      <c r="O1003" s="116">
        <v>791.10416754262144</v>
      </c>
      <c r="P1003" s="116">
        <v>11.00577158654545</v>
      </c>
      <c r="Q1003" s="116">
        <v>775.63654814379004</v>
      </c>
      <c r="R1003" s="116">
        <v>25.935919568243207</v>
      </c>
      <c r="S1003" s="116">
        <v>102.70221705656282</v>
      </c>
      <c r="T1003" s="116">
        <v>100.69418970691356</v>
      </c>
    </row>
    <row r="1004" spans="1:20">
      <c r="A1004" s="102" t="s">
        <v>3775</v>
      </c>
      <c r="B1004" s="140">
        <v>271.43506147296284</v>
      </c>
      <c r="C1004" s="140">
        <v>8790.3087049821188</v>
      </c>
      <c r="D1004" s="116">
        <v>4.9401655187632576</v>
      </c>
      <c r="E1004" s="154">
        <v>0.20242236746965198</v>
      </c>
      <c r="F1004" s="138">
        <v>15.318099340973074</v>
      </c>
      <c r="G1004" s="116">
        <v>1.0648601942860134</v>
      </c>
      <c r="H1004" s="138">
        <v>1.1848591983257326</v>
      </c>
      <c r="I1004" s="116">
        <v>2.1896831082147665</v>
      </c>
      <c r="J1004" s="138">
        <v>0.13163468889628147</v>
      </c>
      <c r="K1004" s="116">
        <v>1.9133177679168283</v>
      </c>
      <c r="L1004" s="139">
        <v>0.87378751780970854</v>
      </c>
      <c r="M1004" s="116">
        <v>797.18430110425948</v>
      </c>
      <c r="N1004" s="116">
        <v>14.347298259523598</v>
      </c>
      <c r="O1004" s="116">
        <v>793.57403294479013</v>
      </c>
      <c r="P1004" s="116">
        <v>12.057989001099713</v>
      </c>
      <c r="Q1004" s="116">
        <v>783.42676798624848</v>
      </c>
      <c r="R1004" s="116">
        <v>22.371173055537042</v>
      </c>
      <c r="S1004" s="116">
        <v>101.75607136240366</v>
      </c>
      <c r="T1004" s="116">
        <v>100.45493778898894</v>
      </c>
    </row>
    <row r="1005" spans="1:20">
      <c r="A1005" s="102" t="s">
        <v>3776</v>
      </c>
      <c r="B1005" s="140">
        <v>346.11198335303891</v>
      </c>
      <c r="C1005" s="140">
        <v>8185.6762113419109</v>
      </c>
      <c r="D1005" s="116">
        <v>0.85304738350198817</v>
      </c>
      <c r="E1005" s="154">
        <v>1.1722678239686193</v>
      </c>
      <c r="F1005" s="138">
        <v>15.182768189587149</v>
      </c>
      <c r="G1005" s="116">
        <v>1.029952402747107</v>
      </c>
      <c r="H1005" s="138">
        <v>1.2112196714479526</v>
      </c>
      <c r="I1005" s="116">
        <v>2.0292717620461151</v>
      </c>
      <c r="J1005" s="138">
        <v>0.13337443790442541</v>
      </c>
      <c r="K1005" s="116">
        <v>1.7484684533365782</v>
      </c>
      <c r="L1005" s="139">
        <v>0.86162360608300048</v>
      </c>
      <c r="M1005" s="116">
        <v>807.08725889128232</v>
      </c>
      <c r="N1005" s="116">
        <v>13.264039549317204</v>
      </c>
      <c r="O1005" s="116">
        <v>805.75138430091408</v>
      </c>
      <c r="P1005" s="116">
        <v>11.287013295102554</v>
      </c>
      <c r="Q1005" s="116">
        <v>802.04088896550388</v>
      </c>
      <c r="R1005" s="116">
        <v>21.592799087626474</v>
      </c>
      <c r="S1005" s="116">
        <v>100.62919110424498</v>
      </c>
      <c r="T1005" s="116">
        <v>100.16579240400898</v>
      </c>
    </row>
    <row r="1006" spans="1:20">
      <c r="A1006" s="102" t="s">
        <v>3777</v>
      </c>
      <c r="B1006" s="140">
        <v>134.78854142970141</v>
      </c>
      <c r="C1006" s="140">
        <v>7489.1589219501266</v>
      </c>
      <c r="D1006" s="116">
        <v>2.0856675240088594</v>
      </c>
      <c r="E1006" s="154">
        <v>0.47946280434855748</v>
      </c>
      <c r="F1006" s="138">
        <v>15.233168099881199</v>
      </c>
      <c r="G1006" s="116">
        <v>1.4114183584914459</v>
      </c>
      <c r="H1006" s="138">
        <v>1.2103806782646214</v>
      </c>
      <c r="I1006" s="116">
        <v>2.060671527882338</v>
      </c>
      <c r="J1006" s="138">
        <v>0.13372448750256163</v>
      </c>
      <c r="K1006" s="116">
        <v>1.5014211145239174</v>
      </c>
      <c r="L1006" s="139">
        <v>0.72860768647920415</v>
      </c>
      <c r="M1006" s="116">
        <v>809.07796576914347</v>
      </c>
      <c r="N1006" s="116">
        <v>11.416279518408999</v>
      </c>
      <c r="O1006" s="116">
        <v>805.36604894583957</v>
      </c>
      <c r="P1006" s="116">
        <v>11.45808452681041</v>
      </c>
      <c r="Q1006" s="116">
        <v>795.09575619390534</v>
      </c>
      <c r="R1006" s="116">
        <v>29.607683367693483</v>
      </c>
      <c r="S1006" s="116">
        <v>101.75855668531932</v>
      </c>
      <c r="T1006" s="116">
        <v>100.46089810070372</v>
      </c>
    </row>
    <row r="1007" spans="1:20">
      <c r="A1007" s="102" t="s">
        <v>3778</v>
      </c>
      <c r="B1007" s="140">
        <v>204.07558431727358</v>
      </c>
      <c r="C1007" s="140">
        <v>7104.0985092282199</v>
      </c>
      <c r="D1007" s="116">
        <v>1.4228809305145622</v>
      </c>
      <c r="E1007" s="154">
        <v>0.70279949541411446</v>
      </c>
      <c r="F1007" s="138">
        <v>15.408511631550638</v>
      </c>
      <c r="G1007" s="116">
        <v>2.2573555484535532</v>
      </c>
      <c r="H1007" s="138">
        <v>1.1983363039280157</v>
      </c>
      <c r="I1007" s="116">
        <v>3.3120698875708117</v>
      </c>
      <c r="J1007" s="138">
        <v>0.13391774642866427</v>
      </c>
      <c r="K1007" s="116">
        <v>2.4236651724236347</v>
      </c>
      <c r="L1007" s="139">
        <v>0.73176752142788759</v>
      </c>
      <c r="M1007" s="116">
        <v>810.17675204717489</v>
      </c>
      <c r="N1007" s="116">
        <v>18.452218723071212</v>
      </c>
      <c r="O1007" s="116">
        <v>799.81809290173419</v>
      </c>
      <c r="P1007" s="116">
        <v>18.334166969172088</v>
      </c>
      <c r="Q1007" s="116">
        <v>771.04994816978103</v>
      </c>
      <c r="R1007" s="116">
        <v>47.543966734948299</v>
      </c>
      <c r="S1007" s="116">
        <v>105.07448369204461</v>
      </c>
      <c r="T1007" s="116">
        <v>101.29512688414682</v>
      </c>
    </row>
    <row r="1008" spans="1:20">
      <c r="A1008" s="102" t="s">
        <v>3779</v>
      </c>
      <c r="B1008" s="140">
        <v>425.06882823843762</v>
      </c>
      <c r="C1008" s="140">
        <v>14370.915136267595</v>
      </c>
      <c r="D1008" s="116">
        <v>1.9062240733626579</v>
      </c>
      <c r="E1008" s="154">
        <v>0.52459729890828566</v>
      </c>
      <c r="F1008" s="138">
        <v>15.077648300953756</v>
      </c>
      <c r="G1008" s="116">
        <v>1.2169327436099697</v>
      </c>
      <c r="H1008" s="138">
        <v>1.22967593098596</v>
      </c>
      <c r="I1008" s="116">
        <v>2.0257237579205665</v>
      </c>
      <c r="J1008" s="138">
        <v>0.1344692574090092</v>
      </c>
      <c r="K1008" s="116">
        <v>1.6194540564442492</v>
      </c>
      <c r="L1008" s="139">
        <v>0.79944466767109523</v>
      </c>
      <c r="M1008" s="116">
        <v>813.31137437513155</v>
      </c>
      <c r="N1008" s="116">
        <v>12.374214657984794</v>
      </c>
      <c r="O1008" s="116">
        <v>814.19124992017009</v>
      </c>
      <c r="P1008" s="116">
        <v>11.344284996352769</v>
      </c>
      <c r="Q1008" s="116">
        <v>816.61737371966649</v>
      </c>
      <c r="R1008" s="116">
        <v>25.450986613177349</v>
      </c>
      <c r="S1008" s="116">
        <v>99.595159318068852</v>
      </c>
      <c r="T1008" s="116">
        <v>99.8919325717238</v>
      </c>
    </row>
    <row r="1009" spans="1:20">
      <c r="A1009" s="102" t="s">
        <v>3780</v>
      </c>
      <c r="B1009" s="140">
        <v>238.92952917696019</v>
      </c>
      <c r="C1009" s="140">
        <v>11461.588930550195</v>
      </c>
      <c r="D1009" s="116">
        <v>5.5471471593099997</v>
      </c>
      <c r="E1009" s="154">
        <v>0.18027284499234167</v>
      </c>
      <c r="F1009" s="138">
        <v>15.034506990192659</v>
      </c>
      <c r="G1009" s="116">
        <v>1.1294350752894931</v>
      </c>
      <c r="H1009" s="138">
        <v>1.238487736538681</v>
      </c>
      <c r="I1009" s="116">
        <v>2.1154492891685659</v>
      </c>
      <c r="J1009" s="138">
        <v>0.13504534763750134</v>
      </c>
      <c r="K1009" s="116">
        <v>1.7887152109124602</v>
      </c>
      <c r="L1009" s="139">
        <v>0.84554861233070666</v>
      </c>
      <c r="M1009" s="116">
        <v>816.58407091617403</v>
      </c>
      <c r="N1009" s="116">
        <v>13.719126972292543</v>
      </c>
      <c r="O1009" s="116">
        <v>818.1961925732536</v>
      </c>
      <c r="P1009" s="116">
        <v>11.884730908387496</v>
      </c>
      <c r="Q1009" s="116">
        <v>822.60228993934857</v>
      </c>
      <c r="R1009" s="116">
        <v>23.591973456594189</v>
      </c>
      <c r="S1009" s="116">
        <v>99.268392624628092</v>
      </c>
      <c r="T1009" s="116">
        <v>99.802966370204032</v>
      </c>
    </row>
    <row r="1010" spans="1:20">
      <c r="A1010" s="102" t="s">
        <v>3781</v>
      </c>
      <c r="B1010" s="140">
        <v>202.01704957724928</v>
      </c>
      <c r="C1010" s="140">
        <v>17161.46398971973</v>
      </c>
      <c r="D1010" s="116">
        <v>3.4836469477826624</v>
      </c>
      <c r="E1010" s="154">
        <v>0.28705549528677093</v>
      </c>
      <c r="F1010" s="138">
        <v>15.285599389112679</v>
      </c>
      <c r="G1010" s="116">
        <v>1.1776728506872813</v>
      </c>
      <c r="H1010" s="138">
        <v>1.2201320772508362</v>
      </c>
      <c r="I1010" s="116">
        <v>2.0756722874431004</v>
      </c>
      <c r="J1010" s="138">
        <v>0.13526581182667657</v>
      </c>
      <c r="K1010" s="116">
        <v>1.709240211793932</v>
      </c>
      <c r="L1010" s="139">
        <v>0.82346342538467143</v>
      </c>
      <c r="M1010" s="116">
        <v>817.83606095664879</v>
      </c>
      <c r="N1010" s="116">
        <v>13.128417863747984</v>
      </c>
      <c r="O1010" s="116">
        <v>809.83569921471133</v>
      </c>
      <c r="P1010" s="116">
        <v>11.583387100605137</v>
      </c>
      <c r="Q1010" s="116">
        <v>787.88694198680969</v>
      </c>
      <c r="R1010" s="116">
        <v>24.744184639428283</v>
      </c>
      <c r="S1010" s="116">
        <v>103.80119499052955</v>
      </c>
      <c r="T1010" s="116">
        <v>100.98789936646349</v>
      </c>
    </row>
    <row r="1011" spans="1:20">
      <c r="A1011" s="102" t="s">
        <v>3782</v>
      </c>
      <c r="B1011" s="140">
        <v>85.575798489083297</v>
      </c>
      <c r="C1011" s="140">
        <v>8349.1163196946964</v>
      </c>
      <c r="D1011" s="116">
        <v>2.5869525133789395</v>
      </c>
      <c r="E1011" s="154">
        <v>0.38655522079678739</v>
      </c>
      <c r="F1011" s="138">
        <v>15.166320177978983</v>
      </c>
      <c r="G1011" s="116">
        <v>2.286706450177729</v>
      </c>
      <c r="H1011" s="138">
        <v>1.2407023914537099</v>
      </c>
      <c r="I1011" s="116">
        <v>3.0692990698965663</v>
      </c>
      <c r="J1011" s="138">
        <v>0.13647294541899607</v>
      </c>
      <c r="K1011" s="116">
        <v>2.0473325062586922</v>
      </c>
      <c r="L1011" s="139">
        <v>0.66703584748021494</v>
      </c>
      <c r="M1011" s="116">
        <v>824.68692249766787</v>
      </c>
      <c r="N1011" s="116">
        <v>15.848746748641076</v>
      </c>
      <c r="O1011" s="116">
        <v>819.20026839433683</v>
      </c>
      <c r="P1011" s="116">
        <v>17.258155514933094</v>
      </c>
      <c r="Q1011" s="116">
        <v>804.31076317662098</v>
      </c>
      <c r="R1011" s="116">
        <v>47.893798376246423</v>
      </c>
      <c r="S1011" s="116">
        <v>102.5333689730287</v>
      </c>
      <c r="T1011" s="116">
        <v>100.66975736154055</v>
      </c>
    </row>
    <row r="1012" spans="1:20">
      <c r="A1012" s="102" t="s">
        <v>3783</v>
      </c>
      <c r="B1012" s="140">
        <v>101.47860647464003</v>
      </c>
      <c r="C1012" s="140">
        <v>7100.5180217908519</v>
      </c>
      <c r="D1012" s="116">
        <v>1.5498012848441221</v>
      </c>
      <c r="E1012" s="154">
        <v>0.64524401275133758</v>
      </c>
      <c r="F1012" s="138">
        <v>14.990316625684759</v>
      </c>
      <c r="G1012" s="116">
        <v>1.3822607099245761</v>
      </c>
      <c r="H1012" s="138">
        <v>1.2771845180860379</v>
      </c>
      <c r="I1012" s="116">
        <v>2.3506154493963245</v>
      </c>
      <c r="J1012" s="138">
        <v>0.13885552883327759</v>
      </c>
      <c r="K1012" s="116">
        <v>1.901249147465816</v>
      </c>
      <c r="L1012" s="139">
        <v>0.80883036310940903</v>
      </c>
      <c r="M1012" s="116">
        <v>838.18750080927907</v>
      </c>
      <c r="N1012" s="116">
        <v>14.943507917490081</v>
      </c>
      <c r="O1012" s="116">
        <v>835.59914647845164</v>
      </c>
      <c r="P1012" s="116">
        <v>13.387271874454825</v>
      </c>
      <c r="Q1012" s="116">
        <v>828.73489917046754</v>
      </c>
      <c r="R1012" s="116">
        <v>28.831389684632029</v>
      </c>
      <c r="S1012" s="116">
        <v>101.14060619967533</v>
      </c>
      <c r="T1012" s="116">
        <v>100.30976028897776</v>
      </c>
    </row>
    <row r="1013" spans="1:20">
      <c r="A1013" s="102" t="s">
        <v>3784</v>
      </c>
      <c r="B1013" s="140">
        <v>158.87169867305516</v>
      </c>
      <c r="C1013" s="140">
        <v>35843.183923114229</v>
      </c>
      <c r="D1013" s="116">
        <v>1.5173815598881499</v>
      </c>
      <c r="E1013" s="154">
        <v>0.65903002015769363</v>
      </c>
      <c r="F1013" s="138">
        <v>14.961700051072853</v>
      </c>
      <c r="G1013" s="116">
        <v>1.358940689720354</v>
      </c>
      <c r="H1013" s="138">
        <v>1.2861590349689977</v>
      </c>
      <c r="I1013" s="116">
        <v>2.2925837044883397</v>
      </c>
      <c r="J1013" s="138">
        <v>0.13956430011012086</v>
      </c>
      <c r="K1013" s="116">
        <v>1.8464073883918055</v>
      </c>
      <c r="L1013" s="139">
        <v>0.805382758665245</v>
      </c>
      <c r="M1013" s="116">
        <v>842.19820445595246</v>
      </c>
      <c r="N1013" s="116">
        <v>14.57746413957733</v>
      </c>
      <c r="O1013" s="116">
        <v>839.59296548266218</v>
      </c>
      <c r="P1013" s="116">
        <v>13.096867382161179</v>
      </c>
      <c r="Q1013" s="116">
        <v>832.72728619524719</v>
      </c>
      <c r="R1013" s="116">
        <v>28.327148446956357</v>
      </c>
      <c r="S1013" s="116">
        <v>101.13733732732335</v>
      </c>
      <c r="T1013" s="116">
        <v>100.31029785627047</v>
      </c>
    </row>
    <row r="1014" spans="1:20">
      <c r="A1014" s="102" t="s">
        <v>3785</v>
      </c>
      <c r="B1014" s="140">
        <v>161.48451651077937</v>
      </c>
      <c r="C1014" s="140">
        <v>8089.8701863699926</v>
      </c>
      <c r="D1014" s="116">
        <v>1.5783394886950894</v>
      </c>
      <c r="E1014" s="154">
        <v>0.63357725455298697</v>
      </c>
      <c r="F1014" s="138">
        <v>14.936934182739092</v>
      </c>
      <c r="G1014" s="116">
        <v>1.2239596494497438</v>
      </c>
      <c r="H1014" s="138">
        <v>1.3006430082297433</v>
      </c>
      <c r="I1014" s="116">
        <v>2.277804262874942</v>
      </c>
      <c r="J1014" s="138">
        <v>0.14090237169399084</v>
      </c>
      <c r="K1014" s="116">
        <v>1.9210192702027011</v>
      </c>
      <c r="L1014" s="139">
        <v>0.84336450743931657</v>
      </c>
      <c r="M1014" s="116">
        <v>849.76311626236566</v>
      </c>
      <c r="N1014" s="116">
        <v>15.293981554747972</v>
      </c>
      <c r="O1014" s="116">
        <v>846.00563807541334</v>
      </c>
      <c r="P1014" s="116">
        <v>13.076128987898073</v>
      </c>
      <c r="Q1014" s="116">
        <v>836.14082879793671</v>
      </c>
      <c r="R1014" s="116">
        <v>25.499455873967406</v>
      </c>
      <c r="S1014" s="116">
        <v>101.62918577771316</v>
      </c>
      <c r="T1014" s="116">
        <v>100.44414339785018</v>
      </c>
    </row>
    <row r="1015" spans="1:20">
      <c r="A1015" s="102" t="s">
        <v>3786</v>
      </c>
      <c r="B1015" s="140">
        <v>260.29764864236961</v>
      </c>
      <c r="C1015" s="140">
        <v>13823.8340011852</v>
      </c>
      <c r="D1015" s="116">
        <v>1.995111807418342</v>
      </c>
      <c r="E1015" s="154">
        <v>0.50122504226667453</v>
      </c>
      <c r="F1015" s="138">
        <v>14.873992582619616</v>
      </c>
      <c r="G1015" s="116">
        <v>0.91596745625887899</v>
      </c>
      <c r="H1015" s="138">
        <v>1.3302856444076618</v>
      </c>
      <c r="I1015" s="116">
        <v>2.017442308252368</v>
      </c>
      <c r="J1015" s="138">
        <v>0.14350637371398983</v>
      </c>
      <c r="K1015" s="116">
        <v>1.7975197039813724</v>
      </c>
      <c r="L1015" s="139">
        <v>0.89098939614213524</v>
      </c>
      <c r="M1015" s="116">
        <v>864.45968302728295</v>
      </c>
      <c r="N1015" s="116">
        <v>14.542035568958966</v>
      </c>
      <c r="O1015" s="116">
        <v>859.00477659535659</v>
      </c>
      <c r="P1015" s="116">
        <v>11.694616441758342</v>
      </c>
      <c r="Q1015" s="116">
        <v>844.97157309865975</v>
      </c>
      <c r="R1015" s="116">
        <v>19.068841386656572</v>
      </c>
      <c r="S1015" s="116">
        <v>102.30636278770383</v>
      </c>
      <c r="T1015" s="116">
        <v>100.63502632122102</v>
      </c>
    </row>
    <row r="1016" spans="1:20">
      <c r="A1016" s="102" t="s">
        <v>3787</v>
      </c>
      <c r="B1016" s="140">
        <v>195.97222395107198</v>
      </c>
      <c r="C1016" s="140">
        <v>9665.6318216949039</v>
      </c>
      <c r="D1016" s="116">
        <v>1.2680772927518198</v>
      </c>
      <c r="E1016" s="154">
        <v>0.78859546315976325</v>
      </c>
      <c r="F1016" s="138">
        <v>14.869781563276605</v>
      </c>
      <c r="G1016" s="116">
        <v>1.8427857409481982</v>
      </c>
      <c r="H1016" s="138">
        <v>1.3366072678965659</v>
      </c>
      <c r="I1016" s="116">
        <v>2.9610125378258023</v>
      </c>
      <c r="J1016" s="138">
        <v>0.14414750587111888</v>
      </c>
      <c r="K1016" s="116">
        <v>2.3177005764592624</v>
      </c>
      <c r="L1016" s="139">
        <v>0.78273919709948014</v>
      </c>
      <c r="M1016" s="116">
        <v>868.07299496700762</v>
      </c>
      <c r="N1016" s="116">
        <v>18.823565204574322</v>
      </c>
      <c r="O1016" s="116">
        <v>861.75558892648235</v>
      </c>
      <c r="P1016" s="116">
        <v>17.200053154516127</v>
      </c>
      <c r="Q1016" s="116">
        <v>845.52117675288252</v>
      </c>
      <c r="R1016" s="116">
        <v>38.35569891742557</v>
      </c>
      <c r="S1016" s="116">
        <v>102.66720915267106</v>
      </c>
      <c r="T1016" s="116">
        <v>100.7330855896618</v>
      </c>
    </row>
    <row r="1017" spans="1:20">
      <c r="A1017" s="102" t="s">
        <v>3788</v>
      </c>
      <c r="B1017" s="140">
        <v>556.57840965183493</v>
      </c>
      <c r="C1017" s="140">
        <v>7745.1537941120177</v>
      </c>
      <c r="D1017" s="116">
        <v>2.4190768596248726</v>
      </c>
      <c r="E1017" s="154">
        <v>0.41338082997291392</v>
      </c>
      <c r="F1017" s="138">
        <v>14.12647329637403</v>
      </c>
      <c r="G1017" s="116">
        <v>1.1948437896185284</v>
      </c>
      <c r="H1017" s="138">
        <v>1.4082762264382975</v>
      </c>
      <c r="I1017" s="116">
        <v>2.7328580177542054</v>
      </c>
      <c r="J1017" s="138">
        <v>0.14428471501812443</v>
      </c>
      <c r="K1017" s="116">
        <v>2.457816360840142</v>
      </c>
      <c r="L1017" s="139">
        <v>0.89935750224591404</v>
      </c>
      <c r="M1017" s="116">
        <v>868.84601938447383</v>
      </c>
      <c r="N1017" s="116">
        <v>19.978149371602569</v>
      </c>
      <c r="O1017" s="116">
        <v>892.43157114656663</v>
      </c>
      <c r="P1017" s="116">
        <v>16.228018876037822</v>
      </c>
      <c r="Q1017" s="116">
        <v>951.30905338164416</v>
      </c>
      <c r="R1017" s="116">
        <v>24.438794229475889</v>
      </c>
      <c r="S1017" s="116">
        <v>91.331625226939991</v>
      </c>
      <c r="T1017" s="116">
        <v>97.357158517846813</v>
      </c>
    </row>
    <row r="1018" spans="1:20">
      <c r="A1018" s="102" t="s">
        <v>3789</v>
      </c>
      <c r="B1018" s="140">
        <v>59.604200997098978</v>
      </c>
      <c r="C1018" s="140">
        <v>7862.3288952082466</v>
      </c>
      <c r="D1018" s="116">
        <v>3.1492449537886831</v>
      </c>
      <c r="E1018" s="154">
        <v>0.31753643005665694</v>
      </c>
      <c r="F1018" s="138">
        <v>14.677142819296874</v>
      </c>
      <c r="G1018" s="116">
        <v>1.5261058880058549</v>
      </c>
      <c r="H1018" s="138">
        <v>1.3567405104814447</v>
      </c>
      <c r="I1018" s="116">
        <v>2.8185906934486731</v>
      </c>
      <c r="J1018" s="138">
        <v>0.14442322484089001</v>
      </c>
      <c r="K1018" s="116">
        <v>2.3696949837034582</v>
      </c>
      <c r="L1018" s="139">
        <v>0.84073753213313451</v>
      </c>
      <c r="M1018" s="116">
        <v>869.62627768775383</v>
      </c>
      <c r="N1018" s="116">
        <v>19.278015483880267</v>
      </c>
      <c r="O1018" s="116">
        <v>870.4671013439322</v>
      </c>
      <c r="P1018" s="116">
        <v>16.47726283811545</v>
      </c>
      <c r="Q1018" s="116">
        <v>872.62682258718542</v>
      </c>
      <c r="R1018" s="116">
        <v>31.591667952024011</v>
      </c>
      <c r="S1018" s="116">
        <v>99.656147986543047</v>
      </c>
      <c r="T1018" s="116">
        <v>99.903405464160542</v>
      </c>
    </row>
    <row r="1019" spans="1:20">
      <c r="A1019" s="102" t="s">
        <v>3790</v>
      </c>
      <c r="B1019" s="140">
        <v>168.1084800990397</v>
      </c>
      <c r="C1019" s="140">
        <v>30226.786253344057</v>
      </c>
      <c r="D1019" s="116">
        <v>1.786934715947708</v>
      </c>
      <c r="E1019" s="154">
        <v>0.55961753447139562</v>
      </c>
      <c r="F1019" s="138">
        <v>14.434234714787385</v>
      </c>
      <c r="G1019" s="116">
        <v>1.2102913025956203</v>
      </c>
      <c r="H1019" s="138">
        <v>1.3807416578311216</v>
      </c>
      <c r="I1019" s="116">
        <v>2.0217905160056104</v>
      </c>
      <c r="J1019" s="138">
        <v>0.14454561335668015</v>
      </c>
      <c r="K1019" s="116">
        <v>1.6195159318363093</v>
      </c>
      <c r="L1019" s="139">
        <v>0.80103053160815951</v>
      </c>
      <c r="M1019" s="116">
        <v>870.31564230600611</v>
      </c>
      <c r="N1019" s="116">
        <v>13.184869841811576</v>
      </c>
      <c r="O1019" s="116">
        <v>880.75550599290204</v>
      </c>
      <c r="P1019" s="116">
        <v>11.906555137586054</v>
      </c>
      <c r="Q1019" s="116">
        <v>907.06120283218763</v>
      </c>
      <c r="R1019" s="116">
        <v>24.934497578898799</v>
      </c>
      <c r="S1019" s="116">
        <v>95.948943642231853</v>
      </c>
      <c r="T1019" s="116">
        <v>98.814669495011913</v>
      </c>
    </row>
    <row r="1020" spans="1:20">
      <c r="A1020" s="102" t="s">
        <v>3791</v>
      </c>
      <c r="B1020" s="140">
        <v>66.271476859893298</v>
      </c>
      <c r="C1020" s="140">
        <v>5142.4297058500661</v>
      </c>
      <c r="D1020" s="116">
        <v>1.7548685790935301</v>
      </c>
      <c r="E1020" s="154">
        <v>0.56984324177514523</v>
      </c>
      <c r="F1020" s="138">
        <v>15.025376093433376</v>
      </c>
      <c r="G1020" s="116">
        <v>1.8044180668363159</v>
      </c>
      <c r="H1020" s="138">
        <v>1.3364619854911202</v>
      </c>
      <c r="I1020" s="116">
        <v>2.7557471628709327</v>
      </c>
      <c r="J1020" s="138">
        <v>0.14564000555976778</v>
      </c>
      <c r="K1020" s="116">
        <v>2.0828388957732393</v>
      </c>
      <c r="L1020" s="139">
        <v>0.75581639848386595</v>
      </c>
      <c r="M1020" s="116">
        <v>876.47663283664679</v>
      </c>
      <c r="N1020" s="116">
        <v>17.068973959079699</v>
      </c>
      <c r="O1020" s="116">
        <v>861.69245384995122</v>
      </c>
      <c r="P1020" s="116">
        <v>16.006749340001818</v>
      </c>
      <c r="Q1020" s="116">
        <v>823.87012267474609</v>
      </c>
      <c r="R1020" s="116">
        <v>37.666871380944144</v>
      </c>
      <c r="S1020" s="116">
        <v>106.38529165144506</v>
      </c>
      <c r="T1020" s="116">
        <v>101.71571410665619</v>
      </c>
    </row>
    <row r="1021" spans="1:20">
      <c r="A1021" s="102" t="s">
        <v>3792</v>
      </c>
      <c r="B1021" s="140">
        <v>29.161711846707597</v>
      </c>
      <c r="C1021" s="140">
        <v>5872.8246027584673</v>
      </c>
      <c r="D1021" s="116">
        <v>0.82504043295111495</v>
      </c>
      <c r="E1021" s="154">
        <v>1.2120618094110447</v>
      </c>
      <c r="F1021" s="138">
        <v>14.030004805850993</v>
      </c>
      <c r="G1021" s="116">
        <v>2.0408448407791631</v>
      </c>
      <c r="H1021" s="138">
        <v>1.461164747944629</v>
      </c>
      <c r="I1021" s="116">
        <v>2.8543004070081479</v>
      </c>
      <c r="J1021" s="138">
        <v>0.14868108816219322</v>
      </c>
      <c r="K1021" s="116">
        <v>1.9954907038901362</v>
      </c>
      <c r="L1021" s="139">
        <v>0.69911726845240918</v>
      </c>
      <c r="M1021" s="116">
        <v>893.56586202233507</v>
      </c>
      <c r="N1021" s="116">
        <v>16.650417981166754</v>
      </c>
      <c r="O1021" s="116">
        <v>914.48922441457921</v>
      </c>
      <c r="P1021" s="116">
        <v>17.207970991829143</v>
      </c>
      <c r="Q1021" s="116">
        <v>965.35367678423836</v>
      </c>
      <c r="R1021" s="116">
        <v>41.651569745877737</v>
      </c>
      <c r="S1021" s="116">
        <v>92.563573694457659</v>
      </c>
      <c r="T1021" s="116">
        <v>97.712016518768877</v>
      </c>
    </row>
    <row r="1022" spans="1:20">
      <c r="A1022" s="102" t="s">
        <v>3793</v>
      </c>
      <c r="B1022" s="140">
        <v>120.9521599258055</v>
      </c>
      <c r="C1022" s="140">
        <v>8052.2731269108608</v>
      </c>
      <c r="D1022" s="116">
        <v>1.2167978658552259</v>
      </c>
      <c r="E1022" s="154">
        <v>0.82182918631037405</v>
      </c>
      <c r="F1022" s="138">
        <v>12.761897854046625</v>
      </c>
      <c r="G1022" s="116">
        <v>1.4368868962549843</v>
      </c>
      <c r="H1022" s="138">
        <v>1.6197032085263361</v>
      </c>
      <c r="I1022" s="116">
        <v>2.5178883032002868</v>
      </c>
      <c r="J1022" s="138">
        <v>0.14991649913754485</v>
      </c>
      <c r="K1022" s="116">
        <v>2.0676357403477859</v>
      </c>
      <c r="L1022" s="139">
        <v>0.82117850014227367</v>
      </c>
      <c r="M1022" s="116">
        <v>900.49527989268063</v>
      </c>
      <c r="N1022" s="116">
        <v>17.37706456140404</v>
      </c>
      <c r="O1022" s="116">
        <v>977.8758513154412</v>
      </c>
      <c r="P1022" s="116">
        <v>15.808286883479752</v>
      </c>
      <c r="Q1022" s="116">
        <v>1155.951356455585</v>
      </c>
      <c r="R1022" s="116">
        <v>28.527625401687828</v>
      </c>
      <c r="S1022" s="116">
        <v>77.900793563996331</v>
      </c>
      <c r="T1022" s="116">
        <v>92.086871629085849</v>
      </c>
    </row>
    <row r="1023" spans="1:20">
      <c r="A1023" s="102" t="s">
        <v>3794</v>
      </c>
      <c r="B1023" s="140">
        <v>70.046569320944343</v>
      </c>
      <c r="C1023" s="140">
        <v>6889.1513662840507</v>
      </c>
      <c r="D1023" s="116">
        <v>2.5945049166197212</v>
      </c>
      <c r="E1023" s="154">
        <v>0.38542998843219028</v>
      </c>
      <c r="F1023" s="138">
        <v>14.545356534856724</v>
      </c>
      <c r="G1023" s="116">
        <v>1.3546831993193313</v>
      </c>
      <c r="H1023" s="138">
        <v>1.4247548502601231</v>
      </c>
      <c r="I1023" s="116">
        <v>2.6205448614594209</v>
      </c>
      <c r="J1023" s="138">
        <v>0.15030147426602766</v>
      </c>
      <c r="K1023" s="116">
        <v>2.2432317758990745</v>
      </c>
      <c r="L1023" s="139">
        <v>0.85601731490671196</v>
      </c>
      <c r="M1023" s="116">
        <v>902.65308335294242</v>
      </c>
      <c r="N1023" s="116">
        <v>18.894924525299871</v>
      </c>
      <c r="O1023" s="116">
        <v>899.35566492663804</v>
      </c>
      <c r="P1023" s="116">
        <v>15.636089367204534</v>
      </c>
      <c r="Q1023" s="116">
        <v>891.28231388274151</v>
      </c>
      <c r="R1023" s="116">
        <v>27.978757229703774</v>
      </c>
      <c r="S1023" s="116">
        <v>101.27577640586919</v>
      </c>
      <c r="T1023" s="116">
        <v>100.36664231459235</v>
      </c>
    </row>
    <row r="1024" spans="1:20">
      <c r="A1024" s="102" t="s">
        <v>3795</v>
      </c>
      <c r="B1024" s="140">
        <v>188.74460076127551</v>
      </c>
      <c r="C1024" s="140">
        <v>19432.769817149121</v>
      </c>
      <c r="D1024" s="116">
        <v>2.401717973136654</v>
      </c>
      <c r="E1024" s="154">
        <v>0.41636862078939091</v>
      </c>
      <c r="F1024" s="138">
        <v>14.482940380504322</v>
      </c>
      <c r="G1024" s="116">
        <v>1.1447838239945989</v>
      </c>
      <c r="H1024" s="138">
        <v>1.4330818412331208</v>
      </c>
      <c r="I1024" s="116">
        <v>2.0131970907239229</v>
      </c>
      <c r="J1024" s="138">
        <v>0.15053117832145815</v>
      </c>
      <c r="K1024" s="116">
        <v>1.6560291429861886</v>
      </c>
      <c r="L1024" s="139">
        <v>0.82258669586627475</v>
      </c>
      <c r="M1024" s="116">
        <v>903.94024127281193</v>
      </c>
      <c r="N1024" s="116">
        <v>13.967379376167742</v>
      </c>
      <c r="O1024" s="116">
        <v>902.83667688181902</v>
      </c>
      <c r="P1024" s="116">
        <v>12.040675061231184</v>
      </c>
      <c r="Q1024" s="116">
        <v>900.11843545200952</v>
      </c>
      <c r="R1024" s="116">
        <v>23.625892002332307</v>
      </c>
      <c r="S1024" s="116">
        <v>100.42458921740484</v>
      </c>
      <c r="T1024" s="116">
        <v>100.12223300395864</v>
      </c>
    </row>
    <row r="1025" spans="1:20">
      <c r="A1025" s="102" t="s">
        <v>3796</v>
      </c>
      <c r="B1025" s="140">
        <v>38.411812981395066</v>
      </c>
      <c r="C1025" s="140">
        <v>4863.8563755581636</v>
      </c>
      <c r="D1025" s="116">
        <v>1.211038357143009</v>
      </c>
      <c r="E1025" s="154">
        <v>0.82573767717739766</v>
      </c>
      <c r="F1025" s="138">
        <v>14.801249482652613</v>
      </c>
      <c r="G1025" s="116">
        <v>2.1767180569833235</v>
      </c>
      <c r="H1025" s="138">
        <v>1.4351030307622608</v>
      </c>
      <c r="I1025" s="116">
        <v>2.8339570799208076</v>
      </c>
      <c r="J1025" s="138">
        <v>0.15405655636512264</v>
      </c>
      <c r="K1025" s="116">
        <v>1.8147207033689827</v>
      </c>
      <c r="L1025" s="139">
        <v>0.64034868990312777</v>
      </c>
      <c r="M1025" s="116">
        <v>923.66269696641803</v>
      </c>
      <c r="N1025" s="116">
        <v>15.616436592764728</v>
      </c>
      <c r="O1025" s="116">
        <v>903.67981729952874</v>
      </c>
      <c r="P1025" s="116">
        <v>16.9601350453745</v>
      </c>
      <c r="Q1025" s="116">
        <v>855.13542249385091</v>
      </c>
      <c r="R1025" s="116">
        <v>45.215741217298273</v>
      </c>
      <c r="S1025" s="116">
        <v>108.01361663544698</v>
      </c>
      <c r="T1025" s="116">
        <v>102.21127873881306</v>
      </c>
    </row>
    <row r="1026" spans="1:20">
      <c r="A1026" s="102" t="s">
        <v>3797</v>
      </c>
      <c r="B1026" s="140">
        <v>116.92548380361575</v>
      </c>
      <c r="C1026" s="140">
        <v>32041.127907744496</v>
      </c>
      <c r="D1026" s="116">
        <v>1.5995101732008332</v>
      </c>
      <c r="E1026" s="154">
        <v>0.62519139718809458</v>
      </c>
      <c r="F1026" s="138">
        <v>14.153227241943313</v>
      </c>
      <c r="G1026" s="116">
        <v>1.3134370894345417</v>
      </c>
      <c r="H1026" s="138">
        <v>1.5012239631999813</v>
      </c>
      <c r="I1026" s="116">
        <v>2.2873639870702527</v>
      </c>
      <c r="J1026" s="138">
        <v>0.15409895483188338</v>
      </c>
      <c r="K1026" s="116">
        <v>1.8726764326609238</v>
      </c>
      <c r="L1026" s="139">
        <v>0.81870504355518969</v>
      </c>
      <c r="M1026" s="116">
        <v>923.89952509704563</v>
      </c>
      <c r="N1026" s="116">
        <v>16.119015059121296</v>
      </c>
      <c r="O1026" s="116">
        <v>930.88307594697358</v>
      </c>
      <c r="P1026" s="116">
        <v>13.940725770699487</v>
      </c>
      <c r="Q1026" s="116">
        <v>947.43630636233866</v>
      </c>
      <c r="R1026" s="116">
        <v>26.874089510406918</v>
      </c>
      <c r="S1026" s="116">
        <v>97.515739991465821</v>
      </c>
      <c r="T1026" s="116">
        <v>99.249792908435509</v>
      </c>
    </row>
    <row r="1027" spans="1:20">
      <c r="A1027" s="102" t="s">
        <v>3798</v>
      </c>
      <c r="B1027" s="140">
        <v>270.48430921116824</v>
      </c>
      <c r="C1027" s="140">
        <v>21637.748918506411</v>
      </c>
      <c r="D1027" s="116">
        <v>9.9651918847107215</v>
      </c>
      <c r="E1027" s="154">
        <v>0.10034929698988218</v>
      </c>
      <c r="F1027" s="138">
        <v>14.350994541999047</v>
      </c>
      <c r="G1027" s="116">
        <v>1.3350389048680331</v>
      </c>
      <c r="H1027" s="138">
        <v>1.4809852589598478</v>
      </c>
      <c r="I1027" s="116">
        <v>2.0065460179407251</v>
      </c>
      <c r="J1027" s="138">
        <v>0.15414571633386873</v>
      </c>
      <c r="K1027" s="116">
        <v>1.4979646339625456</v>
      </c>
      <c r="L1027" s="139">
        <v>0.74653888850247974</v>
      </c>
      <c r="M1027" s="116">
        <v>924.16071405450862</v>
      </c>
      <c r="N1027" s="116">
        <v>12.897073096643169</v>
      </c>
      <c r="O1027" s="116">
        <v>922.6336631162153</v>
      </c>
      <c r="P1027" s="116">
        <v>12.162598126962507</v>
      </c>
      <c r="Q1027" s="116">
        <v>919.00322854843603</v>
      </c>
      <c r="R1027" s="116">
        <v>27.461081980093127</v>
      </c>
      <c r="S1027" s="116">
        <v>100.56120428588905</v>
      </c>
      <c r="T1027" s="116">
        <v>100.16550999593225</v>
      </c>
    </row>
    <row r="1028" spans="1:20">
      <c r="A1028" s="102" t="s">
        <v>3799</v>
      </c>
      <c r="B1028" s="140">
        <v>125.25347840986969</v>
      </c>
      <c r="C1028" s="140">
        <v>6786.7044681848265</v>
      </c>
      <c r="D1028" s="116">
        <v>0.76917344609602356</v>
      </c>
      <c r="E1028" s="154">
        <v>1.3000968833174722</v>
      </c>
      <c r="F1028" s="138">
        <v>14.067759599829822</v>
      </c>
      <c r="G1028" s="116">
        <v>2.4064732663148485</v>
      </c>
      <c r="H1028" s="138">
        <v>1.5235112432021927</v>
      </c>
      <c r="I1028" s="116">
        <v>3.1602769588309352</v>
      </c>
      <c r="J1028" s="138">
        <v>0.15544234056430456</v>
      </c>
      <c r="K1028" s="116">
        <v>2.048471838964268</v>
      </c>
      <c r="L1028" s="139">
        <v>0.6481937708782487</v>
      </c>
      <c r="M1028" s="116">
        <v>931.39886865193978</v>
      </c>
      <c r="N1028" s="116">
        <v>17.765210257286583</v>
      </c>
      <c r="O1028" s="116">
        <v>939.89062515953776</v>
      </c>
      <c r="P1028" s="116">
        <v>19.375288655752172</v>
      </c>
      <c r="Q1028" s="116">
        <v>959.82525936941749</v>
      </c>
      <c r="R1028" s="116">
        <v>49.179827653022755</v>
      </c>
      <c r="S1028" s="116">
        <v>97.038378554847256</v>
      </c>
      <c r="T1028" s="116">
        <v>99.096516522211658</v>
      </c>
    </row>
    <row r="1029" spans="1:20">
      <c r="A1029" s="102" t="s">
        <v>3800</v>
      </c>
      <c r="B1029" s="140">
        <v>483.22860540090898</v>
      </c>
      <c r="C1029" s="140">
        <v>112942.46877647728</v>
      </c>
      <c r="D1029" s="116">
        <v>9.1656410806682604</v>
      </c>
      <c r="E1029" s="154">
        <v>0.10910311577759171</v>
      </c>
      <c r="F1029" s="138">
        <v>14.185215259058639</v>
      </c>
      <c r="G1029" s="116">
        <v>0.86333608085976576</v>
      </c>
      <c r="H1029" s="138">
        <v>1.5315254008915036</v>
      </c>
      <c r="I1029" s="116">
        <v>1.7920450835319552</v>
      </c>
      <c r="J1029" s="138">
        <v>0.15756467570613619</v>
      </c>
      <c r="K1029" s="116">
        <v>1.5703746027291554</v>
      </c>
      <c r="L1029" s="139">
        <v>0.87630306690392645</v>
      </c>
      <c r="M1029" s="116">
        <v>943.22888481777863</v>
      </c>
      <c r="N1029" s="116">
        <v>13.779571874700025</v>
      </c>
      <c r="O1029" s="116">
        <v>943.1101653110444</v>
      </c>
      <c r="P1029" s="116">
        <v>11.008744012293562</v>
      </c>
      <c r="Q1029" s="116">
        <v>942.83045022366514</v>
      </c>
      <c r="R1029" s="116">
        <v>17.694955354124431</v>
      </c>
      <c r="S1029" s="116">
        <v>100.04225941090669</v>
      </c>
      <c r="T1029" s="116">
        <v>100.01258808473293</v>
      </c>
    </row>
    <row r="1030" spans="1:20">
      <c r="A1030" s="102" t="s">
        <v>3801</v>
      </c>
      <c r="B1030" s="140">
        <v>241.04404048045478</v>
      </c>
      <c r="C1030" s="140">
        <v>9143.9610913798533</v>
      </c>
      <c r="D1030" s="116">
        <v>2.6384060220785703</v>
      </c>
      <c r="E1030" s="154">
        <v>0.37901672132031716</v>
      </c>
      <c r="F1030" s="138">
        <v>14.352958658280338</v>
      </c>
      <c r="G1030" s="116">
        <v>1.4480054932956441</v>
      </c>
      <c r="H1030" s="138">
        <v>1.5142615920067022</v>
      </c>
      <c r="I1030" s="116">
        <v>2.1580905694029138</v>
      </c>
      <c r="J1030" s="138">
        <v>0.15763079509641692</v>
      </c>
      <c r="K1030" s="116">
        <v>1.6001984242997587</v>
      </c>
      <c r="L1030" s="139">
        <v>0.74148807607388367</v>
      </c>
      <c r="M1030" s="116">
        <v>943.5970895596322</v>
      </c>
      <c r="N1030" s="116">
        <v>14.046357773665989</v>
      </c>
      <c r="O1030" s="116">
        <v>936.16201335688254</v>
      </c>
      <c r="P1030" s="116">
        <v>13.19819319292219</v>
      </c>
      <c r="Q1030" s="116">
        <v>918.72269094687761</v>
      </c>
      <c r="R1030" s="116">
        <v>29.78584031015987</v>
      </c>
      <c r="S1030" s="116">
        <v>102.70749801413066</v>
      </c>
      <c r="T1030" s="116">
        <v>100.79420827769853</v>
      </c>
    </row>
    <row r="1031" spans="1:20">
      <c r="A1031" s="102" t="s">
        <v>3802</v>
      </c>
      <c r="B1031" s="140">
        <v>118.99837043688247</v>
      </c>
      <c r="C1031" s="140">
        <v>5126.1345102103069</v>
      </c>
      <c r="D1031" s="116">
        <v>0.53820759165713905</v>
      </c>
      <c r="E1031" s="154">
        <v>1.8580191277514386</v>
      </c>
      <c r="F1031" s="138">
        <v>14.58231763074275</v>
      </c>
      <c r="G1031" s="116">
        <v>1.3899021851174347</v>
      </c>
      <c r="H1031" s="138">
        <v>1.4983356203707765</v>
      </c>
      <c r="I1031" s="116">
        <v>2.2370588595608654</v>
      </c>
      <c r="J1031" s="138">
        <v>0.15846537520817125</v>
      </c>
      <c r="K1031" s="116">
        <v>1.7528845532280612</v>
      </c>
      <c r="L1031" s="139">
        <v>0.78356657704221178</v>
      </c>
      <c r="M1031" s="116">
        <v>948.24288049902157</v>
      </c>
      <c r="N1031" s="116">
        <v>15.456945552288971</v>
      </c>
      <c r="O1031" s="116">
        <v>929.70986273167796</v>
      </c>
      <c r="P1031" s="116">
        <v>13.623594408152258</v>
      </c>
      <c r="Q1031" s="116">
        <v>886.01197841942781</v>
      </c>
      <c r="R1031" s="116">
        <v>28.748987496596783</v>
      </c>
      <c r="S1031" s="116">
        <v>107.02370888829387</v>
      </c>
      <c r="T1031" s="116">
        <v>101.99341950755365</v>
      </c>
    </row>
    <row r="1032" spans="1:20">
      <c r="A1032" s="102" t="s">
        <v>3803</v>
      </c>
      <c r="B1032" s="140">
        <v>597.64941330616989</v>
      </c>
      <c r="C1032" s="140">
        <v>42994.932775614725</v>
      </c>
      <c r="D1032" s="116">
        <v>1.1056563036086158</v>
      </c>
      <c r="E1032" s="154">
        <v>0.90444019243251528</v>
      </c>
      <c r="F1032" s="138">
        <v>13.553600939862308</v>
      </c>
      <c r="G1032" s="116">
        <v>0.99838579755927082</v>
      </c>
      <c r="H1032" s="138">
        <v>1.612135642202156</v>
      </c>
      <c r="I1032" s="116">
        <v>2.6746272045941772</v>
      </c>
      <c r="J1032" s="138">
        <v>0.15847289784839474</v>
      </c>
      <c r="K1032" s="116">
        <v>2.4813013687956569</v>
      </c>
      <c r="L1032" s="139">
        <v>0.92771858617662806</v>
      </c>
      <c r="M1032" s="116">
        <v>948.28474096219168</v>
      </c>
      <c r="N1032" s="116">
        <v>21.881067707059515</v>
      </c>
      <c r="O1032" s="116">
        <v>974.93845810512846</v>
      </c>
      <c r="P1032" s="116">
        <v>16.762487753910648</v>
      </c>
      <c r="Q1032" s="116">
        <v>1035.467749306177</v>
      </c>
      <c r="R1032" s="116">
        <v>20.186143916305696</v>
      </c>
      <c r="S1032" s="116">
        <v>91.580326050482697</v>
      </c>
      <c r="T1032" s="116">
        <v>97.266112858575667</v>
      </c>
    </row>
    <row r="1033" spans="1:20">
      <c r="A1033" s="102" t="s">
        <v>3804</v>
      </c>
      <c r="B1033" s="140">
        <v>195.54588181058097</v>
      </c>
      <c r="C1033" s="140">
        <v>8318.5796319563178</v>
      </c>
      <c r="D1033" s="116">
        <v>1.3018114173763082</v>
      </c>
      <c r="E1033" s="154">
        <v>0.76816041605735508</v>
      </c>
      <c r="F1033" s="138">
        <v>14.285481891478685</v>
      </c>
      <c r="G1033" s="116">
        <v>1.9196126223473873</v>
      </c>
      <c r="H1033" s="138">
        <v>1.5392339264038633</v>
      </c>
      <c r="I1033" s="116">
        <v>2.816148958525043</v>
      </c>
      <c r="J1033" s="138">
        <v>0.15947706978816378</v>
      </c>
      <c r="K1033" s="116">
        <v>2.0605296252969212</v>
      </c>
      <c r="L1033" s="139">
        <v>0.73168346406509777</v>
      </c>
      <c r="M1033" s="116">
        <v>953.87011487374923</v>
      </c>
      <c r="N1033" s="116">
        <v>18.269821925233771</v>
      </c>
      <c r="O1033" s="116">
        <v>946.19732117669901</v>
      </c>
      <c r="P1033" s="116">
        <v>17.335231310213715</v>
      </c>
      <c r="Q1033" s="116">
        <v>928.39306770018823</v>
      </c>
      <c r="R1033" s="116">
        <v>39.412333887441264</v>
      </c>
      <c r="S1033" s="116">
        <v>102.74420911356789</v>
      </c>
      <c r="T1033" s="116">
        <v>100.81090841469603</v>
      </c>
    </row>
    <row r="1034" spans="1:20">
      <c r="A1034" s="102" t="s">
        <v>3805</v>
      </c>
      <c r="B1034" s="140">
        <v>328.27949940455261</v>
      </c>
      <c r="C1034" s="140">
        <v>20562.662693192575</v>
      </c>
      <c r="D1034" s="116">
        <v>4.9033180691928422</v>
      </c>
      <c r="E1034" s="154">
        <v>0.20394353086798928</v>
      </c>
      <c r="F1034" s="138">
        <v>13.826517343137777</v>
      </c>
      <c r="G1034" s="116">
        <v>1.0696991291468223</v>
      </c>
      <c r="H1034" s="138">
        <v>1.5977917185585251</v>
      </c>
      <c r="I1034" s="116">
        <v>2.2949532961406316</v>
      </c>
      <c r="J1034" s="138">
        <v>0.16022552152140529</v>
      </c>
      <c r="K1034" s="116">
        <v>2.0304074479200671</v>
      </c>
      <c r="L1034" s="139">
        <v>0.88472713206606635</v>
      </c>
      <c r="M1034" s="116">
        <v>958.02998437882741</v>
      </c>
      <c r="N1034" s="116">
        <v>18.075562490755658</v>
      </c>
      <c r="O1034" s="116">
        <v>969.3473575861716</v>
      </c>
      <c r="P1034" s="116">
        <v>14.333374428324646</v>
      </c>
      <c r="Q1034" s="116">
        <v>995.09503906241764</v>
      </c>
      <c r="R1034" s="116">
        <v>21.721646072400176</v>
      </c>
      <c r="S1034" s="116">
        <v>96.275224654067898</v>
      </c>
      <c r="T1034" s="116">
        <v>98.832474951442975</v>
      </c>
    </row>
    <row r="1035" spans="1:20">
      <c r="A1035" s="102" t="s">
        <v>3806</v>
      </c>
      <c r="B1035" s="140">
        <v>292.48003403057965</v>
      </c>
      <c r="C1035" s="140">
        <v>29839.518593605095</v>
      </c>
      <c r="D1035" s="116">
        <v>3.6041565400019859</v>
      </c>
      <c r="E1035" s="154">
        <v>0.27745742697387082</v>
      </c>
      <c r="F1035" s="138">
        <v>13.913836541560991</v>
      </c>
      <c r="G1035" s="116">
        <v>0.97938829401603622</v>
      </c>
      <c r="H1035" s="138">
        <v>1.5884808420927363</v>
      </c>
      <c r="I1035" s="116">
        <v>1.8112923828009724</v>
      </c>
      <c r="J1035" s="138">
        <v>0.16029781539222143</v>
      </c>
      <c r="K1035" s="116">
        <v>1.5236727553963754</v>
      </c>
      <c r="L1035" s="139">
        <v>0.8412075100984947</v>
      </c>
      <c r="M1035" s="116">
        <v>958.43164914715499</v>
      </c>
      <c r="N1035" s="116">
        <v>13.569650998991108</v>
      </c>
      <c r="O1035" s="116">
        <v>965.70153441707043</v>
      </c>
      <c r="P1035" s="116">
        <v>11.286866410877622</v>
      </c>
      <c r="Q1035" s="116">
        <v>982.30706240641075</v>
      </c>
      <c r="R1035" s="116">
        <v>19.924882929555906</v>
      </c>
      <c r="S1035" s="116">
        <v>97.569455196548532</v>
      </c>
      <c r="T1035" s="116">
        <v>99.247191289355897</v>
      </c>
    </row>
    <row r="1036" spans="1:20">
      <c r="A1036" s="102" t="s">
        <v>3807</v>
      </c>
      <c r="B1036" s="140">
        <v>218.02380980823747</v>
      </c>
      <c r="C1036" s="140">
        <v>20673.868826506732</v>
      </c>
      <c r="D1036" s="116">
        <v>2.4052861863597816</v>
      </c>
      <c r="E1036" s="154">
        <v>0.4157509429318364</v>
      </c>
      <c r="F1036" s="138">
        <v>13.85971164836266</v>
      </c>
      <c r="G1036" s="116">
        <v>1.2038581912960595</v>
      </c>
      <c r="H1036" s="138">
        <v>1.6105868288438459</v>
      </c>
      <c r="I1036" s="116">
        <v>1.8782071533423175</v>
      </c>
      <c r="J1036" s="138">
        <v>0.16189635213538242</v>
      </c>
      <c r="K1036" s="116">
        <v>1.4416613909360381</v>
      </c>
      <c r="L1036" s="139">
        <v>0.76757315526701353</v>
      </c>
      <c r="M1036" s="116">
        <v>967.30673091552069</v>
      </c>
      <c r="N1036" s="116">
        <v>12.949462208587647</v>
      </c>
      <c r="O1036" s="116">
        <v>974.33622856239265</v>
      </c>
      <c r="P1036" s="116">
        <v>11.766270825150457</v>
      </c>
      <c r="Q1036" s="116">
        <v>990.23907855890218</v>
      </c>
      <c r="R1036" s="116">
        <v>24.466605181637362</v>
      </c>
      <c r="S1036" s="116">
        <v>97.684160508313312</v>
      </c>
      <c r="T1036" s="116">
        <v>99.278534715142044</v>
      </c>
    </row>
    <row r="1037" spans="1:20">
      <c r="A1037" s="102" t="s">
        <v>3808</v>
      </c>
      <c r="B1037" s="140">
        <v>100.29070952463466</v>
      </c>
      <c r="C1037" s="140">
        <v>6935.1813141711691</v>
      </c>
      <c r="D1037" s="116">
        <v>0.71611828357528318</v>
      </c>
      <c r="E1037" s="154">
        <v>1.3964173558136408</v>
      </c>
      <c r="F1037" s="138">
        <v>13.242924322122336</v>
      </c>
      <c r="G1037" s="116">
        <v>2.4399667151668121</v>
      </c>
      <c r="H1037" s="138">
        <v>1.6888468367236724</v>
      </c>
      <c r="I1037" s="116">
        <v>3.0563061096314281</v>
      </c>
      <c r="J1037" s="138">
        <v>0.16220823071067081</v>
      </c>
      <c r="K1037" s="116">
        <v>1.8405351028025712</v>
      </c>
      <c r="L1037" s="139">
        <v>0.60220901859353648</v>
      </c>
      <c r="M1037" s="116">
        <v>969.03685829252629</v>
      </c>
      <c r="N1037" s="116">
        <v>16.559690134938137</v>
      </c>
      <c r="O1037" s="116">
        <v>1004.3279854486768</v>
      </c>
      <c r="P1037" s="116">
        <v>19.494150542721968</v>
      </c>
      <c r="Q1037" s="116">
        <v>1082.1602965283791</v>
      </c>
      <c r="R1037" s="116">
        <v>48.952714579786743</v>
      </c>
      <c r="S1037" s="116">
        <v>89.546517406085016</v>
      </c>
      <c r="T1037" s="116">
        <v>96.486095412308515</v>
      </c>
    </row>
    <row r="1038" spans="1:20">
      <c r="A1038" s="102" t="s">
        <v>3809</v>
      </c>
      <c r="B1038" s="140">
        <v>116.64857504779187</v>
      </c>
      <c r="C1038" s="140">
        <v>7695.3331416132532</v>
      </c>
      <c r="D1038" s="116">
        <v>2.0276944496746863</v>
      </c>
      <c r="E1038" s="154">
        <v>0.49317095095882679</v>
      </c>
      <c r="F1038" s="138">
        <v>14.141202550229577</v>
      </c>
      <c r="G1038" s="116">
        <v>2.0206709202381639</v>
      </c>
      <c r="H1038" s="138">
        <v>1.5825241042697642</v>
      </c>
      <c r="I1038" s="116">
        <v>2.8910574504478399</v>
      </c>
      <c r="J1038" s="138">
        <v>0.16230630910283847</v>
      </c>
      <c r="K1038" s="116">
        <v>2.0676320305832503</v>
      </c>
      <c r="L1038" s="139">
        <v>0.71518192426890836</v>
      </c>
      <c r="M1038" s="116">
        <v>969.58084623304057</v>
      </c>
      <c r="N1038" s="116">
        <v>18.612618268511937</v>
      </c>
      <c r="O1038" s="116">
        <v>963.36219288626444</v>
      </c>
      <c r="P1038" s="116">
        <v>17.990284179545711</v>
      </c>
      <c r="Q1038" s="116">
        <v>949.18473427068068</v>
      </c>
      <c r="R1038" s="116">
        <v>41.380735307083683</v>
      </c>
      <c r="S1038" s="116">
        <v>102.14880320194271</v>
      </c>
      <c r="T1038" s="116">
        <v>100.64551561112698</v>
      </c>
    </row>
    <row r="1039" spans="1:20">
      <c r="A1039" s="102" t="s">
        <v>3810</v>
      </c>
      <c r="B1039" s="140">
        <v>198.9165297694027</v>
      </c>
      <c r="C1039" s="140">
        <v>6226.8112313116781</v>
      </c>
      <c r="D1039" s="116">
        <v>1.3163938747701029</v>
      </c>
      <c r="E1039" s="154">
        <v>0.75965105821739065</v>
      </c>
      <c r="F1039" s="138">
        <v>14.100434986039378</v>
      </c>
      <c r="G1039" s="116">
        <v>1.1172023694832784</v>
      </c>
      <c r="H1039" s="138">
        <v>1.5880901416944695</v>
      </c>
      <c r="I1039" s="116">
        <v>1.8119872269337229</v>
      </c>
      <c r="J1039" s="138">
        <v>0.16240761383038099</v>
      </c>
      <c r="K1039" s="116">
        <v>1.4265891406399782</v>
      </c>
      <c r="L1039" s="139">
        <v>0.78730640008653807</v>
      </c>
      <c r="M1039" s="116">
        <v>970.14268072485959</v>
      </c>
      <c r="N1039" s="116">
        <v>12.848890677023917</v>
      </c>
      <c r="O1039" s="116">
        <v>965.54826285359854</v>
      </c>
      <c r="P1039" s="116">
        <v>11.290123466867215</v>
      </c>
      <c r="Q1039" s="116">
        <v>955.08233614616324</v>
      </c>
      <c r="R1039" s="116">
        <v>22.833327842512517</v>
      </c>
      <c r="S1039" s="116">
        <v>101.57686348168326</v>
      </c>
      <c r="T1039" s="116">
        <v>100.47583513409081</v>
      </c>
    </row>
    <row r="1040" spans="1:20">
      <c r="A1040" s="102" t="s">
        <v>3811</v>
      </c>
      <c r="B1040" s="140">
        <v>963.45304524657229</v>
      </c>
      <c r="C1040" s="140">
        <v>40152.992655895898</v>
      </c>
      <c r="D1040" s="116">
        <v>2.8765076324484071</v>
      </c>
      <c r="E1040" s="154">
        <v>0.3476437846781677</v>
      </c>
      <c r="F1040" s="138">
        <v>13.900498132648716</v>
      </c>
      <c r="G1040" s="116">
        <v>0.82744547422157977</v>
      </c>
      <c r="H1040" s="138">
        <v>1.6150843227022411</v>
      </c>
      <c r="I1040" s="116">
        <v>2.8512733731104136</v>
      </c>
      <c r="J1040" s="138">
        <v>0.16282620112991528</v>
      </c>
      <c r="K1040" s="116">
        <v>2.7285699249604476</v>
      </c>
      <c r="L1040" s="139">
        <v>0.95696538630523853</v>
      </c>
      <c r="M1040" s="116">
        <v>972.46364054916432</v>
      </c>
      <c r="N1040" s="116">
        <v>24.63002702493668</v>
      </c>
      <c r="O1040" s="116">
        <v>976.08401560871005</v>
      </c>
      <c r="P1040" s="116">
        <v>17.882291524189725</v>
      </c>
      <c r="Q1040" s="116">
        <v>984.22716859574859</v>
      </c>
      <c r="R1040" s="116">
        <v>16.844109026130639</v>
      </c>
      <c r="S1040" s="116">
        <v>98.804795435248138</v>
      </c>
      <c r="T1040" s="116">
        <v>99.629091860777166</v>
      </c>
    </row>
    <row r="1041" spans="1:20">
      <c r="A1041" s="102" t="s">
        <v>3812</v>
      </c>
      <c r="B1041" s="140">
        <v>57.492520944447499</v>
      </c>
      <c r="C1041" s="140">
        <v>5539.7977091857492</v>
      </c>
      <c r="D1041" s="116">
        <v>1.494870993996019</v>
      </c>
      <c r="E1041" s="154">
        <v>0.66895404621294241</v>
      </c>
      <c r="F1041" s="138">
        <v>13.933805694457998</v>
      </c>
      <c r="G1041" s="116">
        <v>1.576035723423417</v>
      </c>
      <c r="H1041" s="138">
        <v>1.6129591432042609</v>
      </c>
      <c r="I1041" s="116">
        <v>2.7266775355942316</v>
      </c>
      <c r="J1041" s="138">
        <v>0.16300159047365553</v>
      </c>
      <c r="K1041" s="116">
        <v>2.2250577029837806</v>
      </c>
      <c r="L1041" s="139">
        <v>0.8160325795543214</v>
      </c>
      <c r="M1041" s="116">
        <v>973.43588136518918</v>
      </c>
      <c r="N1041" s="116">
        <v>20.103534746644016</v>
      </c>
      <c r="O1041" s="116">
        <v>975.25851697607425</v>
      </c>
      <c r="P1041" s="116">
        <v>17.092101204309529</v>
      </c>
      <c r="Q1041" s="116">
        <v>979.34778989802942</v>
      </c>
      <c r="R1041" s="116">
        <v>32.108967245878944</v>
      </c>
      <c r="S1041" s="116">
        <v>99.396342280666616</v>
      </c>
      <c r="T1041" s="116">
        <v>99.813112566651924</v>
      </c>
    </row>
    <row r="1042" spans="1:20">
      <c r="A1042" s="102" t="s">
        <v>3813</v>
      </c>
      <c r="B1042" s="140">
        <v>143.06931330300861</v>
      </c>
      <c r="C1042" s="140">
        <v>13368.760622693333</v>
      </c>
      <c r="D1042" s="116">
        <v>1.200942565385867</v>
      </c>
      <c r="E1042" s="154">
        <v>0.83267928777151523</v>
      </c>
      <c r="F1042" s="138">
        <v>13.94441937314105</v>
      </c>
      <c r="G1042" s="116">
        <v>1.1976968834650739</v>
      </c>
      <c r="H1042" s="138">
        <v>1.6167954043395389</v>
      </c>
      <c r="I1042" s="116">
        <v>2.2441930079278216</v>
      </c>
      <c r="J1042" s="138">
        <v>0.16351373048069107</v>
      </c>
      <c r="K1042" s="116">
        <v>1.8978736607504127</v>
      </c>
      <c r="L1042" s="139">
        <v>0.84568201310938795</v>
      </c>
      <c r="M1042" s="116">
        <v>976.27400293539574</v>
      </c>
      <c r="N1042" s="116">
        <v>17.193696169672933</v>
      </c>
      <c r="O1042" s="116">
        <v>976.74817589137695</v>
      </c>
      <c r="P1042" s="116">
        <v>14.080019240409683</v>
      </c>
      <c r="Q1042" s="116">
        <v>977.81209220249116</v>
      </c>
      <c r="R1042" s="116">
        <v>24.395481387921279</v>
      </c>
      <c r="S1042" s="116">
        <v>99.842700936165457</v>
      </c>
      <c r="T1042" s="116">
        <v>99.951453919476378</v>
      </c>
    </row>
    <row r="1043" spans="1:20">
      <c r="A1043" s="102" t="s">
        <v>3814</v>
      </c>
      <c r="B1043" s="140">
        <v>131.95691440235751</v>
      </c>
      <c r="C1043" s="140">
        <v>6338.9788965508733</v>
      </c>
      <c r="D1043" s="116">
        <v>1.0725769205184121</v>
      </c>
      <c r="E1043" s="154">
        <v>0.93233406469035962</v>
      </c>
      <c r="F1043" s="138">
        <v>14.231035069119596</v>
      </c>
      <c r="G1043" s="116">
        <v>1.3725185478382551</v>
      </c>
      <c r="H1043" s="138">
        <v>1.5848979006212636</v>
      </c>
      <c r="I1043" s="116">
        <v>2.2349388126354319</v>
      </c>
      <c r="J1043" s="138">
        <v>0.16358237311223692</v>
      </c>
      <c r="K1043" s="116">
        <v>1.7638436246062861</v>
      </c>
      <c r="L1043" s="139">
        <v>0.7892133845607916</v>
      </c>
      <c r="M1043" s="116">
        <v>976.65430423274245</v>
      </c>
      <c r="N1043" s="116">
        <v>15.985217360440231</v>
      </c>
      <c r="O1043" s="116">
        <v>964.29508079612026</v>
      </c>
      <c r="P1043" s="116">
        <v>13.914917338209477</v>
      </c>
      <c r="Q1043" s="116">
        <v>936.21449684957656</v>
      </c>
      <c r="R1043" s="116">
        <v>28.168945807110049</v>
      </c>
      <c r="S1043" s="116">
        <v>104.31950237037009</v>
      </c>
      <c r="T1043" s="116">
        <v>101.28168479573891</v>
      </c>
    </row>
    <row r="1044" spans="1:20">
      <c r="A1044" s="102" t="s">
        <v>3815</v>
      </c>
      <c r="B1044" s="140">
        <v>29.288251401510287</v>
      </c>
      <c r="C1044" s="140">
        <v>3938.1402364803189</v>
      </c>
      <c r="D1044" s="116">
        <v>0.89148803623979145</v>
      </c>
      <c r="E1044" s="154">
        <v>1.1217200448565763</v>
      </c>
      <c r="F1044" s="138">
        <v>14.036077227298833</v>
      </c>
      <c r="G1044" s="116">
        <v>2.1812459615364221</v>
      </c>
      <c r="H1044" s="138">
        <v>1.6182291618940725</v>
      </c>
      <c r="I1044" s="116">
        <v>2.751051365883129</v>
      </c>
      <c r="J1044" s="138">
        <v>0.16473447554258969</v>
      </c>
      <c r="K1044" s="116">
        <v>1.6764395822720486</v>
      </c>
      <c r="L1044" s="139">
        <v>0.60938141797795387</v>
      </c>
      <c r="M1044" s="116">
        <v>983.03396004008641</v>
      </c>
      <c r="N1044" s="116">
        <v>15.284966554793641</v>
      </c>
      <c r="O1044" s="116">
        <v>977.30435786964028</v>
      </c>
      <c r="P1044" s="116">
        <v>17.266441268734695</v>
      </c>
      <c r="Q1044" s="116">
        <v>964.46871407815013</v>
      </c>
      <c r="R1044" s="116">
        <v>44.52559725177764</v>
      </c>
      <c r="S1044" s="116">
        <v>101.92491945989985</v>
      </c>
      <c r="T1044" s="116">
        <v>100.58626589806022</v>
      </c>
    </row>
    <row r="1045" spans="1:20">
      <c r="A1045" s="102" t="s">
        <v>3816</v>
      </c>
      <c r="B1045" s="140">
        <v>122.7526055716487</v>
      </c>
      <c r="C1045" s="140">
        <v>21374.419476293362</v>
      </c>
      <c r="D1045" s="116">
        <v>1.3298195627837015</v>
      </c>
      <c r="E1045" s="154">
        <v>0.75198171841201322</v>
      </c>
      <c r="F1045" s="138">
        <v>13.747607989161798</v>
      </c>
      <c r="G1045" s="116">
        <v>1.255485439765391</v>
      </c>
      <c r="H1045" s="138">
        <v>1.655385113582148</v>
      </c>
      <c r="I1045" s="116">
        <v>2.1221439288166977</v>
      </c>
      <c r="J1045" s="138">
        <v>0.16505356551074449</v>
      </c>
      <c r="K1045" s="116">
        <v>1.7109211452170061</v>
      </c>
      <c r="L1045" s="139">
        <v>0.80622295311091918</v>
      </c>
      <c r="M1045" s="116">
        <v>984.7997739877062</v>
      </c>
      <c r="N1045" s="116">
        <v>15.625289297334234</v>
      </c>
      <c r="O1045" s="116">
        <v>991.61262768088068</v>
      </c>
      <c r="P1045" s="116">
        <v>13.433884631920648</v>
      </c>
      <c r="Q1045" s="116">
        <v>1006.6967978256698</v>
      </c>
      <c r="R1045" s="116">
        <v>25.452716089158969</v>
      </c>
      <c r="S1045" s="116">
        <v>97.82486406182494</v>
      </c>
      <c r="T1045" s="116">
        <v>99.312952104179232</v>
      </c>
    </row>
    <row r="1046" spans="1:20">
      <c r="A1046" s="102" t="s">
        <v>3817</v>
      </c>
      <c r="B1046" s="140">
        <v>130.55910664553394</v>
      </c>
      <c r="C1046" s="140">
        <v>8557.2284654101786</v>
      </c>
      <c r="D1046" s="116">
        <v>1.8256804034507013</v>
      </c>
      <c r="E1046" s="154">
        <v>0.54774099459571868</v>
      </c>
      <c r="F1046" s="138">
        <v>13.94929708120141</v>
      </c>
      <c r="G1046" s="116">
        <v>1.2629860854074972</v>
      </c>
      <c r="H1046" s="138">
        <v>1.6350997830629255</v>
      </c>
      <c r="I1046" s="116">
        <v>2.1793309411692467</v>
      </c>
      <c r="J1046" s="138">
        <v>0.16542277800516916</v>
      </c>
      <c r="K1046" s="116">
        <v>1.7760488448251306</v>
      </c>
      <c r="L1046" s="139">
        <v>0.8149514198482638</v>
      </c>
      <c r="M1046" s="116">
        <v>986.84235784555688</v>
      </c>
      <c r="N1046" s="116">
        <v>16.251215107295366</v>
      </c>
      <c r="O1046" s="116">
        <v>983.82601371926125</v>
      </c>
      <c r="P1046" s="116">
        <v>13.73177777099238</v>
      </c>
      <c r="Q1046" s="116">
        <v>977.09807991917251</v>
      </c>
      <c r="R1046" s="116">
        <v>25.739872000244134</v>
      </c>
      <c r="S1046" s="116">
        <v>100.99726712462585</v>
      </c>
      <c r="T1046" s="116">
        <v>100.30659324761017</v>
      </c>
    </row>
    <row r="1047" spans="1:20">
      <c r="A1047" s="102" t="s">
        <v>3818</v>
      </c>
      <c r="B1047" s="140">
        <v>199.84569555767877</v>
      </c>
      <c r="C1047" s="140">
        <v>11994.947877464732</v>
      </c>
      <c r="D1047" s="116">
        <v>1.0434595431440328</v>
      </c>
      <c r="E1047" s="154">
        <v>0.95835052405282006</v>
      </c>
      <c r="F1047" s="138">
        <v>14.075465514369494</v>
      </c>
      <c r="G1047" s="116">
        <v>1.5453497258560611</v>
      </c>
      <c r="H1047" s="138">
        <v>1.6214286517345375</v>
      </c>
      <c r="I1047" s="116">
        <v>2.4286931315288807</v>
      </c>
      <c r="J1047" s="138">
        <v>0.16552337591746524</v>
      </c>
      <c r="K1047" s="116">
        <v>1.8736180378967744</v>
      </c>
      <c r="L1047" s="139">
        <v>0.77145112059394572</v>
      </c>
      <c r="M1047" s="116">
        <v>987.39878065938092</v>
      </c>
      <c r="N1047" s="116">
        <v>17.152942683374249</v>
      </c>
      <c r="O1047" s="116">
        <v>978.54440379722178</v>
      </c>
      <c r="P1047" s="116">
        <v>15.25439641256736</v>
      </c>
      <c r="Q1047" s="116">
        <v>958.70580815634571</v>
      </c>
      <c r="R1047" s="116">
        <v>31.58462831646716</v>
      </c>
      <c r="S1047" s="116">
        <v>102.99288606149301</v>
      </c>
      <c r="T1047" s="116">
        <v>100.90485182152183</v>
      </c>
    </row>
    <row r="1048" spans="1:20">
      <c r="A1048" s="102" t="s">
        <v>3819</v>
      </c>
      <c r="B1048" s="140">
        <v>107.46317760266126</v>
      </c>
      <c r="C1048" s="140">
        <v>8309.2264416530506</v>
      </c>
      <c r="D1048" s="116">
        <v>1.3091498331886537</v>
      </c>
      <c r="E1048" s="154">
        <v>0.7638545066796002</v>
      </c>
      <c r="F1048" s="138">
        <v>14.009284663793839</v>
      </c>
      <c r="G1048" s="116">
        <v>1.1981599716529268</v>
      </c>
      <c r="H1048" s="138">
        <v>1.6296793881883902</v>
      </c>
      <c r="I1048" s="116">
        <v>2.31692691390682</v>
      </c>
      <c r="J1048" s="138">
        <v>0.16558342370067117</v>
      </c>
      <c r="K1048" s="116">
        <v>1.9830690877310451</v>
      </c>
      <c r="L1048" s="139">
        <v>0.8559048953284325</v>
      </c>
      <c r="M1048" s="116">
        <v>987.7308914673564</v>
      </c>
      <c r="N1048" s="116">
        <v>18.160620985989965</v>
      </c>
      <c r="O1048" s="116">
        <v>981.73522173608865</v>
      </c>
      <c r="P1048" s="116">
        <v>14.580468007302898</v>
      </c>
      <c r="Q1048" s="116">
        <v>968.35852875914952</v>
      </c>
      <c r="R1048" s="116">
        <v>24.460004622563758</v>
      </c>
      <c r="S1048" s="116">
        <v>102.0005361787881</v>
      </c>
      <c r="T1048" s="116">
        <v>100.61072166899189</v>
      </c>
    </row>
    <row r="1049" spans="1:20">
      <c r="A1049" s="102" t="s">
        <v>3820</v>
      </c>
      <c r="B1049" s="140">
        <v>115.59118151987578</v>
      </c>
      <c r="C1049" s="140">
        <v>13365.483120439263</v>
      </c>
      <c r="D1049" s="116">
        <v>1.5469877245379378</v>
      </c>
      <c r="E1049" s="154">
        <v>0.64641754044860644</v>
      </c>
      <c r="F1049" s="138">
        <v>13.721722283122322</v>
      </c>
      <c r="G1049" s="116">
        <v>1.4331413295867832</v>
      </c>
      <c r="H1049" s="138">
        <v>1.6701884480862867</v>
      </c>
      <c r="I1049" s="116">
        <v>2.7588741166374819</v>
      </c>
      <c r="J1049" s="138">
        <v>0.16621599974701981</v>
      </c>
      <c r="K1049" s="116">
        <v>2.3574334181228691</v>
      </c>
      <c r="L1049" s="139">
        <v>0.8544911142941567</v>
      </c>
      <c r="M1049" s="116">
        <v>991.22848843515328</v>
      </c>
      <c r="N1049" s="116">
        <v>21.659733369456433</v>
      </c>
      <c r="O1049" s="116">
        <v>997.2575008672577</v>
      </c>
      <c r="P1049" s="116">
        <v>17.523807487385227</v>
      </c>
      <c r="Q1049" s="116">
        <v>1010.5202934053606</v>
      </c>
      <c r="R1049" s="116">
        <v>29.040213454438629</v>
      </c>
      <c r="S1049" s="116">
        <v>98.090903755609332</v>
      </c>
      <c r="T1049" s="116">
        <v>99.395440753580559</v>
      </c>
    </row>
    <row r="1050" spans="1:20">
      <c r="A1050" s="102" t="s">
        <v>3821</v>
      </c>
      <c r="B1050" s="140">
        <v>235.72306474047659</v>
      </c>
      <c r="C1050" s="140">
        <v>20696.552018088627</v>
      </c>
      <c r="D1050" s="116">
        <v>1.9792217250574913</v>
      </c>
      <c r="E1050" s="154">
        <v>0.50524910238187315</v>
      </c>
      <c r="F1050" s="138">
        <v>13.841550698028636</v>
      </c>
      <c r="G1050" s="116">
        <v>1.0188278987959454</v>
      </c>
      <c r="H1050" s="138">
        <v>1.6689474013062622</v>
      </c>
      <c r="I1050" s="116">
        <v>2.0607367240065062</v>
      </c>
      <c r="J1050" s="138">
        <v>0.16754293637600648</v>
      </c>
      <c r="K1050" s="116">
        <v>1.7912636763760119</v>
      </c>
      <c r="L1050" s="139">
        <v>0.86923460697755617</v>
      </c>
      <c r="M1050" s="116">
        <v>998.55913762368607</v>
      </c>
      <c r="N1050" s="116">
        <v>16.570359978492434</v>
      </c>
      <c r="O1050" s="116">
        <v>996.78546272214305</v>
      </c>
      <c r="P1050" s="116">
        <v>13.085161785575508</v>
      </c>
      <c r="Q1050" s="116">
        <v>992.87543734009648</v>
      </c>
      <c r="R1050" s="116">
        <v>20.713076416647198</v>
      </c>
      <c r="S1050" s="116">
        <v>100.57244847337711</v>
      </c>
      <c r="T1050" s="116">
        <v>100.17793948325644</v>
      </c>
    </row>
    <row r="1051" spans="1:20">
      <c r="A1051" s="102" t="s">
        <v>3822</v>
      </c>
      <c r="B1051" s="140">
        <v>131.16364865455037</v>
      </c>
      <c r="C1051" s="140">
        <v>7933.9643897512124</v>
      </c>
      <c r="D1051" s="116">
        <v>1.6707472281510458</v>
      </c>
      <c r="E1051" s="154">
        <v>0.59853458569353013</v>
      </c>
      <c r="F1051" s="138">
        <v>14.133897006513381</v>
      </c>
      <c r="G1051" s="116">
        <v>1.1622923857720306</v>
      </c>
      <c r="H1051" s="138">
        <v>1.6348469332886928</v>
      </c>
      <c r="I1051" s="116">
        <v>2.1027888953477252</v>
      </c>
      <c r="J1051" s="138">
        <v>0.16758600360107803</v>
      </c>
      <c r="K1051" s="116">
        <v>1.7523691244638122</v>
      </c>
      <c r="L1051" s="139">
        <v>0.83335475488804767</v>
      </c>
      <c r="M1051" s="116">
        <v>998.79692249780044</v>
      </c>
      <c r="N1051" s="116">
        <v>16.214127291731927</v>
      </c>
      <c r="O1051" s="116">
        <v>983.72857843583574</v>
      </c>
      <c r="P1051" s="116">
        <v>13.248659450683647</v>
      </c>
      <c r="Q1051" s="116">
        <v>950.27424737556589</v>
      </c>
      <c r="R1051" s="116">
        <v>23.774445614472768</v>
      </c>
      <c r="S1051" s="116">
        <v>105.10617595459865</v>
      </c>
      <c r="T1051" s="116">
        <v>101.53175829108511</v>
      </c>
    </row>
    <row r="1052" spans="1:20">
      <c r="A1052" s="102" t="s">
        <v>3823</v>
      </c>
      <c r="B1052" s="140">
        <v>479.33089313196785</v>
      </c>
      <c r="C1052" s="140">
        <v>21692.648796740337</v>
      </c>
      <c r="D1052" s="116">
        <v>2.6837567042641202</v>
      </c>
      <c r="E1052" s="154">
        <v>0.37261201747950462</v>
      </c>
      <c r="F1052" s="138">
        <v>10.418588998683834</v>
      </c>
      <c r="G1052" s="116">
        <v>1.1442529804663211</v>
      </c>
      <c r="H1052" s="138">
        <v>2.2188716505306325</v>
      </c>
      <c r="I1052" s="116">
        <v>2.9291188489737174</v>
      </c>
      <c r="J1052" s="138">
        <v>0.16766399599441464</v>
      </c>
      <c r="K1052" s="116">
        <v>2.6963720715263046</v>
      </c>
      <c r="L1052" s="139">
        <v>0.92054034354769854</v>
      </c>
      <c r="M1052" s="116">
        <v>999.22751559984533</v>
      </c>
      <c r="N1052" s="116">
        <v>24.958709087887485</v>
      </c>
      <c r="O1052" s="116">
        <v>1187.0141433267352</v>
      </c>
      <c r="P1052" s="116">
        <v>20.50474890873852</v>
      </c>
      <c r="Q1052" s="116">
        <v>1547.4083628651697</v>
      </c>
      <c r="R1052" s="116">
        <v>21.500489955177386</v>
      </c>
      <c r="S1052" s="116">
        <v>64.574261040549317</v>
      </c>
      <c r="T1052" s="116">
        <v>84.179916576175117</v>
      </c>
    </row>
    <row r="1053" spans="1:20">
      <c r="A1053" s="102" t="s">
        <v>3824</v>
      </c>
      <c r="B1053" s="140">
        <v>136.15317066526501</v>
      </c>
      <c r="C1053" s="140">
        <v>9417.3447101459533</v>
      </c>
      <c r="D1053" s="116">
        <v>1.048506935106587</v>
      </c>
      <c r="E1053" s="154">
        <v>0.95373713469844057</v>
      </c>
      <c r="F1053" s="138">
        <v>13.857856227070371</v>
      </c>
      <c r="G1053" s="116">
        <v>1.8274627995485622</v>
      </c>
      <c r="H1053" s="138">
        <v>1.6687213313089067</v>
      </c>
      <c r="I1053" s="116">
        <v>2.4914131464946285</v>
      </c>
      <c r="J1053" s="138">
        <v>0.16771758262492234</v>
      </c>
      <c r="K1053" s="116">
        <v>1.6933750862677754</v>
      </c>
      <c r="L1053" s="139">
        <v>0.67968457525815118</v>
      </c>
      <c r="M1053" s="116">
        <v>999.52334872459062</v>
      </c>
      <c r="N1053" s="116">
        <v>15.678806574774228</v>
      </c>
      <c r="O1053" s="116">
        <v>996.69945227233791</v>
      </c>
      <c r="P1053" s="116">
        <v>15.819450352576325</v>
      </c>
      <c r="Q1053" s="116">
        <v>990.51031496374333</v>
      </c>
      <c r="R1053" s="116">
        <v>37.163978442600182</v>
      </c>
      <c r="S1053" s="116">
        <v>100.9099384049501</v>
      </c>
      <c r="T1053" s="116">
        <v>100.28332477215821</v>
      </c>
    </row>
    <row r="1054" spans="1:20">
      <c r="A1054" s="102" t="s">
        <v>3825</v>
      </c>
      <c r="B1054" s="140">
        <v>150.3599589638994</v>
      </c>
      <c r="C1054" s="140">
        <v>10354.444381450216</v>
      </c>
      <c r="D1054" s="116">
        <v>1.8132805743014131</v>
      </c>
      <c r="E1054" s="154">
        <v>0.55148663376888674</v>
      </c>
      <c r="F1054" s="138">
        <v>13.730420078038076</v>
      </c>
      <c r="G1054" s="116">
        <v>1.2163474174240945</v>
      </c>
      <c r="H1054" s="138">
        <v>1.684676375742324</v>
      </c>
      <c r="I1054" s="116">
        <v>2.427187418317085</v>
      </c>
      <c r="J1054" s="138">
        <v>0.16776410164265176</v>
      </c>
      <c r="K1054" s="116">
        <v>2.1004137030029328</v>
      </c>
      <c r="L1054" s="139">
        <v>0.86536939304805549</v>
      </c>
      <c r="M1054" s="116">
        <v>999.7801530127058</v>
      </c>
      <c r="N1054" s="116">
        <v>19.452180094174139</v>
      </c>
      <c r="O1054" s="116">
        <v>1002.751881247564</v>
      </c>
      <c r="P1054" s="116">
        <v>15.466475355669104</v>
      </c>
      <c r="Q1054" s="116">
        <v>1009.2348139537695</v>
      </c>
      <c r="R1054" s="116">
        <v>24.653106477849803</v>
      </c>
      <c r="S1054" s="116">
        <v>99.063185216131799</v>
      </c>
      <c r="T1054" s="116">
        <v>99.703642716565042</v>
      </c>
    </row>
    <row r="1055" spans="1:20">
      <c r="A1055" s="102" t="s">
        <v>3826</v>
      </c>
      <c r="B1055" s="140">
        <v>46.995879916312632</v>
      </c>
      <c r="C1055" s="140">
        <v>6457.0945649025234</v>
      </c>
      <c r="D1055" s="116">
        <v>0.98012232004274047</v>
      </c>
      <c r="E1055" s="154">
        <v>1.0202808155173864</v>
      </c>
      <c r="F1055" s="138">
        <v>13.79863649499498</v>
      </c>
      <c r="G1055" s="116">
        <v>2.0853692958449552</v>
      </c>
      <c r="H1055" s="138">
        <v>1.6812951949133823</v>
      </c>
      <c r="I1055" s="116">
        <v>2.8549424810385458</v>
      </c>
      <c r="J1055" s="138">
        <v>0.16825921986793949</v>
      </c>
      <c r="K1055" s="116">
        <v>1.9498542176238829</v>
      </c>
      <c r="L1055" s="139">
        <v>0.6829749567895258</v>
      </c>
      <c r="M1055" s="116">
        <v>1002.5127774413417</v>
      </c>
      <c r="N1055" s="116">
        <v>18.103441511216886</v>
      </c>
      <c r="O1055" s="116">
        <v>1001.4722642675349</v>
      </c>
      <c r="P1055" s="116">
        <v>18.179126653842445</v>
      </c>
      <c r="Q1055" s="116">
        <v>999.175903335768</v>
      </c>
      <c r="R1055" s="116">
        <v>42.359708027004388</v>
      </c>
      <c r="S1055" s="116">
        <v>100.33396262804511</v>
      </c>
      <c r="T1055" s="116">
        <v>100.10389835155023</v>
      </c>
    </row>
    <row r="1056" spans="1:20">
      <c r="A1056" s="102" t="s">
        <v>3827</v>
      </c>
      <c r="B1056" s="140">
        <v>23.607977332014563</v>
      </c>
      <c r="C1056" s="140">
        <v>5389.1460323742285</v>
      </c>
      <c r="D1056" s="116">
        <v>0.72997796670640724</v>
      </c>
      <c r="E1056" s="154">
        <v>1.3699043609657249</v>
      </c>
      <c r="F1056" s="138">
        <v>13.730095285397404</v>
      </c>
      <c r="G1056" s="116">
        <v>2.6854033660008918</v>
      </c>
      <c r="H1056" s="138">
        <v>1.7009802042244324</v>
      </c>
      <c r="I1056" s="116">
        <v>3.8344919002008906</v>
      </c>
      <c r="J1056" s="138">
        <v>0.16938366900620969</v>
      </c>
      <c r="K1056" s="116">
        <v>2.7371402767445656</v>
      </c>
      <c r="L1056" s="139">
        <v>0.71382085240580784</v>
      </c>
      <c r="M1056" s="116">
        <v>1008.7144650178045</v>
      </c>
      <c r="N1056" s="116">
        <v>25.55830495934282</v>
      </c>
      <c r="O1056" s="116">
        <v>1008.8995742796941</v>
      </c>
      <c r="P1056" s="116">
        <v>24.524492716739928</v>
      </c>
      <c r="Q1056" s="116">
        <v>1009.2827163419133</v>
      </c>
      <c r="R1056" s="116">
        <v>54.486562005723556</v>
      </c>
      <c r="S1056" s="116">
        <v>99.943697507654903</v>
      </c>
      <c r="T1056" s="116">
        <v>99.981652359996104</v>
      </c>
    </row>
    <row r="1057" spans="1:20">
      <c r="A1057" s="102" t="s">
        <v>3828</v>
      </c>
      <c r="B1057" s="140">
        <v>290.12043521048901</v>
      </c>
      <c r="C1057" s="140">
        <v>16876.866225079571</v>
      </c>
      <c r="D1057" s="116">
        <v>1.3629084209750675</v>
      </c>
      <c r="E1057" s="154">
        <v>0.7337250138087551</v>
      </c>
      <c r="F1057" s="138">
        <v>13.619508425169007</v>
      </c>
      <c r="G1057" s="116">
        <v>1.0201172754866177</v>
      </c>
      <c r="H1057" s="138">
        <v>1.7250768490919397</v>
      </c>
      <c r="I1057" s="116">
        <v>2.1613594088783445</v>
      </c>
      <c r="J1057" s="138">
        <v>0.17039961328888656</v>
      </c>
      <c r="K1057" s="116">
        <v>1.9054750690052882</v>
      </c>
      <c r="L1057" s="139">
        <v>0.88160953757993932</v>
      </c>
      <c r="M1057" s="116">
        <v>1014.3125886502123</v>
      </c>
      <c r="N1057" s="116">
        <v>17.883685578639643</v>
      </c>
      <c r="O1057" s="116">
        <v>1017.9180882562641</v>
      </c>
      <c r="P1057" s="116">
        <v>13.893564995454767</v>
      </c>
      <c r="Q1057" s="116">
        <v>1025.6618203000519</v>
      </c>
      <c r="R1057" s="116">
        <v>20.655628295502197</v>
      </c>
      <c r="S1057" s="116">
        <v>98.893472348759218</v>
      </c>
      <c r="T1057" s="116">
        <v>99.645796685642139</v>
      </c>
    </row>
    <row r="1058" spans="1:20">
      <c r="A1058" s="102" t="s">
        <v>3829</v>
      </c>
      <c r="B1058" s="140">
        <v>76.416348468123971</v>
      </c>
      <c r="C1058" s="140">
        <v>23553.571046141169</v>
      </c>
      <c r="D1058" s="116">
        <v>1.8124193291703892</v>
      </c>
      <c r="E1058" s="154">
        <v>0.5517486951861944</v>
      </c>
      <c r="F1058" s="138">
        <v>13.641360269714436</v>
      </c>
      <c r="G1058" s="116">
        <v>1.3024173265910937</v>
      </c>
      <c r="H1058" s="138">
        <v>1.7299238644225952</v>
      </c>
      <c r="I1058" s="116">
        <v>2.4699086060737687</v>
      </c>
      <c r="J1058" s="138">
        <v>0.17115255783119562</v>
      </c>
      <c r="K1058" s="116">
        <v>2.0986084984466671</v>
      </c>
      <c r="L1058" s="139">
        <v>0.84967050735641192</v>
      </c>
      <c r="M1058" s="116">
        <v>1018.4583792954459</v>
      </c>
      <c r="N1058" s="116">
        <v>19.77064859856182</v>
      </c>
      <c r="O1058" s="116">
        <v>1019.7225164421844</v>
      </c>
      <c r="P1058" s="116">
        <v>15.89361599607679</v>
      </c>
      <c r="Q1058" s="116">
        <v>1022.4175398988195</v>
      </c>
      <c r="R1058" s="116">
        <v>26.373035491849748</v>
      </c>
      <c r="S1058" s="116">
        <v>99.612764800204289</v>
      </c>
      <c r="T1058" s="116">
        <v>99.876031260822884</v>
      </c>
    </row>
    <row r="1059" spans="1:20">
      <c r="A1059" s="102" t="s">
        <v>3830</v>
      </c>
      <c r="B1059" s="140">
        <v>100.07656316191093</v>
      </c>
      <c r="C1059" s="140">
        <v>5170.1537190496529</v>
      </c>
      <c r="D1059" s="116">
        <v>0.9085822889231141</v>
      </c>
      <c r="E1059" s="154">
        <v>1.1006157749181282</v>
      </c>
      <c r="F1059" s="138">
        <v>13.774238846360344</v>
      </c>
      <c r="G1059" s="116">
        <v>1.5797351753403572</v>
      </c>
      <c r="H1059" s="138">
        <v>1.7279741982992747</v>
      </c>
      <c r="I1059" s="116">
        <v>2.4766339159916644</v>
      </c>
      <c r="J1059" s="138">
        <v>0.17262495886076476</v>
      </c>
      <c r="K1059" s="116">
        <v>1.9073941201630504</v>
      </c>
      <c r="L1059" s="139">
        <v>0.77015585866242742</v>
      </c>
      <c r="M1059" s="116">
        <v>1026.5578751390797</v>
      </c>
      <c r="N1059" s="116">
        <v>18.101069703463565</v>
      </c>
      <c r="O1059" s="116">
        <v>1018.9970877139143</v>
      </c>
      <c r="P1059" s="116">
        <v>15.930314606894626</v>
      </c>
      <c r="Q1059" s="116">
        <v>1002.7696886715896</v>
      </c>
      <c r="R1059" s="116">
        <v>32.052539380833991</v>
      </c>
      <c r="S1059" s="116">
        <v>102.37224825762367</v>
      </c>
      <c r="T1059" s="116">
        <v>100.74198322216286</v>
      </c>
    </row>
    <row r="1060" spans="1:20">
      <c r="A1060" s="102" t="s">
        <v>3831</v>
      </c>
      <c r="B1060" s="140">
        <v>142.30397807407851</v>
      </c>
      <c r="C1060" s="140">
        <v>9571.7130820880193</v>
      </c>
      <c r="D1060" s="116">
        <v>1.3374856012191603</v>
      </c>
      <c r="E1060" s="154">
        <v>0.74767160041832859</v>
      </c>
      <c r="F1060" s="138">
        <v>13.548888729733417</v>
      </c>
      <c r="G1060" s="116">
        <v>1.8080942809086762</v>
      </c>
      <c r="H1060" s="138">
        <v>1.7657450868269615</v>
      </c>
      <c r="I1060" s="116">
        <v>2.6439074154361992</v>
      </c>
      <c r="J1060" s="138">
        <v>0.17351235644395108</v>
      </c>
      <c r="K1060" s="116">
        <v>1.9290001277200215</v>
      </c>
      <c r="L1060" s="139">
        <v>0.72960199606754006</v>
      </c>
      <c r="M1060" s="116">
        <v>1031.4344291249929</v>
      </c>
      <c r="N1060" s="116">
        <v>18.386301634381198</v>
      </c>
      <c r="O1060" s="116">
        <v>1032.9594044748451</v>
      </c>
      <c r="P1060" s="116">
        <v>17.140885829662409</v>
      </c>
      <c r="Q1060" s="116">
        <v>1036.1698258647366</v>
      </c>
      <c r="R1060" s="116">
        <v>36.540698423038862</v>
      </c>
      <c r="S1060" s="116">
        <v>99.542990287736686</v>
      </c>
      <c r="T1060" s="116">
        <v>99.852368317356337</v>
      </c>
    </row>
    <row r="1061" spans="1:20">
      <c r="A1061" s="102" t="s">
        <v>3832</v>
      </c>
      <c r="B1061" s="140">
        <v>268.51356821012331</v>
      </c>
      <c r="C1061" s="140">
        <v>13913.201997347556</v>
      </c>
      <c r="D1061" s="116">
        <v>1.9968990010766912</v>
      </c>
      <c r="E1061" s="154">
        <v>0.50077645362174972</v>
      </c>
      <c r="F1061" s="138">
        <v>13.535298211671831</v>
      </c>
      <c r="G1061" s="116">
        <v>1.1375135091342237</v>
      </c>
      <c r="H1061" s="138">
        <v>1.7745100360237978</v>
      </c>
      <c r="I1061" s="116">
        <v>2.0957751138360554</v>
      </c>
      <c r="J1061" s="138">
        <v>0.17419874178406317</v>
      </c>
      <c r="K1061" s="116">
        <v>1.7602091762945888</v>
      </c>
      <c r="L1061" s="139">
        <v>0.83988456808838874</v>
      </c>
      <c r="M1061" s="116">
        <v>1035.203823340747</v>
      </c>
      <c r="N1061" s="116">
        <v>16.833982701244679</v>
      </c>
      <c r="O1061" s="116">
        <v>1036.1721764879762</v>
      </c>
      <c r="P1061" s="116">
        <v>13.611085479633346</v>
      </c>
      <c r="Q1061" s="116">
        <v>1038.1980615884449</v>
      </c>
      <c r="R1061" s="116">
        <v>22.986539131947325</v>
      </c>
      <c r="S1061" s="116">
        <v>99.711592772277314</v>
      </c>
      <c r="T1061" s="116">
        <v>99.906545150583824</v>
      </c>
    </row>
    <row r="1062" spans="1:20">
      <c r="A1062" s="102" t="s">
        <v>3833</v>
      </c>
      <c r="B1062" s="140">
        <v>43.994524132254313</v>
      </c>
      <c r="C1062" s="140">
        <v>5499.4291765662119</v>
      </c>
      <c r="D1062" s="116">
        <v>1.2749229627256704</v>
      </c>
      <c r="E1062" s="154">
        <v>0.78436111768046757</v>
      </c>
      <c r="F1062" s="138">
        <v>14.031361917376277</v>
      </c>
      <c r="G1062" s="116">
        <v>2.7896796757104889</v>
      </c>
      <c r="H1062" s="138">
        <v>1.7156117856896835</v>
      </c>
      <c r="I1062" s="116">
        <v>3.5326266961841766</v>
      </c>
      <c r="J1062" s="138">
        <v>0.17458927962524032</v>
      </c>
      <c r="K1062" s="116">
        <v>2.1672883245015999</v>
      </c>
      <c r="L1062" s="139">
        <v>0.613506184178088</v>
      </c>
      <c r="M1062" s="116">
        <v>1037.3475405925969</v>
      </c>
      <c r="N1062" s="116">
        <v>20.766721538427419</v>
      </c>
      <c r="O1062" s="116">
        <v>1014.3851991985229</v>
      </c>
      <c r="P1062" s="116">
        <v>22.664759415771073</v>
      </c>
      <c r="Q1062" s="116">
        <v>965.15511948665119</v>
      </c>
      <c r="R1062" s="116">
        <v>56.967571967936806</v>
      </c>
      <c r="S1062" s="116">
        <v>107.47987755008165</v>
      </c>
      <c r="T1062" s="116">
        <v>102.26367078425601</v>
      </c>
    </row>
    <row r="1063" spans="1:20">
      <c r="A1063" s="102" t="s">
        <v>3834</v>
      </c>
      <c r="B1063" s="140">
        <v>1052.7474377356543</v>
      </c>
      <c r="C1063" s="140">
        <v>71918.694440914187</v>
      </c>
      <c r="D1063" s="116">
        <v>3.4047581471129109</v>
      </c>
      <c r="E1063" s="154">
        <v>0.29370661785418067</v>
      </c>
      <c r="F1063" s="138">
        <v>13.350476406091305</v>
      </c>
      <c r="G1063" s="116">
        <v>0.90731275820477952</v>
      </c>
      <c r="H1063" s="138">
        <v>1.8089430718055313</v>
      </c>
      <c r="I1063" s="116">
        <v>2.6321065894728091</v>
      </c>
      <c r="J1063" s="138">
        <v>0.17515413257979456</v>
      </c>
      <c r="K1063" s="116">
        <v>2.4707830048680961</v>
      </c>
      <c r="L1063" s="139">
        <v>0.93870932687531283</v>
      </c>
      <c r="M1063" s="116">
        <v>1040.4468374334954</v>
      </c>
      <c r="N1063" s="116">
        <v>23.739979004236147</v>
      </c>
      <c r="O1063" s="116">
        <v>1048.6960263599287</v>
      </c>
      <c r="P1063" s="116">
        <v>17.213014903593603</v>
      </c>
      <c r="Q1063" s="116">
        <v>1065.9366462791145</v>
      </c>
      <c r="R1063" s="116">
        <v>18.243250906527237</v>
      </c>
      <c r="S1063" s="116">
        <v>97.608693824853773</v>
      </c>
      <c r="T1063" s="116">
        <v>99.213386079561431</v>
      </c>
    </row>
    <row r="1064" spans="1:20">
      <c r="A1064" s="102" t="s">
        <v>3835</v>
      </c>
      <c r="B1064" s="140">
        <v>63.308027443489522</v>
      </c>
      <c r="C1064" s="140">
        <v>10396.454848500696</v>
      </c>
      <c r="D1064" s="116">
        <v>0.95516552105377328</v>
      </c>
      <c r="E1064" s="154">
        <v>1.046938962889661</v>
      </c>
      <c r="F1064" s="138">
        <v>11.369707462039907</v>
      </c>
      <c r="G1064" s="116">
        <v>1.6230915484703352</v>
      </c>
      <c r="H1064" s="138">
        <v>2.126150682955112</v>
      </c>
      <c r="I1064" s="116">
        <v>3.435952779513745</v>
      </c>
      <c r="J1064" s="138">
        <v>0.1753242768016825</v>
      </c>
      <c r="K1064" s="116">
        <v>3.0284229110763903</v>
      </c>
      <c r="L1064" s="139">
        <v>0.88139247114594277</v>
      </c>
      <c r="M1064" s="116">
        <v>1041.3801113768093</v>
      </c>
      <c r="N1064" s="116">
        <v>29.12205598093351</v>
      </c>
      <c r="O1064" s="116">
        <v>1157.3360755020449</v>
      </c>
      <c r="P1064" s="116">
        <v>23.732325880036456</v>
      </c>
      <c r="Q1064" s="116">
        <v>1381.4406932775873</v>
      </c>
      <c r="R1064" s="116">
        <v>31.187636126351208</v>
      </c>
      <c r="S1064" s="116">
        <v>75.383627863607018</v>
      </c>
      <c r="T1064" s="116">
        <v>89.98078720781821</v>
      </c>
    </row>
    <row r="1065" spans="1:20">
      <c r="A1065" s="102" t="s">
        <v>3836</v>
      </c>
      <c r="B1065" s="140">
        <v>1098.9629234427475</v>
      </c>
      <c r="C1065" s="140">
        <v>44680.612711407142</v>
      </c>
      <c r="D1065" s="116">
        <v>1.6071772394779194</v>
      </c>
      <c r="E1065" s="154">
        <v>0.62220891102517306</v>
      </c>
      <c r="F1065" s="138">
        <v>13.359890345135559</v>
      </c>
      <c r="G1065" s="116">
        <v>0.89009107600277215</v>
      </c>
      <c r="H1065" s="138">
        <v>1.8110131614047458</v>
      </c>
      <c r="I1065" s="116">
        <v>2.3480718794099213</v>
      </c>
      <c r="J1065" s="138">
        <v>0.17547822200438565</v>
      </c>
      <c r="K1065" s="116">
        <v>2.1728275189935964</v>
      </c>
      <c r="L1065" s="139">
        <v>0.92536669684048833</v>
      </c>
      <c r="M1065" s="116">
        <v>1042.2244141541762</v>
      </c>
      <c r="N1065" s="116">
        <v>20.909980103569524</v>
      </c>
      <c r="O1065" s="116">
        <v>1049.4440513998416</v>
      </c>
      <c r="P1065" s="116">
        <v>15.361483461074158</v>
      </c>
      <c r="Q1065" s="116">
        <v>1064.5190845964698</v>
      </c>
      <c r="R1065" s="116">
        <v>17.890778199071633</v>
      </c>
      <c r="S1065" s="116">
        <v>97.905657985385488</v>
      </c>
      <c r="T1065" s="116">
        <v>99.312051248845975</v>
      </c>
    </row>
    <row r="1066" spans="1:20">
      <c r="A1066" s="102" t="s">
        <v>3837</v>
      </c>
      <c r="B1066" s="140">
        <v>175.51721974629658</v>
      </c>
      <c r="C1066" s="140">
        <v>22309.96236527435</v>
      </c>
      <c r="D1066" s="116">
        <v>1.1786942011969417</v>
      </c>
      <c r="E1066" s="154">
        <v>0.84839647041999433</v>
      </c>
      <c r="F1066" s="138">
        <v>13.805954566477677</v>
      </c>
      <c r="G1066" s="116">
        <v>1.0512819077851772</v>
      </c>
      <c r="H1066" s="138">
        <v>1.7568953692075098</v>
      </c>
      <c r="I1066" s="116">
        <v>2.0083807577473678</v>
      </c>
      <c r="J1066" s="138">
        <v>0.17591831770622213</v>
      </c>
      <c r="K1066" s="116">
        <v>1.7112567365691944</v>
      </c>
      <c r="L1066" s="139">
        <v>0.85205792276588399</v>
      </c>
      <c r="M1066" s="116">
        <v>1044.6374815879501</v>
      </c>
      <c r="N1066" s="116">
        <v>16.503202655174277</v>
      </c>
      <c r="O1066" s="116">
        <v>1029.7052143606013</v>
      </c>
      <c r="P1066" s="116">
        <v>12.996466524854213</v>
      </c>
      <c r="Q1066" s="116">
        <v>998.10010741819633</v>
      </c>
      <c r="R1066" s="116">
        <v>21.35168332579866</v>
      </c>
      <c r="S1066" s="116">
        <v>104.66259584823941</v>
      </c>
      <c r="T1066" s="116">
        <v>101.45014971460751</v>
      </c>
    </row>
    <row r="1067" spans="1:20">
      <c r="A1067" s="102" t="s">
        <v>3838</v>
      </c>
      <c r="B1067" s="140">
        <v>363.87984314474789</v>
      </c>
      <c r="C1067" s="140">
        <v>14575.567729306424</v>
      </c>
      <c r="D1067" s="116">
        <v>1.4935832862222189</v>
      </c>
      <c r="E1067" s="154">
        <v>0.66953079163689677</v>
      </c>
      <c r="F1067" s="138">
        <v>13.364305334900456</v>
      </c>
      <c r="G1067" s="116">
        <v>1.2337940308465185</v>
      </c>
      <c r="H1067" s="138">
        <v>1.8157764040459612</v>
      </c>
      <c r="I1067" s="116">
        <v>2.2801518309562887</v>
      </c>
      <c r="J1067" s="138">
        <v>0.17599789877848712</v>
      </c>
      <c r="K1067" s="116">
        <v>1.9175100160522802</v>
      </c>
      <c r="L1067" s="139">
        <v>0.84095716347454019</v>
      </c>
      <c r="M1067" s="116">
        <v>1045.0737322923567</v>
      </c>
      <c r="N1067" s="116">
        <v>18.499414182870851</v>
      </c>
      <c r="O1067" s="116">
        <v>1051.1631549687543</v>
      </c>
      <c r="P1067" s="116">
        <v>14.931009835899772</v>
      </c>
      <c r="Q1067" s="116">
        <v>1063.8555454737755</v>
      </c>
      <c r="R1067" s="116">
        <v>24.82413360056762</v>
      </c>
      <c r="S1067" s="116">
        <v>98.234552307282044</v>
      </c>
      <c r="T1067" s="116">
        <v>99.420696716050841</v>
      </c>
    </row>
    <row r="1068" spans="1:20">
      <c r="A1068" s="102" t="s">
        <v>3839</v>
      </c>
      <c r="B1068" s="140">
        <v>95.46878920418186</v>
      </c>
      <c r="C1068" s="140">
        <v>32750.767651440554</v>
      </c>
      <c r="D1068" s="116">
        <v>1.6358505721380114</v>
      </c>
      <c r="E1068" s="154">
        <v>0.61130277852519721</v>
      </c>
      <c r="F1068" s="138">
        <v>13.398274873606725</v>
      </c>
      <c r="G1068" s="116">
        <v>1.3203465223835118</v>
      </c>
      <c r="H1068" s="138">
        <v>1.8206203693497021</v>
      </c>
      <c r="I1068" s="116">
        <v>2.333462811710759</v>
      </c>
      <c r="J1068" s="138">
        <v>0.17691595698458593</v>
      </c>
      <c r="K1068" s="116">
        <v>1.9239890213997706</v>
      </c>
      <c r="L1068" s="139">
        <v>0.82452097018388493</v>
      </c>
      <c r="M1068" s="116">
        <v>1050.104246882282</v>
      </c>
      <c r="N1068" s="116">
        <v>18.644191745215608</v>
      </c>
      <c r="O1068" s="116">
        <v>1052.9084123339203</v>
      </c>
      <c r="P1068" s="116">
        <v>15.294609681508291</v>
      </c>
      <c r="Q1068" s="116">
        <v>1058.7469263540534</v>
      </c>
      <c r="R1068" s="116">
        <v>26.584729882908618</v>
      </c>
      <c r="S1068" s="116">
        <v>99.183687880773022</v>
      </c>
      <c r="T1068" s="116">
        <v>99.733674323541351</v>
      </c>
    </row>
    <row r="1069" spans="1:20">
      <c r="A1069" s="102" t="s">
        <v>3840</v>
      </c>
      <c r="B1069" s="140">
        <v>49.327214412064968</v>
      </c>
      <c r="C1069" s="140">
        <v>5904.7090887544846</v>
      </c>
      <c r="D1069" s="116">
        <v>1.0793200451866118</v>
      </c>
      <c r="E1069" s="154">
        <v>0.92650924483395691</v>
      </c>
      <c r="F1069" s="138">
        <v>13.206987480964818</v>
      </c>
      <c r="G1069" s="116">
        <v>1.8755826763412535</v>
      </c>
      <c r="H1069" s="138">
        <v>1.8519428810730045</v>
      </c>
      <c r="I1069" s="116">
        <v>2.8630477667535761</v>
      </c>
      <c r="J1069" s="138">
        <v>0.17739038617488459</v>
      </c>
      <c r="K1069" s="116">
        <v>2.1631532860435989</v>
      </c>
      <c r="L1069" s="139">
        <v>0.75554215726425311</v>
      </c>
      <c r="M1069" s="116">
        <v>1052.7023515096037</v>
      </c>
      <c r="N1069" s="116">
        <v>21.009544302036261</v>
      </c>
      <c r="O1069" s="116">
        <v>1064.1219217923856</v>
      </c>
      <c r="P1069" s="116">
        <v>18.879709774712069</v>
      </c>
      <c r="Q1069" s="116">
        <v>1087.590998260617</v>
      </c>
      <c r="R1069" s="116">
        <v>37.580436945233942</v>
      </c>
      <c r="S1069" s="116">
        <v>96.792116999238615</v>
      </c>
      <c r="T1069" s="116">
        <v>98.926855085971056</v>
      </c>
    </row>
    <row r="1070" spans="1:20">
      <c r="A1070" s="102" t="s">
        <v>3841</v>
      </c>
      <c r="B1070" s="140">
        <v>76.601013132505244</v>
      </c>
      <c r="C1070" s="140">
        <v>7435.7741495455011</v>
      </c>
      <c r="D1070" s="116">
        <v>1.0622660954851029</v>
      </c>
      <c r="E1070" s="154">
        <v>0.94138371190632053</v>
      </c>
      <c r="F1070" s="138">
        <v>13.758897568651948</v>
      </c>
      <c r="G1070" s="116">
        <v>1.6588900328924989</v>
      </c>
      <c r="H1070" s="138">
        <v>1.7783789065631834</v>
      </c>
      <c r="I1070" s="116">
        <v>2.7974870989539724</v>
      </c>
      <c r="J1070" s="138">
        <v>0.17746252693395775</v>
      </c>
      <c r="K1070" s="116">
        <v>2.2525580852852243</v>
      </c>
      <c r="L1070" s="139">
        <v>0.80520767589151498</v>
      </c>
      <c r="M1070" s="116">
        <v>1053.0973224311028</v>
      </c>
      <c r="N1070" s="116">
        <v>21.885447916071143</v>
      </c>
      <c r="O1070" s="116">
        <v>1037.5870746633987</v>
      </c>
      <c r="P1070" s="116">
        <v>18.183490361082136</v>
      </c>
      <c r="Q1070" s="116">
        <v>1005.0323421615017</v>
      </c>
      <c r="R1070" s="116">
        <v>33.6665323403912</v>
      </c>
      <c r="S1070" s="116">
        <v>104.7824311968139</v>
      </c>
      <c r="T1070" s="116">
        <v>101.49483818239889</v>
      </c>
    </row>
    <row r="1071" spans="1:20">
      <c r="A1071" s="102" t="s">
        <v>3842</v>
      </c>
      <c r="B1071" s="140">
        <v>157.68989497891388</v>
      </c>
      <c r="C1071" s="140">
        <v>8644.0487472217628</v>
      </c>
      <c r="D1071" s="116">
        <v>3.3495392129467243</v>
      </c>
      <c r="E1071" s="154">
        <v>0.29854852755112538</v>
      </c>
      <c r="F1071" s="138">
        <v>13.613329469754909</v>
      </c>
      <c r="G1071" s="116">
        <v>1.1177786327228492</v>
      </c>
      <c r="H1071" s="138">
        <v>1.7982142488719577</v>
      </c>
      <c r="I1071" s="116">
        <v>2.0462810083117877</v>
      </c>
      <c r="J1071" s="138">
        <v>0.17754339300189881</v>
      </c>
      <c r="K1071" s="116">
        <v>1.714011929131692</v>
      </c>
      <c r="L1071" s="139">
        <v>0.83762294727339404</v>
      </c>
      <c r="M1071" s="116">
        <v>1053.5400356854673</v>
      </c>
      <c r="N1071" s="116">
        <v>16.659448021929961</v>
      </c>
      <c r="O1071" s="116">
        <v>1044.8103218362739</v>
      </c>
      <c r="P1071" s="116">
        <v>13.353056609741884</v>
      </c>
      <c r="Q1071" s="116">
        <v>1026.579203872092</v>
      </c>
      <c r="R1071" s="116">
        <v>22.628304065220675</v>
      </c>
      <c r="S1071" s="116">
        <v>102.62627878216151</v>
      </c>
      <c r="T1071" s="116">
        <v>100.8355309731101</v>
      </c>
    </row>
    <row r="1072" spans="1:20">
      <c r="A1072" s="102" t="s">
        <v>3843</v>
      </c>
      <c r="B1072" s="140">
        <v>100.10713161472914</v>
      </c>
      <c r="C1072" s="140">
        <v>9052.778029104933</v>
      </c>
      <c r="D1072" s="116">
        <v>1.0765442144794812</v>
      </c>
      <c r="E1072" s="154">
        <v>0.92889821574444942</v>
      </c>
      <c r="F1072" s="138">
        <v>13.569723142594713</v>
      </c>
      <c r="G1072" s="116">
        <v>1.5076199537776311</v>
      </c>
      <c r="H1072" s="138">
        <v>1.8095049831427064</v>
      </c>
      <c r="I1072" s="116">
        <v>2.2616924273773478</v>
      </c>
      <c r="J1072" s="138">
        <v>0.17808588371331621</v>
      </c>
      <c r="K1072" s="116">
        <v>1.6859225103863977</v>
      </c>
      <c r="L1072" s="139">
        <v>0.74542519132072649</v>
      </c>
      <c r="M1072" s="116">
        <v>1056.5091954867457</v>
      </c>
      <c r="N1072" s="116">
        <v>16.42893073888024</v>
      </c>
      <c r="O1072" s="116">
        <v>1048.8991270188733</v>
      </c>
      <c r="P1072" s="116">
        <v>14.791906467239414</v>
      </c>
      <c r="Q1072" s="116">
        <v>1033.0669870293236</v>
      </c>
      <c r="R1072" s="116">
        <v>30.484680142294053</v>
      </c>
      <c r="S1072" s="116">
        <v>102.26918571126082</v>
      </c>
      <c r="T1072" s="116">
        <v>100.72552910683618</v>
      </c>
    </row>
    <row r="1073" spans="1:20">
      <c r="A1073" s="102" t="s">
        <v>3844</v>
      </c>
      <c r="B1073" s="140">
        <v>114.16250807824063</v>
      </c>
      <c r="C1073" s="140">
        <v>12277.790147107338</v>
      </c>
      <c r="D1073" s="116">
        <v>0.97089077352083497</v>
      </c>
      <c r="E1073" s="154">
        <v>1.0299819786870601</v>
      </c>
      <c r="F1073" s="138">
        <v>13.083747546102275</v>
      </c>
      <c r="G1073" s="116">
        <v>1.4579042465219019</v>
      </c>
      <c r="H1073" s="138">
        <v>1.8861239392010618</v>
      </c>
      <c r="I1073" s="116">
        <v>2.3600836143577295</v>
      </c>
      <c r="J1073" s="138">
        <v>0.17897860067570823</v>
      </c>
      <c r="K1073" s="116">
        <v>1.8559390816331363</v>
      </c>
      <c r="L1073" s="139">
        <v>0.78638700355462166</v>
      </c>
      <c r="M1073" s="116">
        <v>1061.3922384414516</v>
      </c>
      <c r="N1073" s="116">
        <v>18.162610000796803</v>
      </c>
      <c r="O1073" s="116">
        <v>1076.2191241363487</v>
      </c>
      <c r="P1073" s="116">
        <v>15.661991768557414</v>
      </c>
      <c r="Q1073" s="116">
        <v>1106.3711897757903</v>
      </c>
      <c r="R1073" s="116">
        <v>29.138852435416538</v>
      </c>
      <c r="S1073" s="116">
        <v>95.934551464282634</v>
      </c>
      <c r="T1073" s="116">
        <v>98.622317206377886</v>
      </c>
    </row>
    <row r="1074" spans="1:20">
      <c r="A1074" s="102" t="s">
        <v>3845</v>
      </c>
      <c r="B1074" s="140">
        <v>87.077953252579519</v>
      </c>
      <c r="C1074" s="140">
        <v>9595.5623871424723</v>
      </c>
      <c r="D1074" s="116">
        <v>1.521862508089187</v>
      </c>
      <c r="E1074" s="154">
        <v>0.65708958245878291</v>
      </c>
      <c r="F1074" s="138">
        <v>13.311645692622012</v>
      </c>
      <c r="G1074" s="116">
        <v>1.3091974341406003</v>
      </c>
      <c r="H1074" s="138">
        <v>1.8578022460864381</v>
      </c>
      <c r="I1074" s="116">
        <v>2.4283959048950519</v>
      </c>
      <c r="J1074" s="138">
        <v>0.1793618020514943</v>
      </c>
      <c r="K1074" s="116">
        <v>2.0452649582268618</v>
      </c>
      <c r="L1074" s="139">
        <v>0.84222879560293606</v>
      </c>
      <c r="M1074" s="116">
        <v>1063.487164858652</v>
      </c>
      <c r="N1074" s="116">
        <v>20.051740932992971</v>
      </c>
      <c r="O1074" s="116">
        <v>1066.2059034390097</v>
      </c>
      <c r="P1074" s="116">
        <v>16.030711354701907</v>
      </c>
      <c r="Q1074" s="116">
        <v>1071.791350550958</v>
      </c>
      <c r="R1074" s="116">
        <v>26.2828645720449</v>
      </c>
      <c r="S1074" s="116">
        <v>99.225205009535003</v>
      </c>
      <c r="T1074" s="116">
        <v>99.745008110385754</v>
      </c>
    </row>
    <row r="1075" spans="1:20">
      <c r="A1075" s="102" t="s">
        <v>3846</v>
      </c>
      <c r="B1075" s="140">
        <v>87.554982736439939</v>
      </c>
      <c r="C1075" s="140">
        <v>6529.3195747987183</v>
      </c>
      <c r="D1075" s="116">
        <v>1.0489577834915826</v>
      </c>
      <c r="E1075" s="154">
        <v>0.95332721272287935</v>
      </c>
      <c r="F1075" s="138">
        <v>13.793046810139918</v>
      </c>
      <c r="G1075" s="116">
        <v>1.1488447058917783</v>
      </c>
      <c r="H1075" s="138">
        <v>1.7946903133177161</v>
      </c>
      <c r="I1075" s="116">
        <v>2.0164217716473685</v>
      </c>
      <c r="J1075" s="138">
        <v>0.17953472223162123</v>
      </c>
      <c r="K1075" s="116">
        <v>1.6571398863457321</v>
      </c>
      <c r="L1075" s="139">
        <v>0.82182205610282044</v>
      </c>
      <c r="M1075" s="116">
        <v>1064.432280587185</v>
      </c>
      <c r="N1075" s="116">
        <v>16.259830777652837</v>
      </c>
      <c r="O1075" s="116">
        <v>1043.5307917186913</v>
      </c>
      <c r="P1075" s="116">
        <v>13.148959671536886</v>
      </c>
      <c r="Q1075" s="116">
        <v>999.99974468142682</v>
      </c>
      <c r="R1075" s="116">
        <v>23.320694389014534</v>
      </c>
      <c r="S1075" s="116">
        <v>106.44325523565854</v>
      </c>
      <c r="T1075" s="116">
        <v>102.00295851683198</v>
      </c>
    </row>
    <row r="1076" spans="1:20">
      <c r="A1076" s="102" t="s">
        <v>3847</v>
      </c>
      <c r="B1076" s="140">
        <v>111.93729933687129</v>
      </c>
      <c r="C1076" s="140">
        <v>7743.5213615116609</v>
      </c>
      <c r="D1076" s="116">
        <v>1.2729044838096597</v>
      </c>
      <c r="E1076" s="154">
        <v>0.78560490022559482</v>
      </c>
      <c r="F1076" s="138">
        <v>13.637284508300096</v>
      </c>
      <c r="G1076" s="116">
        <v>2.132398207331279</v>
      </c>
      <c r="H1076" s="138">
        <v>1.8233224617507919</v>
      </c>
      <c r="I1076" s="116">
        <v>2.887044349475238</v>
      </c>
      <c r="J1076" s="138">
        <v>0.18033918741854998</v>
      </c>
      <c r="K1076" s="116">
        <v>1.9462535706344248</v>
      </c>
      <c r="L1076" s="139">
        <v>0.6741335895959425</v>
      </c>
      <c r="M1076" s="116">
        <v>1068.8273594680591</v>
      </c>
      <c r="N1076" s="116">
        <v>19.16912062974302</v>
      </c>
      <c r="O1076" s="116">
        <v>1053.8806613889278</v>
      </c>
      <c r="P1076" s="116">
        <v>18.93375253757597</v>
      </c>
      <c r="Q1076" s="116">
        <v>1023.0218972994608</v>
      </c>
      <c r="R1076" s="116">
        <v>43.178701854362373</v>
      </c>
      <c r="S1076" s="116">
        <v>104.47746644421923</v>
      </c>
      <c r="T1076" s="116">
        <v>101.41825337789506</v>
      </c>
    </row>
    <row r="1077" spans="1:20">
      <c r="A1077" s="102" t="s">
        <v>3848</v>
      </c>
      <c r="B1077" s="140">
        <v>155.17119750959048</v>
      </c>
      <c r="C1077" s="140">
        <v>8467.9441979183157</v>
      </c>
      <c r="D1077" s="116">
        <v>0.60922131802534307</v>
      </c>
      <c r="E1077" s="154">
        <v>1.6414396056285097</v>
      </c>
      <c r="F1077" s="138">
        <v>13.71375534562511</v>
      </c>
      <c r="G1077" s="116">
        <v>1.1449392048058922</v>
      </c>
      <c r="H1077" s="138">
        <v>1.8274347513970697</v>
      </c>
      <c r="I1077" s="116">
        <v>2.1359993650140514</v>
      </c>
      <c r="J1077" s="138">
        <v>0.18175945090479156</v>
      </c>
      <c r="K1077" s="116">
        <v>1.8032214241847513</v>
      </c>
      <c r="L1077" s="139">
        <v>0.84420503756698861</v>
      </c>
      <c r="M1077" s="116">
        <v>1076.5794555362202</v>
      </c>
      <c r="N1077" s="116">
        <v>17.878714753737427</v>
      </c>
      <c r="O1077" s="116">
        <v>1055.3585341045818</v>
      </c>
      <c r="P1077" s="116">
        <v>14.018705455353597</v>
      </c>
      <c r="Q1077" s="116">
        <v>1011.6962726674058</v>
      </c>
      <c r="R1077" s="116">
        <v>23.197853114649433</v>
      </c>
      <c r="S1077" s="116">
        <v>106.41330650529585</v>
      </c>
      <c r="T1077" s="116">
        <v>102.01077839860775</v>
      </c>
    </row>
    <row r="1078" spans="1:20">
      <c r="A1078" s="102" t="s">
        <v>3849</v>
      </c>
      <c r="B1078" s="140">
        <v>37.156555830892088</v>
      </c>
      <c r="C1078" s="140">
        <v>7054.7455977199115</v>
      </c>
      <c r="D1078" s="116">
        <v>1.1634576111690991</v>
      </c>
      <c r="E1078" s="154">
        <v>0.85950703351809365</v>
      </c>
      <c r="F1078" s="138">
        <v>13.314924709116127</v>
      </c>
      <c r="G1078" s="116">
        <v>1.818772297064964</v>
      </c>
      <c r="H1078" s="138">
        <v>1.8848988588610052</v>
      </c>
      <c r="I1078" s="116">
        <v>2.7491994226099119</v>
      </c>
      <c r="J1078" s="138">
        <v>0.18202267471738606</v>
      </c>
      <c r="K1078" s="116">
        <v>2.0615927814938884</v>
      </c>
      <c r="L1078" s="139">
        <v>0.74988840916340138</v>
      </c>
      <c r="M1078" s="116">
        <v>1078.0151629199083</v>
      </c>
      <c r="N1078" s="116">
        <v>20.465494063380788</v>
      </c>
      <c r="O1078" s="116">
        <v>1075.788030419209</v>
      </c>
      <c r="P1078" s="116">
        <v>18.240650781469981</v>
      </c>
      <c r="Q1078" s="116">
        <v>1071.2957789089091</v>
      </c>
      <c r="R1078" s="116">
        <v>36.543639221073363</v>
      </c>
      <c r="S1078" s="116">
        <v>100.62722024517288</v>
      </c>
      <c r="T1078" s="116">
        <v>100.20702335755041</v>
      </c>
    </row>
    <row r="1079" spans="1:20">
      <c r="A1079" s="102" t="s">
        <v>3850</v>
      </c>
      <c r="B1079" s="140">
        <v>81.968628171536949</v>
      </c>
      <c r="C1079" s="140">
        <v>8632.2157916336801</v>
      </c>
      <c r="D1079" s="116">
        <v>1.3553964696206557</v>
      </c>
      <c r="E1079" s="154">
        <v>0.73779150411973327</v>
      </c>
      <c r="F1079" s="138">
        <v>13.588591569388351</v>
      </c>
      <c r="G1079" s="116">
        <v>1.5108482691542044</v>
      </c>
      <c r="H1079" s="138">
        <v>1.8483080767293965</v>
      </c>
      <c r="I1079" s="116">
        <v>2.4846388236788237</v>
      </c>
      <c r="J1079" s="138">
        <v>0.1821576990794711</v>
      </c>
      <c r="K1079" s="116">
        <v>1.9725028749600935</v>
      </c>
      <c r="L1079" s="139">
        <v>0.79387911682050916</v>
      </c>
      <c r="M1079" s="116">
        <v>1078.7515051831881</v>
      </c>
      <c r="N1079" s="116">
        <v>19.593377435611274</v>
      </c>
      <c r="O1079" s="116">
        <v>1062.826989600821</v>
      </c>
      <c r="P1079" s="116">
        <v>16.372621219478788</v>
      </c>
      <c r="Q1079" s="116">
        <v>1030.2575513278894</v>
      </c>
      <c r="R1079" s="116">
        <v>30.562827770348463</v>
      </c>
      <c r="S1079" s="116">
        <v>104.70697388170515</v>
      </c>
      <c r="T1079" s="116">
        <v>101.4983168227924</v>
      </c>
    </row>
    <row r="1080" spans="1:20">
      <c r="A1080" s="102" t="s">
        <v>3851</v>
      </c>
      <c r="B1080" s="140">
        <v>11.74781414138519</v>
      </c>
      <c r="C1080" s="140">
        <v>2958.6254804165105</v>
      </c>
      <c r="D1080" s="116">
        <v>3.8352622330488031</v>
      </c>
      <c r="E1080" s="154">
        <v>0.26073836395929051</v>
      </c>
      <c r="F1080" s="138">
        <v>13.342916370816635</v>
      </c>
      <c r="G1080" s="116">
        <v>3.4140733865271007</v>
      </c>
      <c r="H1080" s="138">
        <v>1.8845270065447997</v>
      </c>
      <c r="I1080" s="116">
        <v>4.210959060455842</v>
      </c>
      <c r="J1080" s="138">
        <v>0.18236935195004841</v>
      </c>
      <c r="K1080" s="116">
        <v>2.4650109777123754</v>
      </c>
      <c r="L1080" s="139">
        <v>0.58537994369518642</v>
      </c>
      <c r="M1080" s="116">
        <v>1079.9055643593133</v>
      </c>
      <c r="N1080" s="116">
        <v>24.509691608797652</v>
      </c>
      <c r="O1080" s="116">
        <v>1075.6571430312711</v>
      </c>
      <c r="P1080" s="116">
        <v>27.941408147728339</v>
      </c>
      <c r="Q1080" s="116">
        <v>1067.0758145303423</v>
      </c>
      <c r="R1080" s="116">
        <v>68.67284004104755</v>
      </c>
      <c r="S1080" s="116">
        <v>101.20232786220704</v>
      </c>
      <c r="T1080" s="116">
        <v>100.39496054626383</v>
      </c>
    </row>
    <row r="1081" spans="1:20">
      <c r="A1081" s="102" t="s">
        <v>3852</v>
      </c>
      <c r="B1081" s="140">
        <v>514.14730606664784</v>
      </c>
      <c r="C1081" s="140">
        <v>45828.002271311118</v>
      </c>
      <c r="D1081" s="116">
        <v>1.4337822111639023</v>
      </c>
      <c r="E1081" s="154">
        <v>0.69745599590626073</v>
      </c>
      <c r="F1081" s="138">
        <v>9.7598490770432687</v>
      </c>
      <c r="G1081" s="116">
        <v>0.89746654380670576</v>
      </c>
      <c r="H1081" s="138">
        <v>2.5833901656614335</v>
      </c>
      <c r="I1081" s="116">
        <v>2.4938191284625351</v>
      </c>
      <c r="J1081" s="138">
        <v>0.18286552164181463</v>
      </c>
      <c r="K1081" s="116">
        <v>2.326733256785849</v>
      </c>
      <c r="L1081" s="139">
        <v>0.93300000398196659</v>
      </c>
      <c r="M1081" s="116">
        <v>1082.6101713481291</v>
      </c>
      <c r="N1081" s="116">
        <v>23.187991476543857</v>
      </c>
      <c r="O1081" s="116">
        <v>1295.9428602978899</v>
      </c>
      <c r="P1081" s="116">
        <v>18.257342678250893</v>
      </c>
      <c r="Q1081" s="116">
        <v>1669.1500409563569</v>
      </c>
      <c r="R1081" s="116">
        <v>16.597608851702716</v>
      </c>
      <c r="S1081" s="116">
        <v>64.859967335700773</v>
      </c>
      <c r="T1081" s="116">
        <v>83.538418591949082</v>
      </c>
    </row>
    <row r="1082" spans="1:20">
      <c r="A1082" s="102" t="s">
        <v>3853</v>
      </c>
      <c r="B1082" s="140">
        <v>28.198831126308512</v>
      </c>
      <c r="C1082" s="140">
        <v>5863.0354728255797</v>
      </c>
      <c r="D1082" s="116">
        <v>2.5517142277543772</v>
      </c>
      <c r="E1082" s="154">
        <v>0.39189341389535021</v>
      </c>
      <c r="F1082" s="138">
        <v>13.170726347500471</v>
      </c>
      <c r="G1082" s="116">
        <v>1.9268486269773948</v>
      </c>
      <c r="H1082" s="138">
        <v>1.9626238415223307</v>
      </c>
      <c r="I1082" s="116">
        <v>2.7368785542577858</v>
      </c>
      <c r="J1082" s="138">
        <v>0.1874759322582735</v>
      </c>
      <c r="K1082" s="116">
        <v>1.9436456954577692</v>
      </c>
      <c r="L1082" s="139">
        <v>0.7101687769207089</v>
      </c>
      <c r="M1082" s="116">
        <v>1107.6872789639906</v>
      </c>
      <c r="N1082" s="116">
        <v>19.781415957633953</v>
      </c>
      <c r="O1082" s="116">
        <v>1102.7824629466813</v>
      </c>
      <c r="P1082" s="116">
        <v>18.411687227280936</v>
      </c>
      <c r="Q1082" s="116">
        <v>1093.0992818552872</v>
      </c>
      <c r="R1082" s="116">
        <v>38.576981226803923</v>
      </c>
      <c r="S1082" s="116">
        <v>101.3345537181164</v>
      </c>
      <c r="T1082" s="116">
        <v>100.44476732103658</v>
      </c>
    </row>
    <row r="1083" spans="1:20">
      <c r="A1083" s="102" t="s">
        <v>3854</v>
      </c>
      <c r="B1083" s="140">
        <v>287.14265770262358</v>
      </c>
      <c r="C1083" s="140">
        <v>10233.762396089878</v>
      </c>
      <c r="D1083" s="116">
        <v>3.5846553841931916</v>
      </c>
      <c r="E1083" s="154">
        <v>0.27896684417965961</v>
      </c>
      <c r="F1083" s="138">
        <v>13.005563530734943</v>
      </c>
      <c r="G1083" s="116">
        <v>1.4104291269765237</v>
      </c>
      <c r="H1083" s="138">
        <v>2.0020458791165003</v>
      </c>
      <c r="I1083" s="116">
        <v>2.1479314934830374</v>
      </c>
      <c r="J1083" s="138">
        <v>0.18884344990060728</v>
      </c>
      <c r="K1083" s="116">
        <v>1.6199689436753142</v>
      </c>
      <c r="L1083" s="139">
        <v>0.75419953969221287</v>
      </c>
      <c r="M1083" s="116">
        <v>1115.1068086477349</v>
      </c>
      <c r="N1083" s="116">
        <v>16.58834691733307</v>
      </c>
      <c r="O1083" s="116">
        <v>1116.2045143369603</v>
      </c>
      <c r="P1083" s="116">
        <v>14.545770926692626</v>
      </c>
      <c r="Q1083" s="116">
        <v>1118.3609654227937</v>
      </c>
      <c r="R1083" s="116">
        <v>28.147783630955928</v>
      </c>
      <c r="S1083" s="116">
        <v>99.709024467442077</v>
      </c>
      <c r="T1083" s="116">
        <v>99.901657297105857</v>
      </c>
    </row>
    <row r="1084" spans="1:20">
      <c r="A1084" s="102" t="s">
        <v>3855</v>
      </c>
      <c r="B1084" s="140">
        <v>42.081267334302233</v>
      </c>
      <c r="C1084" s="140">
        <v>3684.1949842542076</v>
      </c>
      <c r="D1084" s="116">
        <v>0.78606623854701085</v>
      </c>
      <c r="E1084" s="154">
        <v>1.2721574225709413</v>
      </c>
      <c r="F1084" s="138">
        <v>13.872448062732175</v>
      </c>
      <c r="G1084" s="116">
        <v>3.0581371844074101</v>
      </c>
      <c r="H1084" s="138">
        <v>1.8882578449181677</v>
      </c>
      <c r="I1084" s="116">
        <v>3.8418135179980943</v>
      </c>
      <c r="J1084" s="138">
        <v>0.18998229534866454</v>
      </c>
      <c r="K1084" s="116">
        <v>2.3253662224298375</v>
      </c>
      <c r="L1084" s="139">
        <v>0.60527826546915475</v>
      </c>
      <c r="M1084" s="116">
        <v>1121.2791565156906</v>
      </c>
      <c r="N1084" s="116">
        <v>23.932286374008754</v>
      </c>
      <c r="O1084" s="116">
        <v>1076.969587781475</v>
      </c>
      <c r="P1084" s="116">
        <v>25.508379902648926</v>
      </c>
      <c r="Q1084" s="116">
        <v>988.34503979219517</v>
      </c>
      <c r="R1084" s="116">
        <v>62.233679121332841</v>
      </c>
      <c r="S1084" s="116">
        <v>113.45017290231411</v>
      </c>
      <c r="T1084" s="116">
        <v>104.11428226357738</v>
      </c>
    </row>
    <row r="1085" spans="1:20">
      <c r="A1085" s="102" t="s">
        <v>3856</v>
      </c>
      <c r="B1085" s="140">
        <v>474.62994507175443</v>
      </c>
      <c r="C1085" s="140">
        <v>22468.487243471252</v>
      </c>
      <c r="D1085" s="116">
        <v>1.2420059827612744</v>
      </c>
      <c r="E1085" s="154">
        <v>0.80514910063215828</v>
      </c>
      <c r="F1085" s="138">
        <v>11.353005524795304</v>
      </c>
      <c r="G1085" s="116">
        <v>0.94461039044251582</v>
      </c>
      <c r="H1085" s="138">
        <v>2.9100751698259351</v>
      </c>
      <c r="I1085" s="116">
        <v>1.7467173379422429</v>
      </c>
      <c r="J1085" s="138">
        <v>0.23961487873950882</v>
      </c>
      <c r="K1085" s="116">
        <v>1.4692626276251886</v>
      </c>
      <c r="L1085" s="139">
        <v>0.84115649149969751</v>
      </c>
      <c r="M1085" s="116">
        <v>1384.6945992895151</v>
      </c>
      <c r="N1085" s="116">
        <v>18.308206684650372</v>
      </c>
      <c r="O1085" s="116">
        <v>1384.5322626104451</v>
      </c>
      <c r="P1085" s="116">
        <v>13.200674104258042</v>
      </c>
      <c r="Q1085" s="116">
        <v>1384.2645793885913</v>
      </c>
      <c r="R1085" s="116">
        <v>18.143569263923155</v>
      </c>
      <c r="S1085" s="116">
        <v>100.0310648634175</v>
      </c>
      <c r="T1085" s="116">
        <v>100.01172501959356</v>
      </c>
    </row>
    <row r="1086" spans="1:20">
      <c r="A1086" s="102" t="s">
        <v>3857</v>
      </c>
      <c r="B1086" s="140">
        <v>599.63843291374451</v>
      </c>
      <c r="C1086" s="140">
        <v>16540.710083212118</v>
      </c>
      <c r="D1086" s="116">
        <v>8.1899110612032775</v>
      </c>
      <c r="E1086" s="154">
        <v>0.12210144805321953</v>
      </c>
      <c r="F1086" s="138">
        <v>10.834073651326083</v>
      </c>
      <c r="G1086" s="116">
        <v>1.6422901120963525</v>
      </c>
      <c r="H1086" s="138">
        <v>3.0578861455033324</v>
      </c>
      <c r="I1086" s="116">
        <v>4.0797782147010162</v>
      </c>
      <c r="J1086" s="138">
        <v>0.24027678936577263</v>
      </c>
      <c r="K1086" s="116">
        <v>3.7346316376397231</v>
      </c>
      <c r="L1086" s="139">
        <v>0.91540065197230658</v>
      </c>
      <c r="M1086" s="116">
        <v>1388.1358384409223</v>
      </c>
      <c r="N1086" s="116">
        <v>46.640882511248037</v>
      </c>
      <c r="O1086" s="116">
        <v>1422.2086451840023</v>
      </c>
      <c r="P1086" s="116">
        <v>31.226607490885954</v>
      </c>
      <c r="Q1086" s="116">
        <v>1473.5765410345846</v>
      </c>
      <c r="R1086" s="116">
        <v>31.163995872452688</v>
      </c>
      <c r="S1086" s="116">
        <v>94.201814414494208</v>
      </c>
      <c r="T1086" s="116">
        <v>97.60423290503401</v>
      </c>
    </row>
    <row r="1087" spans="1:20">
      <c r="A1087" s="102" t="s">
        <v>3858</v>
      </c>
      <c r="B1087" s="140">
        <v>118.19222153986267</v>
      </c>
      <c r="C1087" s="140">
        <v>6502.4714942936744</v>
      </c>
      <c r="D1087" s="116">
        <v>0.81460570757876183</v>
      </c>
      <c r="E1087" s="154">
        <v>1.2275877650947014</v>
      </c>
      <c r="F1087" s="138">
        <v>9.8366215779628252</v>
      </c>
      <c r="G1087" s="116">
        <v>1.8134698967357832</v>
      </c>
      <c r="H1087" s="138">
        <v>3.9021695374387586</v>
      </c>
      <c r="I1087" s="116">
        <v>2.4141716814733867</v>
      </c>
      <c r="J1087" s="138">
        <v>0.27838820041223755</v>
      </c>
      <c r="K1087" s="116">
        <v>1.5935971389473396</v>
      </c>
      <c r="L1087" s="139">
        <v>0.66010099910324338</v>
      </c>
      <c r="M1087" s="116">
        <v>1583.2397487308986</v>
      </c>
      <c r="N1087" s="116">
        <v>22.371059888388231</v>
      </c>
      <c r="O1087" s="116">
        <v>1614.1319692020968</v>
      </c>
      <c r="P1087" s="116">
        <v>19.515035187880812</v>
      </c>
      <c r="Q1087" s="116">
        <v>1654.6482225325401</v>
      </c>
      <c r="R1087" s="116">
        <v>33.604059746810776</v>
      </c>
      <c r="S1087" s="116">
        <v>95.68437128634227</v>
      </c>
      <c r="T1087" s="116">
        <v>98.086140349077581</v>
      </c>
    </row>
    <row r="1088" spans="1:20">
      <c r="A1088" s="102" t="s">
        <v>3859</v>
      </c>
      <c r="B1088" s="140">
        <v>55.436311812558806</v>
      </c>
      <c r="C1088" s="140">
        <v>7117.071644514438</v>
      </c>
      <c r="D1088" s="116">
        <v>0.67999008467809852</v>
      </c>
      <c r="E1088" s="154">
        <v>1.4706096787769949</v>
      </c>
      <c r="F1088" s="138">
        <v>9.4717587147084679</v>
      </c>
      <c r="G1088" s="116">
        <v>1.572033560874426</v>
      </c>
      <c r="H1088" s="138">
        <v>4.7153420523056857</v>
      </c>
      <c r="I1088" s="116">
        <v>2.5456394530036088</v>
      </c>
      <c r="J1088" s="138">
        <v>0.32392357250331949</v>
      </c>
      <c r="K1088" s="116">
        <v>2.0022464154476554</v>
      </c>
      <c r="L1088" s="139">
        <v>0.78653967005625947</v>
      </c>
      <c r="M1088" s="116">
        <v>1808.8620864032503</v>
      </c>
      <c r="N1088" s="116">
        <v>31.580488478452821</v>
      </c>
      <c r="O1088" s="116">
        <v>1769.9691802079201</v>
      </c>
      <c r="P1088" s="116">
        <v>21.328565478894689</v>
      </c>
      <c r="Q1088" s="116">
        <v>1724.3692620408565</v>
      </c>
      <c r="R1088" s="116">
        <v>28.871340414660267</v>
      </c>
      <c r="S1088" s="116">
        <v>104.89992638017644</v>
      </c>
      <c r="T1088" s="116">
        <v>102.19737759449356</v>
      </c>
    </row>
    <row r="1089" spans="1:20">
      <c r="A1089" s="102" t="s">
        <v>3860</v>
      </c>
      <c r="B1089" s="140">
        <v>54.605553035337898</v>
      </c>
      <c r="C1089" s="140">
        <v>38794.413521212657</v>
      </c>
      <c r="D1089" s="116">
        <v>0.89497630450337651</v>
      </c>
      <c r="E1089" s="154">
        <v>1.117348018006914</v>
      </c>
      <c r="F1089" s="138">
        <v>9.0176310227332834</v>
      </c>
      <c r="G1089" s="116">
        <v>1.2293313605372362</v>
      </c>
      <c r="H1089" s="138">
        <v>4.87532904338447</v>
      </c>
      <c r="I1089" s="116">
        <v>2.3474681890299687</v>
      </c>
      <c r="J1089" s="138">
        <v>0.31885638546313011</v>
      </c>
      <c r="K1089" s="116">
        <v>1.9998378195512028</v>
      </c>
      <c r="L1089" s="139">
        <v>0.85191263885777502</v>
      </c>
      <c r="M1089" s="116">
        <v>1784.1417336322961</v>
      </c>
      <c r="N1089" s="116">
        <v>31.168361989466007</v>
      </c>
      <c r="O1089" s="116">
        <v>1798.0017930105682</v>
      </c>
      <c r="P1089" s="116">
        <v>19.781367134541597</v>
      </c>
      <c r="Q1089" s="116">
        <v>1814.1000896382343</v>
      </c>
      <c r="R1089" s="116">
        <v>22.328133244826972</v>
      </c>
      <c r="S1089" s="116">
        <v>98.348583070082285</v>
      </c>
      <c r="T1089" s="116">
        <v>99.229140959027362</v>
      </c>
    </row>
    <row r="1090" spans="1:20">
      <c r="A1090" s="102" t="s">
        <v>3861</v>
      </c>
      <c r="B1090" s="140">
        <v>429.26645745772066</v>
      </c>
      <c r="C1090" s="140">
        <v>36281.445500796646</v>
      </c>
      <c r="D1090" s="116">
        <v>35.747178663021302</v>
      </c>
      <c r="E1090" s="154">
        <v>2.7974235657217076E-2</v>
      </c>
      <c r="F1090" s="138">
        <v>8.8439371384521674</v>
      </c>
      <c r="G1090" s="116">
        <v>1.2839368188865488</v>
      </c>
      <c r="H1090" s="138">
        <v>3.0626484629526542</v>
      </c>
      <c r="I1090" s="116">
        <v>2.9408114486833581</v>
      </c>
      <c r="J1090" s="138">
        <v>0.19644524574652181</v>
      </c>
      <c r="K1090" s="116">
        <v>2.6457282970506628</v>
      </c>
      <c r="L1090" s="139">
        <v>0.89965927541365909</v>
      </c>
      <c r="M1090" s="116">
        <v>1156.1957473138618</v>
      </c>
      <c r="N1090" s="116">
        <v>28.003665024447059</v>
      </c>
      <c r="O1090" s="116">
        <v>1423.39959558808</v>
      </c>
      <c r="P1090" s="116">
        <v>22.514181437303137</v>
      </c>
      <c r="Q1090" s="116">
        <v>1849.3478977174143</v>
      </c>
      <c r="R1090" s="116">
        <v>23.22022521183419</v>
      </c>
      <c r="S1090" s="116">
        <v>62.519104639041359</v>
      </c>
      <c r="T1090" s="116">
        <v>81.227769833402093</v>
      </c>
    </row>
    <row r="1091" spans="1:20">
      <c r="A1091" s="102" t="s">
        <v>3862</v>
      </c>
      <c r="B1091" s="140">
        <v>109.96440340387439</v>
      </c>
      <c r="C1091" s="140">
        <v>6295.3717621164369</v>
      </c>
      <c r="D1091" s="116">
        <v>0.82296158420081078</v>
      </c>
      <c r="E1091" s="154">
        <v>1.2151235479249176</v>
      </c>
      <c r="F1091" s="138">
        <v>8.7887039129663673</v>
      </c>
      <c r="G1091" s="116">
        <v>1.0458148293906291</v>
      </c>
      <c r="H1091" s="138">
        <v>5.1471413506179955</v>
      </c>
      <c r="I1091" s="116">
        <v>2.1233026770118508</v>
      </c>
      <c r="J1091" s="138">
        <v>0.32808747700005342</v>
      </c>
      <c r="K1091" s="116">
        <v>1.84788679329453</v>
      </c>
      <c r="L1091" s="139">
        <v>0.87028891985154155</v>
      </c>
      <c r="M1091" s="116">
        <v>1829.105045091427</v>
      </c>
      <c r="N1091" s="116">
        <v>29.427919278310242</v>
      </c>
      <c r="O1091" s="116">
        <v>1843.9225798019147</v>
      </c>
      <c r="P1091" s="116">
        <v>18.05429266775252</v>
      </c>
      <c r="Q1091" s="116">
        <v>1860.6669834037705</v>
      </c>
      <c r="R1091" s="116">
        <v>18.887239561405636</v>
      </c>
      <c r="S1091" s="116">
        <v>98.303729867092798</v>
      </c>
      <c r="T1091" s="116">
        <v>99.19641231834801</v>
      </c>
    </row>
    <row r="1092" spans="1:20">
      <c r="A1092" s="102" t="s">
        <v>3863</v>
      </c>
      <c r="B1092" s="140">
        <v>483.5083007066707</v>
      </c>
      <c r="C1092" s="140">
        <v>22981.503618556984</v>
      </c>
      <c r="D1092" s="116">
        <v>1.2889075353346675</v>
      </c>
      <c r="E1092" s="154">
        <v>0.77585084467703724</v>
      </c>
      <c r="F1092" s="138">
        <v>8.7786849260045265</v>
      </c>
      <c r="G1092" s="116">
        <v>0.96467181188963469</v>
      </c>
      <c r="H1092" s="138">
        <v>4.8989498909390354</v>
      </c>
      <c r="I1092" s="116">
        <v>2.4060759011463078</v>
      </c>
      <c r="J1092" s="138">
        <v>0.31191135451724711</v>
      </c>
      <c r="K1092" s="116">
        <v>2.2042253826282345</v>
      </c>
      <c r="L1092" s="139">
        <v>0.91610800040767315</v>
      </c>
      <c r="M1092" s="116">
        <v>1750.1055476856227</v>
      </c>
      <c r="N1092" s="116">
        <v>33.783518164130669</v>
      </c>
      <c r="O1092" s="116">
        <v>1802.0757988363032</v>
      </c>
      <c r="P1092" s="116">
        <v>20.292022523575724</v>
      </c>
      <c r="Q1092" s="116">
        <v>1862.7268575478802</v>
      </c>
      <c r="R1092" s="116">
        <v>17.417266638087199</v>
      </c>
      <c r="S1092" s="116">
        <v>93.953954687134654</v>
      </c>
      <c r="T1092" s="116">
        <v>97.116089612643336</v>
      </c>
    </row>
    <row r="1093" spans="1:20">
      <c r="A1093" s="102" t="s">
        <v>3864</v>
      </c>
      <c r="B1093" s="140">
        <v>375.28566865651078</v>
      </c>
      <c r="C1093" s="140">
        <v>56157.186508015642</v>
      </c>
      <c r="D1093" s="116">
        <v>2.2926448373781407</v>
      </c>
      <c r="E1093" s="154">
        <v>0.436177459193198</v>
      </c>
      <c r="F1093" s="138">
        <v>8.7713059447542108</v>
      </c>
      <c r="G1093" s="116">
        <v>0.85742742208627887</v>
      </c>
      <c r="H1093" s="138">
        <v>5.0083542089571349</v>
      </c>
      <c r="I1093" s="116">
        <v>2.2862952096326259</v>
      </c>
      <c r="J1093" s="138">
        <v>0.3186089864118109</v>
      </c>
      <c r="K1093" s="116">
        <v>2.1194253941678558</v>
      </c>
      <c r="L1093" s="139">
        <v>0.92701300568635503</v>
      </c>
      <c r="M1093" s="116">
        <v>1782.9323628669019</v>
      </c>
      <c r="N1093" s="116">
        <v>33.012782105988549</v>
      </c>
      <c r="O1093" s="116">
        <v>1820.7350042563667</v>
      </c>
      <c r="P1093" s="116">
        <v>19.353268072696324</v>
      </c>
      <c r="Q1093" s="116">
        <v>1864.2451287997126</v>
      </c>
      <c r="R1093" s="116">
        <v>15.477845397605051</v>
      </c>
      <c r="S1093" s="116">
        <v>95.638300742930539</v>
      </c>
      <c r="T1093" s="116">
        <v>97.923770274032591</v>
      </c>
    </row>
    <row r="1094" spans="1:20">
      <c r="A1094" s="102" t="s">
        <v>3865</v>
      </c>
      <c r="B1094" s="140">
        <v>180.14543769206961</v>
      </c>
      <c r="C1094" s="140">
        <v>13905.605156311136</v>
      </c>
      <c r="D1094" s="116">
        <v>0.9190202240448696</v>
      </c>
      <c r="E1094" s="154">
        <v>1.0881153361334264</v>
      </c>
      <c r="F1094" s="138">
        <v>8.7433721083501847</v>
      </c>
      <c r="G1094" s="116">
        <v>0.86656893438039373</v>
      </c>
      <c r="H1094" s="138">
        <v>5.1498456858422905</v>
      </c>
      <c r="I1094" s="116">
        <v>2.1229379099917058</v>
      </c>
      <c r="J1094" s="138">
        <v>0.32656670388672043</v>
      </c>
      <c r="K1094" s="116">
        <v>1.9380205498515184</v>
      </c>
      <c r="L1094" s="139">
        <v>0.9128955400580181</v>
      </c>
      <c r="M1094" s="116">
        <v>1821.7191230315282</v>
      </c>
      <c r="N1094" s="116">
        <v>30.755492693620113</v>
      </c>
      <c r="O1094" s="116">
        <v>1844.3691828914687</v>
      </c>
      <c r="P1094" s="116">
        <v>18.052732934473852</v>
      </c>
      <c r="Q1094" s="116">
        <v>1870.0017446611394</v>
      </c>
      <c r="R1094" s="116">
        <v>15.633950446357176</v>
      </c>
      <c r="S1094" s="116">
        <v>97.418044032982422</v>
      </c>
      <c r="T1094" s="116">
        <v>98.771934595847483</v>
      </c>
    </row>
    <row r="1095" spans="1:20">
      <c r="A1095" s="102" t="s">
        <v>3866</v>
      </c>
      <c r="B1095" s="140">
        <v>298.39136359614071</v>
      </c>
      <c r="C1095" s="140">
        <v>16972.706607900556</v>
      </c>
      <c r="D1095" s="116">
        <v>0.73348167205327452</v>
      </c>
      <c r="E1095" s="154">
        <v>1.3633605829585986</v>
      </c>
      <c r="F1095" s="138">
        <v>8.5814269325478918</v>
      </c>
      <c r="G1095" s="116">
        <v>0.70255624651712023</v>
      </c>
      <c r="H1095" s="138">
        <v>5.4231839542932718</v>
      </c>
      <c r="I1095" s="116">
        <v>1.7336076195574814</v>
      </c>
      <c r="J1095" s="138">
        <v>0.33753014828498595</v>
      </c>
      <c r="K1095" s="116">
        <v>1.5848691110206965</v>
      </c>
      <c r="L1095" s="139">
        <v>0.91420289870740667</v>
      </c>
      <c r="M1095" s="116">
        <v>1874.7767304290503</v>
      </c>
      <c r="N1095" s="116">
        <v>25.782374506711335</v>
      </c>
      <c r="O1095" s="116">
        <v>1888.5250929574074</v>
      </c>
      <c r="P1095" s="116">
        <v>14.863316020632396</v>
      </c>
      <c r="Q1095" s="116">
        <v>1903.6584498901937</v>
      </c>
      <c r="R1095" s="116">
        <v>12.623907428672965</v>
      </c>
      <c r="S1095" s="116">
        <v>98.482830811230372</v>
      </c>
      <c r="T1095" s="116">
        <v>99.272005302994017</v>
      </c>
    </row>
    <row r="1096" spans="1:20">
      <c r="A1096" s="102" t="s">
        <v>3867</v>
      </c>
      <c r="B1096" s="140">
        <v>142.51353591790459</v>
      </c>
      <c r="C1096" s="140">
        <v>30731.749106284064</v>
      </c>
      <c r="D1096" s="116">
        <v>0.40557138087419753</v>
      </c>
      <c r="E1096" s="154">
        <v>2.4656572114248507</v>
      </c>
      <c r="F1096" s="138">
        <v>8.4404768191504118</v>
      </c>
      <c r="G1096" s="116">
        <v>1.1926562340741456</v>
      </c>
      <c r="H1096" s="138">
        <v>5.8348322729785513</v>
      </c>
      <c r="I1096" s="116">
        <v>2.8001798842091254</v>
      </c>
      <c r="J1096" s="138">
        <v>0.3571857161568478</v>
      </c>
      <c r="K1096" s="116">
        <v>2.5334913639587384</v>
      </c>
      <c r="L1096" s="139">
        <v>0.90476021852942157</v>
      </c>
      <c r="M1096" s="116">
        <v>1968.8201732707967</v>
      </c>
      <c r="N1096" s="116">
        <v>42.983212680539395</v>
      </c>
      <c r="O1096" s="116">
        <v>1951.5986499896132</v>
      </c>
      <c r="P1096" s="116">
        <v>24.27722830527216</v>
      </c>
      <c r="Q1096" s="116">
        <v>1933.3598751038637</v>
      </c>
      <c r="R1096" s="116">
        <v>21.353314077570531</v>
      </c>
      <c r="S1096" s="116">
        <v>101.83412817362975</v>
      </c>
      <c r="T1096" s="116">
        <v>100.88243160453483</v>
      </c>
    </row>
    <row r="1097" spans="1:20">
      <c r="A1097" s="102" t="s">
        <v>3868</v>
      </c>
      <c r="B1097" s="140">
        <v>165.94323791233285</v>
      </c>
      <c r="C1097" s="140">
        <v>22815.430615007954</v>
      </c>
      <c r="D1097" s="116">
        <v>1.6683171808670425</v>
      </c>
      <c r="E1097" s="154">
        <v>0.59940640273229651</v>
      </c>
      <c r="F1097" s="138">
        <v>8.3925099016421125</v>
      </c>
      <c r="G1097" s="116">
        <v>0.90581372052542641</v>
      </c>
      <c r="H1097" s="138">
        <v>4.9802465378935246</v>
      </c>
      <c r="I1097" s="116">
        <v>3.1181650880571237</v>
      </c>
      <c r="J1097" s="138">
        <v>0.3031387320995812</v>
      </c>
      <c r="K1097" s="116">
        <v>2.9836982119655087</v>
      </c>
      <c r="L1097" s="139">
        <v>0.95687628066691011</v>
      </c>
      <c r="M1097" s="116">
        <v>1706.8542386573877</v>
      </c>
      <c r="N1097" s="116">
        <v>44.743592416549404</v>
      </c>
      <c r="O1097" s="116">
        <v>1815.9737972130006</v>
      </c>
      <c r="P1097" s="116">
        <v>26.372931988575715</v>
      </c>
      <c r="Q1097" s="116">
        <v>1943.5581576758416</v>
      </c>
      <c r="R1097" s="116">
        <v>16.199467867515864</v>
      </c>
      <c r="S1097" s="116">
        <v>87.821104396407108</v>
      </c>
      <c r="T1097" s="116">
        <v>93.991127034812934</v>
      </c>
    </row>
    <row r="1098" spans="1:20">
      <c r="A1098" s="102" t="s">
        <v>3869</v>
      </c>
      <c r="B1098" s="140">
        <v>15.020262338803361</v>
      </c>
      <c r="C1098" s="140">
        <v>8286.174692382132</v>
      </c>
      <c r="D1098" s="116">
        <v>0.47926622378242684</v>
      </c>
      <c r="E1098" s="154">
        <v>2.0865230019922527</v>
      </c>
      <c r="F1098" s="138">
        <v>8.387114049276871</v>
      </c>
      <c r="G1098" s="116">
        <v>1.757154671504698</v>
      </c>
      <c r="H1098" s="138">
        <v>6.0456311189457761</v>
      </c>
      <c r="I1098" s="116">
        <v>3.1419434786284035</v>
      </c>
      <c r="J1098" s="138">
        <v>0.36775020085912075</v>
      </c>
      <c r="K1098" s="116">
        <v>2.6046528143506515</v>
      </c>
      <c r="L1098" s="139">
        <v>0.82899416621195765</v>
      </c>
      <c r="M1098" s="116">
        <v>2018.8054847088956</v>
      </c>
      <c r="N1098" s="116">
        <v>45.146208133282244</v>
      </c>
      <c r="O1098" s="116">
        <v>1982.441717308016</v>
      </c>
      <c r="P1098" s="116">
        <v>27.381376465935432</v>
      </c>
      <c r="Q1098" s="116">
        <v>1944.7082448905574</v>
      </c>
      <c r="R1098" s="116">
        <v>31.418293893100213</v>
      </c>
      <c r="S1098" s="116">
        <v>103.81019826562768</v>
      </c>
      <c r="T1098" s="116">
        <v>101.8342918777082</v>
      </c>
    </row>
    <row r="1099" spans="1:20">
      <c r="A1099" s="102" t="s">
        <v>3870</v>
      </c>
      <c r="B1099" s="140">
        <v>254.02350853330691</v>
      </c>
      <c r="C1099" s="140">
        <v>24090.331153731426</v>
      </c>
      <c r="D1099" s="116">
        <v>3.8763259799221221</v>
      </c>
      <c r="E1099" s="154">
        <v>0.25797623966085809</v>
      </c>
      <c r="F1099" s="138">
        <v>8.3642117674366538</v>
      </c>
      <c r="G1099" s="116">
        <v>0.8177545462004111</v>
      </c>
      <c r="H1099" s="138">
        <v>4.9077948927020261</v>
      </c>
      <c r="I1099" s="116">
        <v>2.3228238129893244</v>
      </c>
      <c r="J1099" s="138">
        <v>0.29772146644693792</v>
      </c>
      <c r="K1099" s="116">
        <v>2.1741177448240525</v>
      </c>
      <c r="L1099" s="139">
        <v>0.93598047887502189</v>
      </c>
      <c r="M1099" s="116">
        <v>1680.0000550665122</v>
      </c>
      <c r="N1099" s="116">
        <v>32.153890511003624</v>
      </c>
      <c r="O1099" s="116">
        <v>1803.5971439218242</v>
      </c>
      <c r="P1099" s="116">
        <v>19.595713806103845</v>
      </c>
      <c r="Q1099" s="116">
        <v>1949.5962030178241</v>
      </c>
      <c r="R1099" s="116">
        <v>14.612088996206467</v>
      </c>
      <c r="S1099" s="116">
        <v>86.171693013455922</v>
      </c>
      <c r="T1099" s="116">
        <v>93.147189810549548</v>
      </c>
    </row>
    <row r="1100" spans="1:20">
      <c r="A1100" s="102" t="s">
        <v>3871</v>
      </c>
      <c r="B1100" s="140">
        <v>1253.4674017257087</v>
      </c>
      <c r="C1100" s="140">
        <v>22336.556997112795</v>
      </c>
      <c r="D1100" s="116">
        <v>86.445264571556237</v>
      </c>
      <c r="E1100" s="154">
        <v>1.1568013643734486E-2</v>
      </c>
      <c r="F1100" s="138">
        <v>8.3207838021656464</v>
      </c>
      <c r="G1100" s="116">
        <v>0.79242379334685464</v>
      </c>
      <c r="H1100" s="138">
        <v>5.5348033738465467</v>
      </c>
      <c r="I1100" s="116">
        <v>1.7999113877908774</v>
      </c>
      <c r="J1100" s="138">
        <v>0.33401437671362139</v>
      </c>
      <c r="K1100" s="116">
        <v>1.6160895815631828</v>
      </c>
      <c r="L1100" s="139">
        <v>0.89787174664564562</v>
      </c>
      <c r="M1100" s="116">
        <v>1857.8096669266829</v>
      </c>
      <c r="N1100" s="116">
        <v>26.084988915678878</v>
      </c>
      <c r="O1100" s="116">
        <v>1906.018437791811</v>
      </c>
      <c r="P1100" s="116">
        <v>15.480477589465067</v>
      </c>
      <c r="Q1100" s="116">
        <v>1958.8939504259615</v>
      </c>
      <c r="R1100" s="116">
        <v>14.143955482337674</v>
      </c>
      <c r="S1100" s="116">
        <v>94.83972659789481</v>
      </c>
      <c r="T1100" s="116">
        <v>97.470708052489798</v>
      </c>
    </row>
    <row r="1101" spans="1:20">
      <c r="A1101" s="102" t="s">
        <v>3872</v>
      </c>
      <c r="B1101" s="140">
        <v>199.11482066298007</v>
      </c>
      <c r="C1101" s="140">
        <v>17054.901874132483</v>
      </c>
      <c r="D1101" s="116">
        <v>1.1834118100465014</v>
      </c>
      <c r="E1101" s="154">
        <v>0.84501438257634565</v>
      </c>
      <c r="F1101" s="138">
        <v>8.2051812798214367</v>
      </c>
      <c r="G1101" s="116">
        <v>0.85518807908483918</v>
      </c>
      <c r="H1101" s="138">
        <v>6.0504046155440214</v>
      </c>
      <c r="I1101" s="116">
        <v>1.7567974039767269</v>
      </c>
      <c r="J1101" s="138">
        <v>0.36005705458954901</v>
      </c>
      <c r="K1101" s="116">
        <v>1.5345978196291528</v>
      </c>
      <c r="L1101" s="139">
        <v>0.87352008612683651</v>
      </c>
      <c r="M1101" s="116">
        <v>1982.4441629143223</v>
      </c>
      <c r="N1101" s="116">
        <v>26.189630349772983</v>
      </c>
      <c r="O1101" s="116">
        <v>1983.1294181378398</v>
      </c>
      <c r="P1101" s="116">
        <v>15.30928387680251</v>
      </c>
      <c r="Q1101" s="116">
        <v>1983.8285944147419</v>
      </c>
      <c r="R1101" s="116">
        <v>15.222035790818722</v>
      </c>
      <c r="S1101" s="116">
        <v>99.930214157396591</v>
      </c>
      <c r="T1101" s="116">
        <v>99.965445763788779</v>
      </c>
    </row>
    <row r="1102" spans="1:20">
      <c r="A1102" s="102" t="s">
        <v>3873</v>
      </c>
      <c r="B1102" s="140">
        <v>61.596161575920661</v>
      </c>
      <c r="C1102" s="140">
        <v>5890.6051685533394</v>
      </c>
      <c r="D1102" s="116">
        <v>1.0538615202900969</v>
      </c>
      <c r="E1102" s="154">
        <v>0.94889127342340918</v>
      </c>
      <c r="F1102" s="138">
        <v>8.2038290990606111</v>
      </c>
      <c r="G1102" s="116">
        <v>1.6827281597467858</v>
      </c>
      <c r="H1102" s="138">
        <v>6.3422438929405551</v>
      </c>
      <c r="I1102" s="116">
        <v>2.6076666080041084</v>
      </c>
      <c r="J1102" s="138">
        <v>0.37736209023966621</v>
      </c>
      <c r="K1102" s="116">
        <v>1.9920720566522812</v>
      </c>
      <c r="L1102" s="139">
        <v>0.76392896643217745</v>
      </c>
      <c r="M1102" s="116">
        <v>2063.9493379824635</v>
      </c>
      <c r="N1102" s="116">
        <v>35.183391793980263</v>
      </c>
      <c r="O1102" s="116">
        <v>2024.3128429633971</v>
      </c>
      <c r="P1102" s="116">
        <v>22.875446279731705</v>
      </c>
      <c r="Q1102" s="116">
        <v>1984.1219387091267</v>
      </c>
      <c r="R1102" s="116">
        <v>29.948515140277209</v>
      </c>
      <c r="S1102" s="116">
        <v>104.02331115421629</v>
      </c>
      <c r="T1102" s="116">
        <v>101.95802220772568</v>
      </c>
    </row>
    <row r="1103" spans="1:20">
      <c r="A1103" s="102" t="s">
        <v>3874</v>
      </c>
      <c r="B1103" s="140">
        <v>47.632444028364816</v>
      </c>
      <c r="C1103" s="140">
        <v>9331.9522261554812</v>
      </c>
      <c r="D1103" s="116">
        <v>0.42717399800889266</v>
      </c>
      <c r="E1103" s="154">
        <v>2.3409664554984984</v>
      </c>
      <c r="F1103" s="138">
        <v>8.1882943658205303</v>
      </c>
      <c r="G1103" s="116">
        <v>1.1056327882965165</v>
      </c>
      <c r="H1103" s="138">
        <v>6.2665511063067489</v>
      </c>
      <c r="I1103" s="116">
        <v>2.2078677327743406</v>
      </c>
      <c r="J1103" s="138">
        <v>0.37215234346459214</v>
      </c>
      <c r="K1103" s="116">
        <v>1.9110876648834763</v>
      </c>
      <c r="L1103" s="139">
        <v>0.86558068516272058</v>
      </c>
      <c r="M1103" s="116">
        <v>2039.5201331192334</v>
      </c>
      <c r="N1103" s="116">
        <v>33.413435449686517</v>
      </c>
      <c r="O1103" s="116">
        <v>2013.7907074160116</v>
      </c>
      <c r="P1103" s="116">
        <v>19.335513350472297</v>
      </c>
      <c r="Q1103" s="116">
        <v>1987.4948176380908</v>
      </c>
      <c r="R1103" s="116">
        <v>19.669679338477522</v>
      </c>
      <c r="S1103" s="116">
        <v>102.61763276157714</v>
      </c>
      <c r="T1103" s="116">
        <v>101.2776613581774</v>
      </c>
    </row>
    <row r="1104" spans="1:20">
      <c r="A1104" s="102" t="s">
        <v>3875</v>
      </c>
      <c r="B1104" s="140">
        <v>127.05693352964576</v>
      </c>
      <c r="C1104" s="140">
        <v>11002.46418472163</v>
      </c>
      <c r="D1104" s="116">
        <v>1.2078074506757419</v>
      </c>
      <c r="E1104" s="154">
        <v>0.82794654018777725</v>
      </c>
      <c r="F1104" s="138">
        <v>8.1778198923012404</v>
      </c>
      <c r="G1104" s="116">
        <v>0.95672368973842548</v>
      </c>
      <c r="H1104" s="138">
        <v>6.0050813006093025</v>
      </c>
      <c r="I1104" s="116">
        <v>1.9163354785664966</v>
      </c>
      <c r="J1104" s="138">
        <v>0.35616821377291097</v>
      </c>
      <c r="K1104" s="116">
        <v>1.6604280917600667</v>
      </c>
      <c r="L1104" s="139">
        <v>0.86646002765765207</v>
      </c>
      <c r="M1104" s="116">
        <v>1963.9853877802257</v>
      </c>
      <c r="N1104" s="116">
        <v>28.111409910037082</v>
      </c>
      <c r="O1104" s="116">
        <v>1976.5809877690192</v>
      </c>
      <c r="P1104" s="116">
        <v>16.681927698462914</v>
      </c>
      <c r="Q1104" s="116">
        <v>1989.7718810350993</v>
      </c>
      <c r="R1104" s="116">
        <v>17.015578321769226</v>
      </c>
      <c r="S1104" s="116">
        <v>98.704047760416671</v>
      </c>
      <c r="T1104" s="116">
        <v>99.362758213969755</v>
      </c>
    </row>
    <row r="1105" spans="1:20">
      <c r="A1105" s="102" t="s">
        <v>3718</v>
      </c>
      <c r="B1105" s="140">
        <v>92.018241570142237</v>
      </c>
      <c r="C1105" s="140">
        <v>15754.718667991137</v>
      </c>
      <c r="D1105" s="116">
        <v>1.0732493143343296</v>
      </c>
      <c r="E1105" s="154">
        <v>0.93174995468805721</v>
      </c>
      <c r="F1105" s="138">
        <v>8.1595609051267459</v>
      </c>
      <c r="G1105" s="116">
        <v>1.0062234729774342</v>
      </c>
      <c r="H1105" s="138">
        <v>6.13619692938122</v>
      </c>
      <c r="I1105" s="116">
        <v>1.9064802187071321</v>
      </c>
      <c r="J1105" s="138">
        <v>0.36313223506772402</v>
      </c>
      <c r="K1105" s="116">
        <v>1.6193150239378453</v>
      </c>
      <c r="L1105" s="139">
        <v>0.84937415455376419</v>
      </c>
      <c r="M1105" s="116">
        <v>1997.0034853594943</v>
      </c>
      <c r="N1105" s="116">
        <v>27.808595782651082</v>
      </c>
      <c r="O1105" s="116">
        <v>1995.4104599716115</v>
      </c>
      <c r="P1105" s="116">
        <v>16.646908228798225</v>
      </c>
      <c r="Q1105" s="116">
        <v>1993.7467619840431</v>
      </c>
      <c r="R1105" s="116">
        <v>17.887845310797502</v>
      </c>
      <c r="S1105" s="116">
        <v>100.16334689227082</v>
      </c>
      <c r="T1105" s="116">
        <v>100.07983447114462</v>
      </c>
    </row>
    <row r="1106" spans="1:20">
      <c r="A1106" s="102" t="s">
        <v>3876</v>
      </c>
      <c r="B1106" s="140">
        <v>313.76990717373434</v>
      </c>
      <c r="C1106" s="140">
        <v>28374.804052873485</v>
      </c>
      <c r="D1106" s="116">
        <v>1.2578533151294684</v>
      </c>
      <c r="E1106" s="154">
        <v>0.7950052585400802</v>
      </c>
      <c r="F1106" s="138">
        <v>8.1409121276348131</v>
      </c>
      <c r="G1106" s="116">
        <v>0.98400737692000029</v>
      </c>
      <c r="H1106" s="138">
        <v>5.7032512198058738</v>
      </c>
      <c r="I1106" s="116">
        <v>2.8592588147092286</v>
      </c>
      <c r="J1106" s="138">
        <v>0.33673967959287554</v>
      </c>
      <c r="K1106" s="116">
        <v>2.6846024755370101</v>
      </c>
      <c r="L1106" s="139">
        <v>0.9389155195487332</v>
      </c>
      <c r="M1106" s="116">
        <v>1870.965829462649</v>
      </c>
      <c r="N1106" s="116">
        <v>43.596564510590611</v>
      </c>
      <c r="O1106" s="116">
        <v>1931.8603496831115</v>
      </c>
      <c r="P1106" s="116">
        <v>24.706207268853632</v>
      </c>
      <c r="Q1106" s="116">
        <v>1997.8137797605239</v>
      </c>
      <c r="R1106" s="116">
        <v>17.484586403222806</v>
      </c>
      <c r="S1106" s="116">
        <v>93.650661959440484</v>
      </c>
      <c r="T1106" s="116">
        <v>96.847881875599796</v>
      </c>
    </row>
    <row r="1107" spans="1:20">
      <c r="A1107" s="102" t="s">
        <v>3877</v>
      </c>
      <c r="B1107" s="140">
        <v>59.235229275578455</v>
      </c>
      <c r="C1107" s="140">
        <v>7852.0914848909479</v>
      </c>
      <c r="D1107" s="116">
        <v>0.89626119035682406</v>
      </c>
      <c r="E1107" s="154">
        <v>1.1157461806439202</v>
      </c>
      <c r="F1107" s="138">
        <v>8.1130822910326046</v>
      </c>
      <c r="G1107" s="116">
        <v>1.3393162128098632</v>
      </c>
      <c r="H1107" s="138">
        <v>6.4112514930711546</v>
      </c>
      <c r="I1107" s="116">
        <v>2.3177725980999826</v>
      </c>
      <c r="J1107" s="138">
        <v>0.37724841131267722</v>
      </c>
      <c r="K1107" s="116">
        <v>1.891640002380947</v>
      </c>
      <c r="L1107" s="139">
        <v>0.81614564083277086</v>
      </c>
      <c r="M1107" s="116">
        <v>2063.417268967878</v>
      </c>
      <c r="N1107" s="116">
        <v>33.402249910740807</v>
      </c>
      <c r="O1107" s="116">
        <v>2033.8115626740303</v>
      </c>
      <c r="P1107" s="116">
        <v>20.361520470351479</v>
      </c>
      <c r="Q1107" s="116">
        <v>2003.8927382172483</v>
      </c>
      <c r="R1107" s="116">
        <v>23.782467108046831</v>
      </c>
      <c r="S1107" s="116">
        <v>102.97044495523177</v>
      </c>
      <c r="T1107" s="116">
        <v>101.45567597496213</v>
      </c>
    </row>
    <row r="1108" spans="1:20">
      <c r="A1108" s="102" t="s">
        <v>3878</v>
      </c>
      <c r="B1108" s="140">
        <v>195.1309923903346</v>
      </c>
      <c r="C1108" s="140">
        <v>46302.43480053018</v>
      </c>
      <c r="D1108" s="116">
        <v>2.209930666410211</v>
      </c>
      <c r="E1108" s="154">
        <v>0.45250288400422528</v>
      </c>
      <c r="F1108" s="138">
        <v>8.0929227444794734</v>
      </c>
      <c r="G1108" s="116">
        <v>0.95750435352433438</v>
      </c>
      <c r="H1108" s="138">
        <v>5.2791415336395824</v>
      </c>
      <c r="I1108" s="116">
        <v>2.1316420542901584</v>
      </c>
      <c r="J1108" s="138">
        <v>0.30986136197358594</v>
      </c>
      <c r="K1108" s="116">
        <v>1.9044902889225541</v>
      </c>
      <c r="L1108" s="139">
        <v>0.89343812911251341</v>
      </c>
      <c r="M1108" s="116">
        <v>1740.0245031948259</v>
      </c>
      <c r="N1108" s="116">
        <v>29.043035136195726</v>
      </c>
      <c r="O1108" s="116">
        <v>1865.4955299497242</v>
      </c>
      <c r="P1108" s="116">
        <v>18.1992598706222</v>
      </c>
      <c r="Q1108" s="116">
        <v>2008.3096618511825</v>
      </c>
      <c r="R1108" s="116">
        <v>16.992918375240038</v>
      </c>
      <c r="S1108" s="116">
        <v>86.641245433781279</v>
      </c>
      <c r="T1108" s="116">
        <v>93.274118069943611</v>
      </c>
    </row>
    <row r="1109" spans="1:20">
      <c r="A1109" s="102" t="s">
        <v>3879</v>
      </c>
      <c r="B1109" s="140">
        <v>93.487533621371426</v>
      </c>
      <c r="C1109" s="140">
        <v>185493.9094223507</v>
      </c>
      <c r="D1109" s="116">
        <v>0.70565260755451553</v>
      </c>
      <c r="E1109" s="154">
        <v>1.4171279030138701</v>
      </c>
      <c r="F1109" s="138">
        <v>8.0824569381695355</v>
      </c>
      <c r="G1109" s="116">
        <v>0.9315762466661559</v>
      </c>
      <c r="H1109" s="138">
        <v>6.237755449209831</v>
      </c>
      <c r="I1109" s="116">
        <v>2.2519201964558042</v>
      </c>
      <c r="J1109" s="138">
        <v>0.36565411813947513</v>
      </c>
      <c r="K1109" s="116">
        <v>2.0501976167806228</v>
      </c>
      <c r="L1109" s="139">
        <v>0.91042196788648921</v>
      </c>
      <c r="M1109" s="116">
        <v>2008.918751212886</v>
      </c>
      <c r="N1109" s="116">
        <v>35.387350081775935</v>
      </c>
      <c r="O1109" s="116">
        <v>2009.758986143943</v>
      </c>
      <c r="P1109" s="116">
        <v>19.708877159324857</v>
      </c>
      <c r="Q1109" s="116">
        <v>2010.606145829501</v>
      </c>
      <c r="R1109" s="116">
        <v>16.528310659120962</v>
      </c>
      <c r="S1109" s="116">
        <v>99.916075327825141</v>
      </c>
      <c r="T1109" s="116">
        <v>99.958192254053856</v>
      </c>
    </row>
    <row r="1110" spans="1:20">
      <c r="A1110" s="102" t="s">
        <v>3880</v>
      </c>
      <c r="B1110" s="140">
        <v>161.10951190864338</v>
      </c>
      <c r="C1110" s="140">
        <v>10751.958174498144</v>
      </c>
      <c r="D1110" s="116">
        <v>2.181496936548982</v>
      </c>
      <c r="E1110" s="154">
        <v>0.45840082708617025</v>
      </c>
      <c r="F1110" s="138">
        <v>8.0337225630165268</v>
      </c>
      <c r="G1110" s="116">
        <v>0.90326003670709876</v>
      </c>
      <c r="H1110" s="138">
        <v>6.3387290439753556</v>
      </c>
      <c r="I1110" s="116">
        <v>1.7604982826494475</v>
      </c>
      <c r="J1110" s="138">
        <v>0.36933268451866114</v>
      </c>
      <c r="K1110" s="116">
        <v>1.5111173049434463</v>
      </c>
      <c r="L1110" s="139">
        <v>0.85834636695544086</v>
      </c>
      <c r="M1110" s="116">
        <v>2026.2596588568545</v>
      </c>
      <c r="N1110" s="116">
        <v>26.274082402981094</v>
      </c>
      <c r="O1110" s="116">
        <v>2023.8266465569945</v>
      </c>
      <c r="P1110" s="116">
        <v>15.441174380092207</v>
      </c>
      <c r="Q1110" s="116">
        <v>2021.3309939286155</v>
      </c>
      <c r="R1110" s="116">
        <v>16.005922825221319</v>
      </c>
      <c r="S1110" s="116">
        <v>100.24383265002332</v>
      </c>
      <c r="T1110" s="116">
        <v>100.12021841416106</v>
      </c>
    </row>
    <row r="1111" spans="1:20">
      <c r="A1111" s="102" t="s">
        <v>3881</v>
      </c>
      <c r="B1111" s="140">
        <v>96.288508599399009</v>
      </c>
      <c r="C1111" s="140">
        <v>10064.126328395945</v>
      </c>
      <c r="D1111" s="116">
        <v>1.6808638538118845</v>
      </c>
      <c r="E1111" s="154">
        <v>0.59493218188503916</v>
      </c>
      <c r="F1111" s="138">
        <v>7.9602378270932697</v>
      </c>
      <c r="G1111" s="116">
        <v>0.99053995918880655</v>
      </c>
      <c r="H1111" s="138">
        <v>6.6015081750821931</v>
      </c>
      <c r="I1111" s="116">
        <v>2.2111951454184098</v>
      </c>
      <c r="J1111" s="138">
        <v>0.38112543582212599</v>
      </c>
      <c r="K1111" s="116">
        <v>1.9769204739625161</v>
      </c>
      <c r="L1111" s="139">
        <v>0.89405065765393432</v>
      </c>
      <c r="M1111" s="116">
        <v>2081.5387591106546</v>
      </c>
      <c r="N1111" s="116">
        <v>35.167907096904855</v>
      </c>
      <c r="O1111" s="116">
        <v>2059.5488365686388</v>
      </c>
      <c r="P1111" s="116">
        <v>19.500860391682295</v>
      </c>
      <c r="Q1111" s="116">
        <v>2037.5965208571522</v>
      </c>
      <c r="R1111" s="116">
        <v>17.520076214862797</v>
      </c>
      <c r="S1111" s="116">
        <v>102.15657210854567</v>
      </c>
      <c r="T1111" s="116">
        <v>101.0677058077755</v>
      </c>
    </row>
    <row r="1112" spans="1:20">
      <c r="A1112" s="102" t="s">
        <v>3882</v>
      </c>
      <c r="B1112" s="140">
        <v>222.46501309918168</v>
      </c>
      <c r="C1112" s="140">
        <v>40221.17493154938</v>
      </c>
      <c r="D1112" s="116">
        <v>4.3436195819456893</v>
      </c>
      <c r="E1112" s="154">
        <v>0.23022273961479336</v>
      </c>
      <c r="F1112" s="138">
        <v>7.9335396437818257</v>
      </c>
      <c r="G1112" s="116">
        <v>0.81629311194843535</v>
      </c>
      <c r="H1112" s="138">
        <v>6.4061180072921378</v>
      </c>
      <c r="I1112" s="116">
        <v>1.734734852966159</v>
      </c>
      <c r="J1112" s="138">
        <v>0.36860451968085878</v>
      </c>
      <c r="K1112" s="116">
        <v>1.5306765058238336</v>
      </c>
      <c r="L1112" s="139">
        <v>0.88236914316132309</v>
      </c>
      <c r="M1112" s="116">
        <v>2022.8307619188263</v>
      </c>
      <c r="N1112" s="116">
        <v>26.575825797566608</v>
      </c>
      <c r="O1112" s="116">
        <v>2033.1080026160093</v>
      </c>
      <c r="P1112" s="116">
        <v>15.237015834745876</v>
      </c>
      <c r="Q1112" s="116">
        <v>2043.5373639089858</v>
      </c>
      <c r="R1112" s="116">
        <v>14.42780947390122</v>
      </c>
      <c r="S1112" s="116">
        <v>98.986727507122708</v>
      </c>
      <c r="T1112" s="116">
        <v>99.494505914887</v>
      </c>
    </row>
    <row r="1113" spans="1:20">
      <c r="A1113" s="102" t="s">
        <v>3883</v>
      </c>
      <c r="B1113" s="140">
        <v>99.95544112461242</v>
      </c>
      <c r="C1113" s="140">
        <v>10540.413049223598</v>
      </c>
      <c r="D1113" s="116">
        <v>0.6613059043251619</v>
      </c>
      <c r="E1113" s="154">
        <v>1.5121594914844483</v>
      </c>
      <c r="F1113" s="138">
        <v>7.9010400599585626</v>
      </c>
      <c r="G1113" s="116">
        <v>1.0752272932726794</v>
      </c>
      <c r="H1113" s="138">
        <v>6.4849397200155723</v>
      </c>
      <c r="I1113" s="116">
        <v>1.9145966750561627</v>
      </c>
      <c r="J1113" s="138">
        <v>0.37161131791601032</v>
      </c>
      <c r="K1113" s="116">
        <v>1.5841611963236637</v>
      </c>
      <c r="L1113" s="139">
        <v>0.82741248690259739</v>
      </c>
      <c r="M1113" s="116">
        <v>2036.9778771198889</v>
      </c>
      <c r="N1113" s="116">
        <v>27.668022224179595</v>
      </c>
      <c r="O1113" s="116">
        <v>2043.857404072731</v>
      </c>
      <c r="P1113" s="116">
        <v>16.844754513583666</v>
      </c>
      <c r="Q1113" s="116">
        <v>2050.7906497789486</v>
      </c>
      <c r="R1113" s="116">
        <v>18.989554112885116</v>
      </c>
      <c r="S1113" s="116">
        <v>99.326465982251847</v>
      </c>
      <c r="T1113" s="116">
        <v>99.663404749316982</v>
      </c>
    </row>
    <row r="1114" spans="1:20">
      <c r="A1114" s="102" t="s">
        <v>3884</v>
      </c>
      <c r="B1114" s="140">
        <v>511.92730178781858</v>
      </c>
      <c r="C1114" s="140">
        <v>42141.116915103776</v>
      </c>
      <c r="D1114" s="116">
        <v>11.1849621769086</v>
      </c>
      <c r="E1114" s="154">
        <v>8.9405756066346292E-2</v>
      </c>
      <c r="F1114" s="138">
        <v>7.8676687712092139</v>
      </c>
      <c r="G1114" s="116">
        <v>0.72609207055432579</v>
      </c>
      <c r="H1114" s="138">
        <v>6.6939182216742585</v>
      </c>
      <c r="I1114" s="116">
        <v>2.5061380631305816</v>
      </c>
      <c r="J1114" s="138">
        <v>0.38196642986433771</v>
      </c>
      <c r="K1114" s="116">
        <v>2.3986492650135482</v>
      </c>
      <c r="L1114" s="139">
        <v>0.95710978588994333</v>
      </c>
      <c r="M1114" s="116">
        <v>2085.4629110040623</v>
      </c>
      <c r="N1114" s="116">
        <v>42.738474819707903</v>
      </c>
      <c r="O1114" s="116">
        <v>2071.8182214851154</v>
      </c>
      <c r="P1114" s="116">
        <v>22.143006004198696</v>
      </c>
      <c r="Q1114" s="116">
        <v>2058.2632671630499</v>
      </c>
      <c r="R1114" s="116">
        <v>12.813764933028779</v>
      </c>
      <c r="S1114" s="116">
        <v>101.32148517028642</v>
      </c>
      <c r="T1114" s="116">
        <v>100.6585852647423</v>
      </c>
    </row>
    <row r="1115" spans="1:20">
      <c r="A1115" s="102" t="s">
        <v>3885</v>
      </c>
      <c r="B1115" s="140">
        <v>121.02298473672583</v>
      </c>
      <c r="C1115" s="140">
        <v>12828.85184535225</v>
      </c>
      <c r="D1115" s="116">
        <v>5.908231078076553</v>
      </c>
      <c r="E1115" s="154">
        <v>0.16925539756064412</v>
      </c>
      <c r="F1115" s="138">
        <v>7.8657629719537328</v>
      </c>
      <c r="G1115" s="116">
        <v>0.99638366647508791</v>
      </c>
      <c r="H1115" s="138">
        <v>6.0784985844278667</v>
      </c>
      <c r="I1115" s="116">
        <v>1.9954084893575685</v>
      </c>
      <c r="J1115" s="138">
        <v>0.34676551414611184</v>
      </c>
      <c r="K1115" s="116">
        <v>1.7288362064064702</v>
      </c>
      <c r="L1115" s="139">
        <v>0.8664071620558641</v>
      </c>
      <c r="M1115" s="116">
        <v>1919.1349054300165</v>
      </c>
      <c r="N1115" s="116">
        <v>28.695833017702284</v>
      </c>
      <c r="O1115" s="116">
        <v>1987.1674070878396</v>
      </c>
      <c r="P1115" s="116">
        <v>17.400407004980707</v>
      </c>
      <c r="Q1115" s="116">
        <v>2058.6907828288522</v>
      </c>
      <c r="R1115" s="116">
        <v>17.580964012431991</v>
      </c>
      <c r="S1115" s="116">
        <v>93.221134588892866</v>
      </c>
      <c r="T1115" s="116">
        <v>96.576408136769743</v>
      </c>
    </row>
    <row r="1116" spans="1:20">
      <c r="A1116" s="102" t="s">
        <v>3886</v>
      </c>
      <c r="B1116" s="140">
        <v>102.96013148009636</v>
      </c>
      <c r="C1116" s="140">
        <v>7212.5394485179695</v>
      </c>
      <c r="D1116" s="116">
        <v>0.87524044868237483</v>
      </c>
      <c r="E1116" s="154">
        <v>1.1425431737135134</v>
      </c>
      <c r="F1116" s="138">
        <v>7.8412646952420912</v>
      </c>
      <c r="G1116" s="116">
        <v>1.4616843414645513</v>
      </c>
      <c r="H1116" s="138">
        <v>6.7404764785120594</v>
      </c>
      <c r="I1116" s="116">
        <v>2.3557072597365591</v>
      </c>
      <c r="J1116" s="138">
        <v>0.38333231969876957</v>
      </c>
      <c r="K1116" s="116">
        <v>1.8473861479108447</v>
      </c>
      <c r="L1116" s="139">
        <v>0.78421719858240768</v>
      </c>
      <c r="M1116" s="116">
        <v>2091.8311866324016</v>
      </c>
      <c r="N1116" s="116">
        <v>33.001113645888154</v>
      </c>
      <c r="O1116" s="116">
        <v>2077.9440993431872</v>
      </c>
      <c r="P1116" s="116">
        <v>20.83219649484181</v>
      </c>
      <c r="Q1116" s="116">
        <v>2064.1936951797934</v>
      </c>
      <c r="R1116" s="116">
        <v>25.776815590081128</v>
      </c>
      <c r="S1116" s="116">
        <v>101.33890010017694</v>
      </c>
      <c r="T1116" s="116">
        <v>100.66830899318245</v>
      </c>
    </row>
    <row r="1117" spans="1:20">
      <c r="A1117" s="102" t="s">
        <v>3887</v>
      </c>
      <c r="B1117" s="140">
        <v>433.33149043980495</v>
      </c>
      <c r="C1117" s="140">
        <v>25019.79611814017</v>
      </c>
      <c r="D1117" s="116">
        <v>3.911771324446343</v>
      </c>
      <c r="E1117" s="154">
        <v>0.25563866521301221</v>
      </c>
      <c r="F1117" s="138">
        <v>7.7340134817914192</v>
      </c>
      <c r="G1117" s="116">
        <v>0.92111681832844761</v>
      </c>
      <c r="H1117" s="138">
        <v>6.9073507721847838</v>
      </c>
      <c r="I1117" s="116">
        <v>2.3037353006409891</v>
      </c>
      <c r="J1117" s="138">
        <v>0.38744955030127276</v>
      </c>
      <c r="K1117" s="116">
        <v>2.1115729071978326</v>
      </c>
      <c r="L1117" s="139">
        <v>0.91658660029661865</v>
      </c>
      <c r="M1117" s="116">
        <v>2110.989239865783</v>
      </c>
      <c r="N1117" s="116">
        <v>38.012574195421848</v>
      </c>
      <c r="O1117" s="116">
        <v>2099.601771172142</v>
      </c>
      <c r="P1117" s="116">
        <v>20.436269936545386</v>
      </c>
      <c r="Q1117" s="116">
        <v>2088.4438795335591</v>
      </c>
      <c r="R1117" s="116">
        <v>16.197957212325036</v>
      </c>
      <c r="S1117" s="116">
        <v>101.079529143836</v>
      </c>
      <c r="T1117" s="116">
        <v>100.54236326383378</v>
      </c>
    </row>
    <row r="1118" spans="1:20">
      <c r="A1118" s="102" t="s">
        <v>3888</v>
      </c>
      <c r="B1118" s="140">
        <v>320.51763015270313</v>
      </c>
      <c r="C1118" s="140">
        <v>124841.26746245749</v>
      </c>
      <c r="D1118" s="116">
        <v>1.0180509119154768</v>
      </c>
      <c r="E1118" s="154">
        <v>0.98226914616527994</v>
      </c>
      <c r="F1118" s="138">
        <v>7.5921534941619679</v>
      </c>
      <c r="G1118" s="116">
        <v>0.88292028930441591</v>
      </c>
      <c r="H1118" s="138">
        <v>7.195334533044857</v>
      </c>
      <c r="I1118" s="116">
        <v>1.9179171127276413</v>
      </c>
      <c r="J1118" s="138">
        <v>0.39620020464694505</v>
      </c>
      <c r="K1118" s="116">
        <v>1.702603246216845</v>
      </c>
      <c r="L1118" s="139">
        <v>0.88773557257405189</v>
      </c>
      <c r="M1118" s="116">
        <v>2151.5191434545495</v>
      </c>
      <c r="N1118" s="116">
        <v>31.14598284791532</v>
      </c>
      <c r="O1118" s="116">
        <v>2135.9242858979778</v>
      </c>
      <c r="P1118" s="116">
        <v>17.099566566642125</v>
      </c>
      <c r="Q1118" s="116">
        <v>2120.9382350781434</v>
      </c>
      <c r="R1118" s="116">
        <v>15.469506868036433</v>
      </c>
      <c r="S1118" s="116">
        <v>101.44185756429061</v>
      </c>
      <c r="T1118" s="116">
        <v>100.73012220796092</v>
      </c>
    </row>
    <row r="1119" spans="1:20">
      <c r="A1119" s="102" t="s">
        <v>3889</v>
      </c>
      <c r="B1119" s="140">
        <v>416.82130629173258</v>
      </c>
      <c r="C1119" s="140">
        <v>26018.720868050113</v>
      </c>
      <c r="D1119" s="116">
        <v>2.0859312008404385</v>
      </c>
      <c r="E1119" s="154">
        <v>0.4794021967728811</v>
      </c>
      <c r="F1119" s="138">
        <v>7.5350451121512236</v>
      </c>
      <c r="G1119" s="116">
        <v>0.93249869634305782</v>
      </c>
      <c r="H1119" s="138">
        <v>6.9308096182833081</v>
      </c>
      <c r="I1119" s="116">
        <v>2.2023491181738648</v>
      </c>
      <c r="J1119" s="138">
        <v>0.37876387538073925</v>
      </c>
      <c r="K1119" s="116">
        <v>1.9951911737073464</v>
      </c>
      <c r="L1119" s="139">
        <v>0.9059377358671048</v>
      </c>
      <c r="M1119" s="116">
        <v>2070.5067221554627</v>
      </c>
      <c r="N1119" s="116">
        <v>35.333423992257053</v>
      </c>
      <c r="O1119" s="116">
        <v>2102.609662443479</v>
      </c>
      <c r="P1119" s="116">
        <v>19.545021571463622</v>
      </c>
      <c r="Q1119" s="116">
        <v>2134.1591523334732</v>
      </c>
      <c r="R1119" s="116">
        <v>16.314121355526595</v>
      </c>
      <c r="S1119" s="116">
        <v>97.017446889637384</v>
      </c>
      <c r="T1119" s="116">
        <v>98.473185924071672</v>
      </c>
    </row>
    <row r="1120" spans="1:20">
      <c r="A1120" s="102" t="s">
        <v>3687</v>
      </c>
      <c r="B1120" s="140">
        <v>567.85353029716919</v>
      </c>
      <c r="C1120" s="140">
        <v>10258.510508402082</v>
      </c>
      <c r="D1120" s="116">
        <v>13.010760202821974</v>
      </c>
      <c r="E1120" s="154">
        <v>7.6859459740338976E-2</v>
      </c>
      <c r="F1120" s="138">
        <v>7.1499831718819182</v>
      </c>
      <c r="G1120" s="116">
        <v>1.5409178126593621</v>
      </c>
      <c r="H1120" s="138">
        <v>3.7592562992207794</v>
      </c>
      <c r="I1120" s="116">
        <v>13.240674966090424</v>
      </c>
      <c r="J1120" s="138">
        <v>0.19494211835088243</v>
      </c>
      <c r="K1120" s="116">
        <v>13.150705146579886</v>
      </c>
      <c r="L1120" s="139">
        <v>0.99320504281383304</v>
      </c>
      <c r="M1120" s="116">
        <v>1148.0918464717442</v>
      </c>
      <c r="N1120" s="116">
        <v>138.32245955303313</v>
      </c>
      <c r="O1120" s="116">
        <v>1584.0903857208118</v>
      </c>
      <c r="P1120" s="116">
        <v>106.5844629210269</v>
      </c>
      <c r="Q1120" s="116">
        <v>2225.4642311904727</v>
      </c>
      <c r="R1120" s="116">
        <v>26.691857377889846</v>
      </c>
      <c r="S1120" s="116">
        <v>51.588869880761592</v>
      </c>
      <c r="T1120" s="116">
        <v>72.476410236485691</v>
      </c>
    </row>
    <row r="1121" spans="1:20">
      <c r="A1121" s="102" t="s">
        <v>3890</v>
      </c>
      <c r="B1121" s="140">
        <v>88.387961465111346</v>
      </c>
      <c r="C1121" s="140">
        <v>12649.687645286831</v>
      </c>
      <c r="D1121" s="116">
        <v>1.5207100580967128</v>
      </c>
      <c r="E1121" s="154">
        <v>0.65758754910293549</v>
      </c>
      <c r="F1121" s="138">
        <v>6.4877117870952699</v>
      </c>
      <c r="G1121" s="116">
        <v>1.1007435518007656</v>
      </c>
      <c r="H1121" s="138">
        <v>9.1459404447157695</v>
      </c>
      <c r="I1121" s="116">
        <v>2.2696278325122492</v>
      </c>
      <c r="J1121" s="138">
        <v>0.43034686413732126</v>
      </c>
      <c r="K1121" s="116">
        <v>1.9848360464489971</v>
      </c>
      <c r="L1121" s="139">
        <v>0.87452049098815632</v>
      </c>
      <c r="M1121" s="116">
        <v>2307.281077789657</v>
      </c>
      <c r="N1121" s="116">
        <v>38.496857651444316</v>
      </c>
      <c r="O1121" s="116">
        <v>2352.7173369531906</v>
      </c>
      <c r="P1121" s="116">
        <v>20.776922831072625</v>
      </c>
      <c r="Q1121" s="116">
        <v>2392.3266135874796</v>
      </c>
      <c r="R1121" s="116">
        <v>18.732422432908379</v>
      </c>
      <c r="S1121" s="116">
        <v>96.445070028699377</v>
      </c>
      <c r="T1121" s="116">
        <v>98.0687752646744</v>
      </c>
    </row>
    <row r="1122" spans="1:20">
      <c r="A1122" s="102" t="s">
        <v>3891</v>
      </c>
      <c r="B1122" s="140">
        <v>452.76773140677147</v>
      </c>
      <c r="C1122" s="140">
        <v>37106.839820788831</v>
      </c>
      <c r="D1122" s="116">
        <v>0.80949920712788992</v>
      </c>
      <c r="E1122" s="154">
        <v>1.2353316608524034</v>
      </c>
      <c r="F1122" s="138">
        <v>6.4724067975547923</v>
      </c>
      <c r="G1122" s="116">
        <v>0.80033776008094204</v>
      </c>
      <c r="H1122" s="138">
        <v>8.9432914137744266</v>
      </c>
      <c r="I1122" s="116">
        <v>2.0028724447342743</v>
      </c>
      <c r="J1122" s="138">
        <v>0.41981882897466644</v>
      </c>
      <c r="K1122" s="116">
        <v>1.8360167481982479</v>
      </c>
      <c r="L1122" s="139">
        <v>0.91669180083099944</v>
      </c>
      <c r="M1122" s="116">
        <v>2259.6569105197332</v>
      </c>
      <c r="N1122" s="116">
        <v>34.996780386019054</v>
      </c>
      <c r="O1122" s="116">
        <v>2332.231399709578</v>
      </c>
      <c r="P1122" s="116">
        <v>18.293525184017426</v>
      </c>
      <c r="Q1122" s="116">
        <v>2396.3456727435714</v>
      </c>
      <c r="R1122" s="116">
        <v>13.613634731936372</v>
      </c>
      <c r="S1122" s="116">
        <v>94.295949712991799</v>
      </c>
      <c r="T1122" s="116">
        <v>96.888195176564295</v>
      </c>
    </row>
    <row r="1123" spans="1:20">
      <c r="A1123" s="102" t="s">
        <v>3892</v>
      </c>
      <c r="B1123" s="140">
        <v>66.464635857335111</v>
      </c>
      <c r="C1123" s="140">
        <v>10434.199614870406</v>
      </c>
      <c r="D1123" s="116">
        <v>1.338016317311657</v>
      </c>
      <c r="E1123" s="154">
        <v>0.74737504099292329</v>
      </c>
      <c r="F1123" s="138">
        <v>6.4462136525258211</v>
      </c>
      <c r="G1123" s="116">
        <v>1.1052337154513914</v>
      </c>
      <c r="H1123" s="138">
        <v>9.6163517856047402</v>
      </c>
      <c r="I1123" s="116">
        <v>2.2191316131241448</v>
      </c>
      <c r="J1123" s="138">
        <v>0.44958701891395658</v>
      </c>
      <c r="K1123" s="116">
        <v>1.9243189835878254</v>
      </c>
      <c r="L1123" s="139">
        <v>0.86714955174683173</v>
      </c>
      <c r="M1123" s="116">
        <v>2393.4162857245415</v>
      </c>
      <c r="N1123" s="116">
        <v>38.474226581104176</v>
      </c>
      <c r="O1123" s="116">
        <v>2398.7362885551197</v>
      </c>
      <c r="P1123" s="116">
        <v>20.412984933863754</v>
      </c>
      <c r="Q1123" s="116">
        <v>2403.2421252909335</v>
      </c>
      <c r="R1123" s="116">
        <v>18.790434126075525</v>
      </c>
      <c r="S1123" s="116">
        <v>99.5911423379697</v>
      </c>
      <c r="T1123" s="116">
        <v>99.778216436047558</v>
      </c>
    </row>
    <row r="1124" spans="1:20">
      <c r="A1124" s="102" t="s">
        <v>3893</v>
      </c>
      <c r="B1124" s="140">
        <v>193.09843235944973</v>
      </c>
      <c r="C1124" s="140">
        <v>18213.633394004271</v>
      </c>
      <c r="D1124" s="116">
        <v>3.5472513338477589</v>
      </c>
      <c r="E1124" s="154">
        <v>0.28190841468097622</v>
      </c>
      <c r="F1124" s="138">
        <v>6.3099324393215808</v>
      </c>
      <c r="G1124" s="116">
        <v>0.94343725599642003</v>
      </c>
      <c r="H1124" s="138">
        <v>10.310767197133227</v>
      </c>
      <c r="I1124" s="116">
        <v>3.4223495504997103</v>
      </c>
      <c r="J1124" s="138">
        <v>0.47186136068671164</v>
      </c>
      <c r="K1124" s="116">
        <v>3.2897420248103826</v>
      </c>
      <c r="L1124" s="139">
        <v>0.96125248934026475</v>
      </c>
      <c r="M1124" s="116">
        <v>2491.7184951166523</v>
      </c>
      <c r="N1124" s="116">
        <v>67.989784161046146</v>
      </c>
      <c r="O1124" s="116">
        <v>2463.0706415691602</v>
      </c>
      <c r="P1124" s="116">
        <v>31.687950616382977</v>
      </c>
      <c r="Q1124" s="116">
        <v>2439.4964360092035</v>
      </c>
      <c r="R1124" s="116">
        <v>15.97761601591742</v>
      </c>
      <c r="S1124" s="116">
        <v>102.14069011688656</v>
      </c>
      <c r="T1124" s="116">
        <v>101.16309508399813</v>
      </c>
    </row>
    <row r="1125" spans="1:20">
      <c r="A1125" s="102" t="s">
        <v>3894</v>
      </c>
      <c r="B1125" s="140">
        <v>80.666631290076452</v>
      </c>
      <c r="C1125" s="140">
        <v>8111.028226112252</v>
      </c>
      <c r="D1125" s="116">
        <v>2.3312204774113012</v>
      </c>
      <c r="E1125" s="154">
        <v>0.42895985587362712</v>
      </c>
      <c r="F1125" s="138">
        <v>6.2726779954747593</v>
      </c>
      <c r="G1125" s="116">
        <v>0.88325014873143859</v>
      </c>
      <c r="H1125" s="138">
        <v>10.516712805137299</v>
      </c>
      <c r="I1125" s="116">
        <v>2.1409646428297737</v>
      </c>
      <c r="J1125" s="138">
        <v>0.47844468376495769</v>
      </c>
      <c r="K1125" s="116">
        <v>1.950281717243207</v>
      </c>
      <c r="L1125" s="139">
        <v>0.91093597634824297</v>
      </c>
      <c r="M1125" s="116">
        <v>2520.4876445231248</v>
      </c>
      <c r="N1125" s="116">
        <v>40.686279190186497</v>
      </c>
      <c r="O1125" s="116">
        <v>2481.3923620575024</v>
      </c>
      <c r="P1125" s="116">
        <v>19.853918075326874</v>
      </c>
      <c r="Q1125" s="116">
        <v>2449.5213205647974</v>
      </c>
      <c r="R1125" s="116">
        <v>14.945513910435011</v>
      </c>
      <c r="S1125" s="116">
        <v>102.89715069481267</v>
      </c>
      <c r="T1125" s="116">
        <v>101.57553811575393</v>
      </c>
    </row>
    <row r="1126" spans="1:20">
      <c r="A1126" s="102" t="s">
        <v>3895</v>
      </c>
      <c r="B1126" s="140">
        <v>106.79234357062343</v>
      </c>
      <c r="C1126" s="140">
        <v>12027.120865254929</v>
      </c>
      <c r="D1126" s="116">
        <v>0.77104877334313049</v>
      </c>
      <c r="E1126" s="154">
        <v>1.2969348173192439</v>
      </c>
      <c r="F1126" s="138">
        <v>6.1861905429498325</v>
      </c>
      <c r="G1126" s="116">
        <v>0.89515360623554474</v>
      </c>
      <c r="H1126" s="138">
        <v>10.188482517229541</v>
      </c>
      <c r="I1126" s="116">
        <v>2.0134406085547343</v>
      </c>
      <c r="J1126" s="138">
        <v>0.45712136782053309</v>
      </c>
      <c r="K1126" s="116">
        <v>1.8035085542965297</v>
      </c>
      <c r="L1126" s="139">
        <v>0.89573466763000464</v>
      </c>
      <c r="M1126" s="116">
        <v>2426.8352847833785</v>
      </c>
      <c r="N1126" s="116">
        <v>36.47344975259557</v>
      </c>
      <c r="O1126" s="116">
        <v>2452.0332055784143</v>
      </c>
      <c r="P1126" s="116">
        <v>18.618973054673916</v>
      </c>
      <c r="Q1126" s="116">
        <v>2472.9803584904312</v>
      </c>
      <c r="R1126" s="116">
        <v>15.108452875929515</v>
      </c>
      <c r="S1126" s="116">
        <v>98.13402991460795</v>
      </c>
      <c r="T1126" s="116">
        <v>98.972366249457394</v>
      </c>
    </row>
    <row r="1127" spans="1:20">
      <c r="A1127" s="102" t="s">
        <v>3896</v>
      </c>
      <c r="B1127" s="140">
        <v>32.10314751860237</v>
      </c>
      <c r="C1127" s="140">
        <v>5335.0353337185179</v>
      </c>
      <c r="D1127" s="116">
        <v>0.45199203750887929</v>
      </c>
      <c r="E1127" s="154">
        <v>2.2124283549582557</v>
      </c>
      <c r="F1127" s="138">
        <v>6.1528469287732861</v>
      </c>
      <c r="G1127" s="116">
        <v>1.1046208298154174</v>
      </c>
      <c r="H1127" s="138">
        <v>11.15993815394245</v>
      </c>
      <c r="I1127" s="116">
        <v>2.1552286001630021</v>
      </c>
      <c r="J1127" s="138">
        <v>0.49800834925866422</v>
      </c>
      <c r="K1127" s="116">
        <v>1.8506277695145701</v>
      </c>
      <c r="L1127" s="139">
        <v>0.85866889914814848</v>
      </c>
      <c r="M1127" s="116">
        <v>2605.2309987649314</v>
      </c>
      <c r="N1127" s="116">
        <v>39.661136034482979</v>
      </c>
      <c r="O1127" s="116">
        <v>2536.5759156222953</v>
      </c>
      <c r="P1127" s="116">
        <v>20.086779954400754</v>
      </c>
      <c r="Q1127" s="116">
        <v>2482.0996723450453</v>
      </c>
      <c r="R1127" s="116">
        <v>18.627669012736078</v>
      </c>
      <c r="S1127" s="116">
        <v>104.96077284050217</v>
      </c>
      <c r="T1127" s="116">
        <v>102.70660470754305</v>
      </c>
    </row>
    <row r="1128" spans="1:20">
      <c r="A1128" s="102" t="s">
        <v>3897</v>
      </c>
      <c r="B1128" s="140">
        <v>90.524627582205525</v>
      </c>
      <c r="C1128" s="140">
        <v>7081.5745972641598</v>
      </c>
      <c r="D1128" s="116">
        <v>2.4317427991667446</v>
      </c>
      <c r="E1128" s="154">
        <v>0.41122770070200587</v>
      </c>
      <c r="F1128" s="138">
        <v>6.1395279652449215</v>
      </c>
      <c r="G1128" s="116">
        <v>0.98921446551104941</v>
      </c>
      <c r="H1128" s="138">
        <v>10.371987573141325</v>
      </c>
      <c r="I1128" s="116">
        <v>1.8010716993163358</v>
      </c>
      <c r="J1128" s="138">
        <v>0.46184441369650409</v>
      </c>
      <c r="K1128" s="116">
        <v>1.5050960126523234</v>
      </c>
      <c r="L1128" s="139">
        <v>0.83566690500086083</v>
      </c>
      <c r="M1128" s="116">
        <v>2447.6966026386967</v>
      </c>
      <c r="N1128" s="116">
        <v>30.653511099059642</v>
      </c>
      <c r="O1128" s="116">
        <v>2468.551658657525</v>
      </c>
      <c r="P1128" s="116">
        <v>16.681134831004101</v>
      </c>
      <c r="Q1128" s="116">
        <v>2485.7537944396845</v>
      </c>
      <c r="R1128" s="116">
        <v>16.677850141344152</v>
      </c>
      <c r="S1128" s="116">
        <v>98.468987882624702</v>
      </c>
      <c r="T1128" s="116">
        <v>99.155170362925688</v>
      </c>
    </row>
    <row r="1129" spans="1:20">
      <c r="A1129" s="102" t="s">
        <v>3898</v>
      </c>
      <c r="B1129" s="140">
        <v>106.23617606852808</v>
      </c>
      <c r="C1129" s="140">
        <v>11153.650702923842</v>
      </c>
      <c r="D1129" s="116">
        <v>1.2449075725132392</v>
      </c>
      <c r="E1129" s="154">
        <v>0.80327248550764618</v>
      </c>
      <c r="F1129" s="138">
        <v>6.0719349992719565</v>
      </c>
      <c r="G1129" s="116">
        <v>1.0885027046739193</v>
      </c>
      <c r="H1129" s="138">
        <v>10.676008523415522</v>
      </c>
      <c r="I1129" s="116">
        <v>2.2770908879956666</v>
      </c>
      <c r="J1129" s="138">
        <v>0.47014817091566885</v>
      </c>
      <c r="K1129" s="116">
        <v>2.0000761920763059</v>
      </c>
      <c r="L1129" s="139">
        <v>0.87834710622236367</v>
      </c>
      <c r="M1129" s="116">
        <v>2484.2107477987829</v>
      </c>
      <c r="N1129" s="116">
        <v>41.232940872118434</v>
      </c>
      <c r="O1129" s="116">
        <v>2495.3405929695687</v>
      </c>
      <c r="P1129" s="116">
        <v>21.144019571280069</v>
      </c>
      <c r="Q1129" s="116">
        <v>2504.4002803430699</v>
      </c>
      <c r="R1129" s="116">
        <v>18.314851191458274</v>
      </c>
      <c r="S1129" s="116">
        <v>99.193837634392793</v>
      </c>
      <c r="T1129" s="116">
        <v>99.553974908189147</v>
      </c>
    </row>
    <row r="1130" spans="1:20">
      <c r="A1130" s="102" t="s">
        <v>3899</v>
      </c>
      <c r="B1130" s="140">
        <v>492.51447654829866</v>
      </c>
      <c r="C1130" s="140">
        <v>26538.469985388638</v>
      </c>
      <c r="D1130" s="116">
        <v>2.1516430582927493</v>
      </c>
      <c r="E1130" s="154">
        <v>0.46476110251923652</v>
      </c>
      <c r="F1130" s="138">
        <v>6.0449525323650626</v>
      </c>
      <c r="G1130" s="116">
        <v>0.7681977944154178</v>
      </c>
      <c r="H1130" s="138">
        <v>10.827113725575302</v>
      </c>
      <c r="I1130" s="116">
        <v>2.126837379428149</v>
      </c>
      <c r="J1130" s="138">
        <v>0.47468369983769187</v>
      </c>
      <c r="K1130" s="116">
        <v>1.9832572670201121</v>
      </c>
      <c r="L1130" s="139">
        <v>0.93249125965303381</v>
      </c>
      <c r="M1130" s="116">
        <v>2504.0678550076677</v>
      </c>
      <c r="N1130" s="116">
        <v>41.153672626325715</v>
      </c>
      <c r="O1130" s="116">
        <v>2508.3968817395626</v>
      </c>
      <c r="P1130" s="116">
        <v>19.772109551027597</v>
      </c>
      <c r="Q1130" s="116">
        <v>2511.886243001768</v>
      </c>
      <c r="R1130" s="116">
        <v>12.914846967529684</v>
      </c>
      <c r="S1130" s="116">
        <v>99.688744344379344</v>
      </c>
      <c r="T1130" s="116">
        <v>99.827418589003642</v>
      </c>
    </row>
    <row r="1131" spans="1:20">
      <c r="A1131" s="102" t="s">
        <v>3900</v>
      </c>
      <c r="B1131" s="140">
        <v>642.803422609157</v>
      </c>
      <c r="C1131" s="140">
        <v>20087.233895455072</v>
      </c>
      <c r="D1131" s="116">
        <v>2.8271363190917445</v>
      </c>
      <c r="E1131" s="154">
        <v>0.35371481496911455</v>
      </c>
      <c r="F1131" s="138">
        <v>6.0215472571657687</v>
      </c>
      <c r="G1131" s="116">
        <v>0.86943902240276416</v>
      </c>
      <c r="H1131" s="138">
        <v>10.729706745383369</v>
      </c>
      <c r="I1131" s="116">
        <v>1.9895401696667556</v>
      </c>
      <c r="J1131" s="138">
        <v>0.4685917915785921</v>
      </c>
      <c r="K1131" s="116">
        <v>1.7895099533226824</v>
      </c>
      <c r="L1131" s="139">
        <v>0.8994590713000894</v>
      </c>
      <c r="M1131" s="116">
        <v>2477.3826058758068</v>
      </c>
      <c r="N1131" s="116">
        <v>36.808712239447914</v>
      </c>
      <c r="O1131" s="116">
        <v>2499.9996567591961</v>
      </c>
      <c r="P1131" s="116">
        <v>18.48124718284862</v>
      </c>
      <c r="Q1131" s="116">
        <v>2518.4075950503338</v>
      </c>
      <c r="R1131" s="116">
        <v>14.607949822729097</v>
      </c>
      <c r="S1131" s="116">
        <v>98.370994859801201</v>
      </c>
      <c r="T1131" s="116">
        <v>99.095317840454896</v>
      </c>
    </row>
    <row r="1132" spans="1:20">
      <c r="A1132" s="102" t="s">
        <v>3901</v>
      </c>
      <c r="B1132" s="140">
        <v>348.30649534418666</v>
      </c>
      <c r="C1132" s="140">
        <v>29837.797586853492</v>
      </c>
      <c r="D1132" s="116">
        <v>8.7998624630285711</v>
      </c>
      <c r="E1132" s="154">
        <v>0.11363813970972438</v>
      </c>
      <c r="F1132" s="138">
        <v>6.0165595810117978</v>
      </c>
      <c r="G1132" s="116">
        <v>1.7885960700559045</v>
      </c>
      <c r="H1132" s="138">
        <v>8.914873872880797</v>
      </c>
      <c r="I1132" s="116">
        <v>2.6094627824159513</v>
      </c>
      <c r="J1132" s="138">
        <v>0.38901124030601042</v>
      </c>
      <c r="K1132" s="116">
        <v>1.9000579230630239</v>
      </c>
      <c r="L1132" s="139">
        <v>0.72814141510915509</v>
      </c>
      <c r="M1132" s="116">
        <v>2118.2411352934819</v>
      </c>
      <c r="N1132" s="116">
        <v>34.304060962617314</v>
      </c>
      <c r="O1132" s="116">
        <v>2329.3253196444093</v>
      </c>
      <c r="P1132" s="116">
        <v>23.828062981040148</v>
      </c>
      <c r="Q1132" s="116">
        <v>2519.8000209993079</v>
      </c>
      <c r="R1132" s="116">
        <v>30.05191463396568</v>
      </c>
      <c r="S1132" s="116">
        <v>84.063858942799172</v>
      </c>
      <c r="T1132" s="116">
        <v>90.937968922986201</v>
      </c>
    </row>
    <row r="1133" spans="1:20">
      <c r="A1133" s="102" t="s">
        <v>3902</v>
      </c>
      <c r="B1133" s="140">
        <v>44.421133317114304</v>
      </c>
      <c r="C1133" s="140">
        <v>13774.764874709377</v>
      </c>
      <c r="D1133" s="116">
        <v>0.82776398477864577</v>
      </c>
      <c r="E1133" s="154">
        <v>1.2080738210269106</v>
      </c>
      <c r="F1133" s="138">
        <v>6.0047646726382258</v>
      </c>
      <c r="G1133" s="116">
        <v>1.1566061859887686</v>
      </c>
      <c r="H1133" s="138">
        <v>11.235779591621997</v>
      </c>
      <c r="I1133" s="116">
        <v>2.2586729345713428</v>
      </c>
      <c r="J1133" s="138">
        <v>0.4893255900879121</v>
      </c>
      <c r="K1133" s="116">
        <v>1.9400684410343971</v>
      </c>
      <c r="L1133" s="139">
        <v>0.85894173137669827</v>
      </c>
      <c r="M1133" s="116">
        <v>2567.7575722165125</v>
      </c>
      <c r="N1133" s="116">
        <v>41.091255915401916</v>
      </c>
      <c r="O1133" s="116">
        <v>2542.8891841593722</v>
      </c>
      <c r="P1133" s="116">
        <v>21.062848839625303</v>
      </c>
      <c r="Q1133" s="116">
        <v>2523.0966668012211</v>
      </c>
      <c r="R1133" s="116">
        <v>19.424998910123122</v>
      </c>
      <c r="S1133" s="116">
        <v>101.77008300961819</v>
      </c>
      <c r="T1133" s="116">
        <v>100.97795799408227</v>
      </c>
    </row>
    <row r="1134" spans="1:20">
      <c r="A1134" s="102" t="s">
        <v>3903</v>
      </c>
      <c r="B1134" s="140">
        <v>221.14513585561997</v>
      </c>
      <c r="C1134" s="140">
        <v>33891.721999391026</v>
      </c>
      <c r="D1134" s="116">
        <v>1.1054459653850333</v>
      </c>
      <c r="E1134" s="154">
        <v>0.90461228437492569</v>
      </c>
      <c r="F1134" s="138">
        <v>5.8671158723981423</v>
      </c>
      <c r="G1134" s="116">
        <v>0.80881937127135706</v>
      </c>
      <c r="H1134" s="138">
        <v>11.318973662553056</v>
      </c>
      <c r="I1134" s="116">
        <v>1.8741781996512663</v>
      </c>
      <c r="J1134" s="138">
        <v>0.48164875279098907</v>
      </c>
      <c r="K1134" s="116">
        <v>1.6906670721062349</v>
      </c>
      <c r="L1134" s="139">
        <v>0.90208448290606635</v>
      </c>
      <c r="M1134" s="116">
        <v>2534.4431256720786</v>
      </c>
      <c r="N1134" s="116">
        <v>35.429567664255046</v>
      </c>
      <c r="O1134" s="116">
        <v>2549.7696583482075</v>
      </c>
      <c r="P1134" s="116">
        <v>17.487037836996706</v>
      </c>
      <c r="Q1134" s="116">
        <v>2561.967780537776</v>
      </c>
      <c r="R1134" s="116">
        <v>13.531034494602864</v>
      </c>
      <c r="S1134" s="116">
        <v>98.925643988390846</v>
      </c>
      <c r="T1134" s="116">
        <v>99.39890520596839</v>
      </c>
    </row>
    <row r="1135" spans="1:20">
      <c r="A1135" s="102" t="s">
        <v>3766</v>
      </c>
      <c r="B1135" s="140">
        <v>177.30408560544262</v>
      </c>
      <c r="C1135" s="140">
        <v>9786.3943753599124</v>
      </c>
      <c r="D1135" s="116">
        <v>3.9945499078910567</v>
      </c>
      <c r="E1135" s="154">
        <v>0.25034109550729211</v>
      </c>
      <c r="F1135" s="138">
        <v>5.8355450379314107</v>
      </c>
      <c r="G1135" s="116">
        <v>0.96331284088522262</v>
      </c>
      <c r="H1135" s="138">
        <v>9.2002905711488498</v>
      </c>
      <c r="I1135" s="116">
        <v>2.7260157787912354</v>
      </c>
      <c r="J1135" s="138">
        <v>0.38938722069912113</v>
      </c>
      <c r="K1135" s="116">
        <v>2.5501353683293808</v>
      </c>
      <c r="L1135" s="139">
        <v>0.93548078047448324</v>
      </c>
      <c r="M1135" s="116">
        <v>2119.9858277032681</v>
      </c>
      <c r="N1135" s="116">
        <v>46.073078205217143</v>
      </c>
      <c r="O1135" s="116">
        <v>2358.1420594527108</v>
      </c>
      <c r="P1135" s="116">
        <v>24.970935759651638</v>
      </c>
      <c r="Q1135" s="116">
        <v>2570.992020966014</v>
      </c>
      <c r="R1135" s="116">
        <v>16.105084550622678</v>
      </c>
      <c r="S1135" s="116">
        <v>82.457892144943855</v>
      </c>
      <c r="T1135" s="116">
        <v>89.900683430212212</v>
      </c>
    </row>
    <row r="1136" spans="1:20">
      <c r="A1136" s="102" t="s">
        <v>3904</v>
      </c>
      <c r="B1136" s="140">
        <v>360.88249244569397</v>
      </c>
      <c r="C1136" s="140">
        <v>42122.079793178847</v>
      </c>
      <c r="D1136" s="116">
        <v>2.3557117250460622</v>
      </c>
      <c r="E1136" s="154">
        <v>0.42450015821882731</v>
      </c>
      <c r="F1136" s="138">
        <v>5.8203361219818293</v>
      </c>
      <c r="G1136" s="116">
        <v>0.82791972126300584</v>
      </c>
      <c r="H1136" s="138">
        <v>10.204102183524839</v>
      </c>
      <c r="I1136" s="116">
        <v>2.4927275775278925</v>
      </c>
      <c r="J1136" s="138">
        <v>0.43074633399451168</v>
      </c>
      <c r="K1136" s="116">
        <v>2.351220897940443</v>
      </c>
      <c r="L1136" s="139">
        <v>0.94323219237306866</v>
      </c>
      <c r="M1136" s="116">
        <v>2309.0811926346623</v>
      </c>
      <c r="N1136" s="116">
        <v>45.632875983902295</v>
      </c>
      <c r="O1136" s="116">
        <v>2453.449741207327</v>
      </c>
      <c r="P1136" s="116">
        <v>23.055635403238512</v>
      </c>
      <c r="Q1136" s="116">
        <v>2575.3539073228731</v>
      </c>
      <c r="R1136" s="116">
        <v>13.835474321215088</v>
      </c>
      <c r="S1136" s="116">
        <v>89.660733077070333</v>
      </c>
      <c r="T1136" s="116">
        <v>94.115691626043997</v>
      </c>
    </row>
    <row r="1137" spans="1:20">
      <c r="A1137" s="102" t="s">
        <v>3905</v>
      </c>
      <c r="B1137" s="140">
        <v>367.6203156254773</v>
      </c>
      <c r="C1137" s="140">
        <v>31833.378435319646</v>
      </c>
      <c r="D1137" s="116">
        <v>2.097781302980366</v>
      </c>
      <c r="E1137" s="154">
        <v>0.47669411419544883</v>
      </c>
      <c r="F1137" s="138">
        <v>5.7117530632836786</v>
      </c>
      <c r="G1137" s="116">
        <v>0.82695596263203608</v>
      </c>
      <c r="H1137" s="138">
        <v>11.117395781930899</v>
      </c>
      <c r="I1137" s="116">
        <v>1.8967880212823183</v>
      </c>
      <c r="J1137" s="138">
        <v>0.46054409205962332</v>
      </c>
      <c r="K1137" s="116">
        <v>1.7070291835664131</v>
      </c>
      <c r="L1137" s="139">
        <v>0.89995780467465247</v>
      </c>
      <c r="M1137" s="116">
        <v>2441.9599167887682</v>
      </c>
      <c r="N1137" s="116">
        <v>34.699234098264014</v>
      </c>
      <c r="O1137" s="116">
        <v>2533.0173001733933</v>
      </c>
      <c r="P1137" s="116">
        <v>17.672025532578346</v>
      </c>
      <c r="Q1137" s="116">
        <v>2606.7695861520951</v>
      </c>
      <c r="R1137" s="116">
        <v>13.774438348696776</v>
      </c>
      <c r="S1137" s="116">
        <v>93.677628040512545</v>
      </c>
      <c r="T1137" s="116">
        <v>96.40518114983297</v>
      </c>
    </row>
    <row r="1138" spans="1:20">
      <c r="A1138" s="102" t="s">
        <v>3906</v>
      </c>
      <c r="B1138" s="140">
        <v>691.60560166777589</v>
      </c>
      <c r="C1138" s="140">
        <v>44725.45348535732</v>
      </c>
      <c r="D1138" s="116">
        <v>1.9821491345925992</v>
      </c>
      <c r="E1138" s="154">
        <v>0.5045029067429555</v>
      </c>
      <c r="F1138" s="138">
        <v>5.7069592213553113</v>
      </c>
      <c r="G1138" s="116">
        <v>0.85447642140580327</v>
      </c>
      <c r="H1138" s="138">
        <v>10.416453128598265</v>
      </c>
      <c r="I1138" s="116">
        <v>2.2169166976911208</v>
      </c>
      <c r="J1138" s="138">
        <v>0.43114500461320904</v>
      </c>
      <c r="K1138" s="116">
        <v>2.045626967402228</v>
      </c>
      <c r="L1138" s="139">
        <v>0.92273515262558681</v>
      </c>
      <c r="M1138" s="116">
        <v>2310.8772048817495</v>
      </c>
      <c r="N1138" s="116">
        <v>39.727374408797004</v>
      </c>
      <c r="O1138" s="116">
        <v>2472.5141613451956</v>
      </c>
      <c r="P1138" s="116">
        <v>20.54126528424581</v>
      </c>
      <c r="Q1138" s="116">
        <v>2608.1683740895423</v>
      </c>
      <c r="R1138" s="116">
        <v>14.231049304700264</v>
      </c>
      <c r="S1138" s="116">
        <v>88.601534618654711</v>
      </c>
      <c r="T1138" s="116">
        <v>93.462647899435865</v>
      </c>
    </row>
    <row r="1139" spans="1:20">
      <c r="A1139" s="102" t="s">
        <v>3907</v>
      </c>
      <c r="B1139" s="140">
        <v>684.72064923180551</v>
      </c>
      <c r="C1139" s="140">
        <v>32668.532678976953</v>
      </c>
      <c r="D1139" s="116">
        <v>0.84469961225252288</v>
      </c>
      <c r="E1139" s="154">
        <v>1.1838527986692742</v>
      </c>
      <c r="F1139" s="138">
        <v>5.6631991238266632</v>
      </c>
      <c r="G1139" s="116">
        <v>0.73161074312844476</v>
      </c>
      <c r="H1139" s="138">
        <v>11.642021195196664</v>
      </c>
      <c r="I1139" s="116">
        <v>2.2222491370677213</v>
      </c>
      <c r="J1139" s="138">
        <v>0.47817728627944001</v>
      </c>
      <c r="K1139" s="116">
        <v>2.098365303691728</v>
      </c>
      <c r="L1139" s="139">
        <v>0.94425295017125777</v>
      </c>
      <c r="M1139" s="116">
        <v>2519.321614530068</v>
      </c>
      <c r="N1139" s="116">
        <v>43.759100987123929</v>
      </c>
      <c r="O1139" s="116">
        <v>2576.0534910073625</v>
      </c>
      <c r="P1139" s="116">
        <v>20.782374537278884</v>
      </c>
      <c r="Q1139" s="116">
        <v>2620.9827641585775</v>
      </c>
      <c r="R1139" s="116">
        <v>12.172214347688396</v>
      </c>
      <c r="S1139" s="116">
        <v>96.121258368475139</v>
      </c>
      <c r="T1139" s="116">
        <v>97.797721333220082</v>
      </c>
    </row>
    <row r="1140" spans="1:20">
      <c r="A1140" s="102" t="s">
        <v>3908</v>
      </c>
      <c r="B1140" s="140">
        <v>95.201874874135086</v>
      </c>
      <c r="C1140" s="140">
        <v>10520.95528026276</v>
      </c>
      <c r="D1140" s="116">
        <v>1.4879389214940442</v>
      </c>
      <c r="E1140" s="154">
        <v>0.67207059749192988</v>
      </c>
      <c r="F1140" s="138">
        <v>5.6626920540532311</v>
      </c>
      <c r="G1140" s="116">
        <v>1.0949826801346967</v>
      </c>
      <c r="H1140" s="138">
        <v>12.479634367944604</v>
      </c>
      <c r="I1140" s="116">
        <v>2.6663206707851423</v>
      </c>
      <c r="J1140" s="138">
        <v>0.51253500415469633</v>
      </c>
      <c r="K1140" s="116">
        <v>2.4311065072639595</v>
      </c>
      <c r="L1140" s="139">
        <v>0.9117832426915401</v>
      </c>
      <c r="M1140" s="116">
        <v>2667.4427326210039</v>
      </c>
      <c r="N1140" s="116">
        <v>53.10679752878923</v>
      </c>
      <c r="O1140" s="116">
        <v>2641.1940712561095</v>
      </c>
      <c r="P1140" s="116">
        <v>25.069996678078951</v>
      </c>
      <c r="Q1140" s="116">
        <v>2621.1317363500302</v>
      </c>
      <c r="R1140" s="116">
        <v>18.217909360512067</v>
      </c>
      <c r="S1140" s="116">
        <v>101.76683207595902</v>
      </c>
      <c r="T1140" s="116">
        <v>100.99381797235412</v>
      </c>
    </row>
    <row r="1141" spans="1:20">
      <c r="A1141" s="102" t="s">
        <v>3909</v>
      </c>
      <c r="B1141" s="140">
        <v>134.36769808108784</v>
      </c>
      <c r="C1141" s="140">
        <v>16607.621942138627</v>
      </c>
      <c r="D1141" s="116">
        <v>1.5631386058089958</v>
      </c>
      <c r="E1141" s="154">
        <v>0.63973853392383861</v>
      </c>
      <c r="F1141" s="138">
        <v>5.6485033933101674</v>
      </c>
      <c r="G1141" s="116">
        <v>0.79438510568223741</v>
      </c>
      <c r="H1141" s="138">
        <v>12.061943086612461</v>
      </c>
      <c r="I1141" s="116">
        <v>1.8608280765213205</v>
      </c>
      <c r="J1141" s="138">
        <v>0.49413929833655784</v>
      </c>
      <c r="K1141" s="116">
        <v>1.6827458020272277</v>
      </c>
      <c r="L1141" s="139">
        <v>0.90429944778831794</v>
      </c>
      <c r="M1141" s="116">
        <v>2588.5596833259497</v>
      </c>
      <c r="N1141" s="116">
        <v>35.875627866577361</v>
      </c>
      <c r="O1141" s="116">
        <v>2609.2327707756981</v>
      </c>
      <c r="P1141" s="116">
        <v>17.449717488492297</v>
      </c>
      <c r="Q1141" s="116">
        <v>2625.3047690800181</v>
      </c>
      <c r="R1141" s="116">
        <v>13.211113525535438</v>
      </c>
      <c r="S1141" s="116">
        <v>98.600349712275687</v>
      </c>
      <c r="T1141" s="116">
        <v>99.207694779810595</v>
      </c>
    </row>
    <row r="1142" spans="1:20">
      <c r="A1142" s="102" t="s">
        <v>3910</v>
      </c>
      <c r="B1142" s="140">
        <v>77.845932182738807</v>
      </c>
      <c r="C1142" s="140">
        <v>59861.949119704812</v>
      </c>
      <c r="D1142" s="116">
        <v>1.0255614411577592</v>
      </c>
      <c r="E1142" s="154">
        <v>0.97507566087030073</v>
      </c>
      <c r="F1142" s="138">
        <v>5.6468107007884845</v>
      </c>
      <c r="G1142" s="116">
        <v>0.88948833404947025</v>
      </c>
      <c r="H1142" s="138">
        <v>12.669595311810211</v>
      </c>
      <c r="I1142" s="116">
        <v>1.9899266076190021</v>
      </c>
      <c r="J1142" s="138">
        <v>0.51887733087749865</v>
      </c>
      <c r="K1142" s="116">
        <v>1.7800613493079298</v>
      </c>
      <c r="L1142" s="139">
        <v>0.89453618163225579</v>
      </c>
      <c r="M1142" s="116">
        <v>2694.4171723017666</v>
      </c>
      <c r="N1142" s="116">
        <v>39.201305125649014</v>
      </c>
      <c r="O1142" s="116">
        <v>2655.4034078156092</v>
      </c>
      <c r="P1142" s="116">
        <v>18.729375914556385</v>
      </c>
      <c r="Q1142" s="116">
        <v>2625.8031942047837</v>
      </c>
      <c r="R1142" s="116">
        <v>14.792089468172662</v>
      </c>
      <c r="S1142" s="116">
        <v>102.61306628952299</v>
      </c>
      <c r="T1142" s="116">
        <v>101.46922175257171</v>
      </c>
    </row>
    <row r="1143" spans="1:20">
      <c r="A1143" s="102" t="s">
        <v>3911</v>
      </c>
      <c r="B1143" s="140">
        <v>259.6056321865542</v>
      </c>
      <c r="C1143" s="140">
        <v>33411.100267966031</v>
      </c>
      <c r="D1143" s="116">
        <v>0.99026908678134007</v>
      </c>
      <c r="E1143" s="154">
        <v>1.0098265343718729</v>
      </c>
      <c r="F1143" s="138">
        <v>5.5567265164724136</v>
      </c>
      <c r="G1143" s="116">
        <v>1.0418391862414549</v>
      </c>
      <c r="H1143" s="138">
        <v>12.149961528039951</v>
      </c>
      <c r="I1143" s="116">
        <v>2.1711146937604138</v>
      </c>
      <c r="J1143" s="138">
        <v>0.48965777050318599</v>
      </c>
      <c r="K1143" s="116">
        <v>1.9048123591246771</v>
      </c>
      <c r="L1143" s="139">
        <v>0.87734303701178706</v>
      </c>
      <c r="M1143" s="116">
        <v>2569.1952254624111</v>
      </c>
      <c r="N1143" s="116">
        <v>40.362887319246965</v>
      </c>
      <c r="O1143" s="116">
        <v>2616.0520211150483</v>
      </c>
      <c r="P1143" s="116">
        <v>20.37142280339117</v>
      </c>
      <c r="Q1143" s="116">
        <v>2652.5060387540984</v>
      </c>
      <c r="R1143" s="116">
        <v>17.278788013341909</v>
      </c>
      <c r="S1143" s="116">
        <v>96.859165933103057</v>
      </c>
      <c r="T1143" s="116">
        <v>98.20887370455786</v>
      </c>
    </row>
    <row r="1144" spans="1:20">
      <c r="A1144" s="102" t="s">
        <v>3912</v>
      </c>
      <c r="B1144" s="140">
        <v>131.23892265687147</v>
      </c>
      <c r="C1144" s="140">
        <v>67361.094918616043</v>
      </c>
      <c r="D1144" s="116">
        <v>3.9901044867109263</v>
      </c>
      <c r="E1144" s="154">
        <v>0.25062000339352208</v>
      </c>
      <c r="F1144" s="138">
        <v>5.5232115156644754</v>
      </c>
      <c r="G1144" s="116">
        <v>0.75364647006415553</v>
      </c>
      <c r="H1144" s="138">
        <v>12.418962293398605</v>
      </c>
      <c r="I1144" s="116">
        <v>1.6202290319242381</v>
      </c>
      <c r="J1144" s="138">
        <v>0.49748009538368204</v>
      </c>
      <c r="K1144" s="116">
        <v>1.4342799984835566</v>
      </c>
      <c r="L1144" s="139">
        <v>0.88523287154048724</v>
      </c>
      <c r="M1144" s="116">
        <v>2602.9573506640131</v>
      </c>
      <c r="N1144" s="116">
        <v>30.716383754638628</v>
      </c>
      <c r="O1144" s="116">
        <v>2636.6134976632388</v>
      </c>
      <c r="P1144" s="116">
        <v>15.226681003986414</v>
      </c>
      <c r="Q1144" s="116">
        <v>2662.5362245507363</v>
      </c>
      <c r="R1144" s="116">
        <v>12.489377668754287</v>
      </c>
      <c r="S1144" s="116">
        <v>97.762326261052976</v>
      </c>
      <c r="T1144" s="116">
        <v>98.723508507065816</v>
      </c>
    </row>
    <row r="1145" spans="1:20">
      <c r="A1145" s="102" t="s">
        <v>3913</v>
      </c>
      <c r="B1145" s="140">
        <v>83.547622049569355</v>
      </c>
      <c r="C1145" s="140">
        <v>47109.921037884393</v>
      </c>
      <c r="D1145" s="116">
        <v>2.8086400227424595</v>
      </c>
      <c r="E1145" s="154">
        <v>0.35604420356566846</v>
      </c>
      <c r="F1145" s="138">
        <v>5.4382677347612018</v>
      </c>
      <c r="G1145" s="116">
        <v>1.8324359128152086</v>
      </c>
      <c r="H1145" s="138">
        <v>14.024153573741863</v>
      </c>
      <c r="I1145" s="116">
        <v>4.1983612526246343</v>
      </c>
      <c r="J1145" s="138">
        <v>0.55314115090960525</v>
      </c>
      <c r="K1145" s="116">
        <v>3.777355666728377</v>
      </c>
      <c r="L1145" s="139">
        <v>0.89972144830722633</v>
      </c>
      <c r="M1145" s="116">
        <v>2838.2235566465174</v>
      </c>
      <c r="N1145" s="116">
        <v>86.727599933754391</v>
      </c>
      <c r="O1145" s="116">
        <v>2751.3419752328682</v>
      </c>
      <c r="P1145" s="116">
        <v>39.81244389778567</v>
      </c>
      <c r="Q1145" s="116">
        <v>2688.1889727392268</v>
      </c>
      <c r="R1145" s="116">
        <v>30.292616694791604</v>
      </c>
      <c r="S1145" s="116">
        <v>105.58125137141707</v>
      </c>
      <c r="T1145" s="116">
        <v>103.15778926050425</v>
      </c>
    </row>
    <row r="1146" spans="1:20">
      <c r="A1146" s="102" t="s">
        <v>3914</v>
      </c>
      <c r="B1146" s="140">
        <v>555.47341256248046</v>
      </c>
      <c r="C1146" s="140">
        <v>33271.257969158389</v>
      </c>
      <c r="D1146" s="116">
        <v>12.633326412242058</v>
      </c>
      <c r="E1146" s="154">
        <v>7.9155716188174408E-2</v>
      </c>
      <c r="F1146" s="138">
        <v>5.4359616294527973</v>
      </c>
      <c r="G1146" s="116">
        <v>3.1304427468306431</v>
      </c>
      <c r="H1146" s="138">
        <v>8.052662748662561</v>
      </c>
      <c r="I1146" s="116">
        <v>4.0724471772555511</v>
      </c>
      <c r="J1146" s="138">
        <v>0.31747871857160992</v>
      </c>
      <c r="K1146" s="116">
        <v>2.6048328584291407</v>
      </c>
      <c r="L1146" s="139">
        <v>0.63962348559780557</v>
      </c>
      <c r="M1146" s="116">
        <v>1777.4043411190814</v>
      </c>
      <c r="N1146" s="116">
        <v>40.46455614633544</v>
      </c>
      <c r="O1146" s="116">
        <v>2236.9487138216969</v>
      </c>
      <c r="P1146" s="116">
        <v>36.799220985963757</v>
      </c>
      <c r="Q1146" s="116">
        <v>2688.8835153466716</v>
      </c>
      <c r="R1146" s="116">
        <v>51.751990304647506</v>
      </c>
      <c r="S1146" s="116">
        <v>66.101946438907916</v>
      </c>
      <c r="T1146" s="116">
        <v>79.456642440518422</v>
      </c>
    </row>
    <row r="1147" spans="1:20">
      <c r="A1147" s="102" t="s">
        <v>3915</v>
      </c>
      <c r="B1147" s="140">
        <v>315.25055673808521</v>
      </c>
      <c r="C1147" s="140">
        <v>30791.568908346791</v>
      </c>
      <c r="D1147" s="116">
        <v>1.2497508536070077</v>
      </c>
      <c r="E1147" s="154">
        <v>0.80015948547970073</v>
      </c>
      <c r="F1147" s="138">
        <v>5.4072748847178795</v>
      </c>
      <c r="G1147" s="116">
        <v>0.88574107928039381</v>
      </c>
      <c r="H1147" s="138">
        <v>12.755160337139328</v>
      </c>
      <c r="I1147" s="116">
        <v>2.2260155030433064</v>
      </c>
      <c r="J1147" s="138">
        <v>0.50022235379723767</v>
      </c>
      <c r="K1147" s="116">
        <v>2.0422065909854341</v>
      </c>
      <c r="L1147" s="139">
        <v>0.91742693983641299</v>
      </c>
      <c r="M1147" s="116">
        <v>2614.7515422216884</v>
      </c>
      <c r="N1147" s="116">
        <v>43.896718389499938</v>
      </c>
      <c r="O1147" s="116">
        <v>2661.7394029067173</v>
      </c>
      <c r="P1147" s="116">
        <v>20.962354159075403</v>
      </c>
      <c r="Q1147" s="116">
        <v>2697.6267885873613</v>
      </c>
      <c r="R1147" s="116">
        <v>14.626899686400748</v>
      </c>
      <c r="S1147" s="116">
        <v>96.927846108428099</v>
      </c>
      <c r="T1147" s="116">
        <v>98.234693425144613</v>
      </c>
    </row>
    <row r="1148" spans="1:20">
      <c r="A1148" s="102" t="s">
        <v>3916</v>
      </c>
      <c r="B1148" s="140">
        <v>168.83601113381297</v>
      </c>
      <c r="C1148" s="140">
        <v>45144.129607184492</v>
      </c>
      <c r="D1148" s="116">
        <v>2.0100227924420251</v>
      </c>
      <c r="E1148" s="154">
        <v>0.49750679632098893</v>
      </c>
      <c r="F1148" s="138">
        <v>5.3979818699298736</v>
      </c>
      <c r="G1148" s="116">
        <v>0.76654476328631616</v>
      </c>
      <c r="H1148" s="138">
        <v>13.54372371135873</v>
      </c>
      <c r="I1148" s="116">
        <v>2.423955370398013</v>
      </c>
      <c r="J1148" s="138">
        <v>0.53023480595629369</v>
      </c>
      <c r="K1148" s="116">
        <v>2.2995583844642202</v>
      </c>
      <c r="L1148" s="139">
        <v>0.94868016653567067</v>
      </c>
      <c r="M1148" s="116">
        <v>2742.4412027373651</v>
      </c>
      <c r="N1148" s="116">
        <v>51.366738817828036</v>
      </c>
      <c r="O1148" s="116">
        <v>2718.3424282996607</v>
      </c>
      <c r="P1148" s="116">
        <v>22.924020031203554</v>
      </c>
      <c r="Q1148" s="116">
        <v>2700.4675357617266</v>
      </c>
      <c r="R1148" s="116">
        <v>12.654726398543517</v>
      </c>
      <c r="S1148" s="116">
        <v>101.55431111167935</v>
      </c>
      <c r="T1148" s="116">
        <v>100.88652460362685</v>
      </c>
    </row>
    <row r="1149" spans="1:20">
      <c r="A1149" s="102" t="s">
        <v>3917</v>
      </c>
      <c r="B1149" s="140">
        <v>239.84307170858472</v>
      </c>
      <c r="C1149" s="140">
        <v>37047.211898222813</v>
      </c>
      <c r="D1149" s="116">
        <v>1.4118807188283697</v>
      </c>
      <c r="E1149" s="154">
        <v>0.70827513023184885</v>
      </c>
      <c r="F1149" s="138">
        <v>5.3822295099149509</v>
      </c>
      <c r="G1149" s="116">
        <v>0.77579710706802263</v>
      </c>
      <c r="H1149" s="138">
        <v>13.072746428607253</v>
      </c>
      <c r="I1149" s="116">
        <v>1.6961997974445748</v>
      </c>
      <c r="J1149" s="138">
        <v>0.510302593586345</v>
      </c>
      <c r="K1149" s="116">
        <v>1.5083874175807432</v>
      </c>
      <c r="L1149" s="139">
        <v>0.88927461249153439</v>
      </c>
      <c r="M1149" s="116">
        <v>2657.9211852013327</v>
      </c>
      <c r="N1149" s="116">
        <v>32.854788381118169</v>
      </c>
      <c r="O1149" s="116">
        <v>2684.9165350685603</v>
      </c>
      <c r="P1149" s="116">
        <v>16.000399922937049</v>
      </c>
      <c r="Q1149" s="116">
        <v>2705.2922468985844</v>
      </c>
      <c r="R1149" s="116">
        <v>12.804973317961185</v>
      </c>
      <c r="S1149" s="116">
        <v>98.248948454587151</v>
      </c>
      <c r="T1149" s="116">
        <v>98.994555342237547</v>
      </c>
    </row>
    <row r="1150" spans="1:20">
      <c r="A1150" s="102" t="s">
        <v>3791</v>
      </c>
      <c r="B1150" s="140">
        <v>300.74716748353484</v>
      </c>
      <c r="C1150" s="140">
        <v>23567.596164575814</v>
      </c>
      <c r="D1150" s="116">
        <v>1.8280940040217182</v>
      </c>
      <c r="E1150" s="154">
        <v>0.54701782173129421</v>
      </c>
      <c r="F1150" s="138">
        <v>5.1754989925391968</v>
      </c>
      <c r="G1150" s="116">
        <v>0.92839265766690016</v>
      </c>
      <c r="H1150" s="138">
        <v>14.501298002427703</v>
      </c>
      <c r="I1150" s="116">
        <v>2.3072889935377523</v>
      </c>
      <c r="J1150" s="138">
        <v>0.54432443575627532</v>
      </c>
      <c r="K1150" s="116">
        <v>2.112266454046611</v>
      </c>
      <c r="L1150" s="139">
        <v>0.91547546057847129</v>
      </c>
      <c r="M1150" s="116">
        <v>2801.5249399787012</v>
      </c>
      <c r="N1150" s="116">
        <v>47.994803665142172</v>
      </c>
      <c r="O1150" s="116">
        <v>2783.0875387227875</v>
      </c>
      <c r="P1150" s="116">
        <v>21.919880136388429</v>
      </c>
      <c r="Q1150" s="116">
        <v>2769.737968781315</v>
      </c>
      <c r="R1150" s="116">
        <v>15.228885829294995</v>
      </c>
      <c r="S1150" s="116">
        <v>101.14765265002207</v>
      </c>
      <c r="T1150" s="116">
        <v>100.66248010525659</v>
      </c>
    </row>
    <row r="1151" spans="1:20">
      <c r="A1151" s="102" t="s">
        <v>3918</v>
      </c>
      <c r="B1151" s="140">
        <v>109.49217607440684</v>
      </c>
      <c r="C1151" s="140">
        <v>32004.242538447259</v>
      </c>
      <c r="D1151" s="116">
        <v>1.8107574462571352</v>
      </c>
      <c r="E1151" s="154">
        <v>0.55225508091490449</v>
      </c>
      <c r="F1151" s="138">
        <v>4.748172665280225</v>
      </c>
      <c r="G1151" s="116">
        <v>0.85952815672564731</v>
      </c>
      <c r="H1151" s="138">
        <v>16.480909667180505</v>
      </c>
      <c r="I1151" s="116">
        <v>1.6094681814149163</v>
      </c>
      <c r="J1151" s="138">
        <v>0.56755297926210535</v>
      </c>
      <c r="K1151" s="116">
        <v>1.3607347922291282</v>
      </c>
      <c r="L1151" s="139">
        <v>0.84545616244048927</v>
      </c>
      <c r="M1151" s="116">
        <v>2897.7649735767659</v>
      </c>
      <c r="N1151" s="116">
        <v>31.759919179565941</v>
      </c>
      <c r="O1151" s="116">
        <v>2905.1220077472531</v>
      </c>
      <c r="P1151" s="116">
        <v>15.408586183480338</v>
      </c>
      <c r="Q1151" s="116">
        <v>2910.2128599624989</v>
      </c>
      <c r="R1151" s="116">
        <v>13.926519138031381</v>
      </c>
      <c r="S1151" s="116">
        <v>99.572268868817602</v>
      </c>
      <c r="T1151" s="116">
        <v>99.746756447719989</v>
      </c>
    </row>
    <row r="1152" spans="1:20">
      <c r="A1152" s="102" t="s">
        <v>3919</v>
      </c>
      <c r="B1152" s="140">
        <v>18.989035114347089</v>
      </c>
      <c r="C1152" s="140">
        <v>10270.574593239957</v>
      </c>
      <c r="D1152" s="116">
        <v>2.1133419600496626</v>
      </c>
      <c r="E1152" s="154">
        <v>0.47318418831588449</v>
      </c>
      <c r="F1152" s="138">
        <v>4.6793838434986981</v>
      </c>
      <c r="G1152" s="116">
        <v>1.9914827229186005</v>
      </c>
      <c r="H1152" s="138">
        <v>16.291146059262662</v>
      </c>
      <c r="I1152" s="116">
        <v>3.6038031669963733</v>
      </c>
      <c r="J1152" s="138">
        <v>0.55289038048876693</v>
      </c>
      <c r="K1152" s="116">
        <v>3.0035635220134442</v>
      </c>
      <c r="L1152" s="139">
        <v>0.83344272226632055</v>
      </c>
      <c r="M1152" s="116">
        <v>2837.1826335364208</v>
      </c>
      <c r="N1152" s="116">
        <v>68.939767893982662</v>
      </c>
      <c r="O1152" s="116">
        <v>2894.0392770608523</v>
      </c>
      <c r="P1152" s="116">
        <v>34.489413481774818</v>
      </c>
      <c r="Q1152" s="116">
        <v>2933.8325303254669</v>
      </c>
      <c r="R1152" s="116">
        <v>32.199803496262575</v>
      </c>
      <c r="S1152" s="116">
        <v>96.705677785285033</v>
      </c>
      <c r="T1152" s="116">
        <v>98.035387979178552</v>
      </c>
    </row>
  </sheetData>
  <mergeCells count="3">
    <mergeCell ref="F2:L2"/>
    <mergeCell ref="M2:R2"/>
    <mergeCell ref="A1:U1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T21"/>
  <sheetViews>
    <sheetView workbookViewId="0">
      <selection activeCell="A2" sqref="A2"/>
    </sheetView>
  </sheetViews>
  <sheetFormatPr defaultRowHeight="14.4"/>
  <cols>
    <col min="1" max="1" width="23.33203125" style="275" bestFit="1" customWidth="1"/>
    <col min="2" max="20" width="5.5546875" bestFit="1" customWidth="1"/>
  </cols>
  <sheetData>
    <row r="1" spans="1:20" s="45" customFormat="1" ht="40.799999999999997" customHeight="1">
      <c r="A1" s="463" t="s">
        <v>4318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</row>
    <row r="2" spans="1:20" s="267" customFormat="1" ht="114">
      <c r="A2" s="275"/>
      <c r="B2" s="268" t="s">
        <v>2707</v>
      </c>
      <c r="C2" s="269" t="s">
        <v>2708</v>
      </c>
      <c r="D2" s="270" t="s">
        <v>4119</v>
      </c>
      <c r="E2" s="271" t="s">
        <v>4129</v>
      </c>
      <c r="F2" s="272" t="s">
        <v>2717</v>
      </c>
      <c r="G2" s="272" t="s">
        <v>4115</v>
      </c>
      <c r="H2" s="273" t="s">
        <v>2709</v>
      </c>
      <c r="I2" s="271" t="s">
        <v>4128</v>
      </c>
      <c r="J2" s="271" t="s">
        <v>4130</v>
      </c>
      <c r="K2" s="271" t="s">
        <v>4131</v>
      </c>
      <c r="L2" s="274" t="s">
        <v>2710</v>
      </c>
      <c r="M2" s="269" t="s">
        <v>2711</v>
      </c>
      <c r="N2" s="269" t="s">
        <v>2712</v>
      </c>
      <c r="O2" s="270" t="s">
        <v>4120</v>
      </c>
      <c r="P2" s="270" t="s">
        <v>4121</v>
      </c>
      <c r="Q2" s="270" t="s">
        <v>4122</v>
      </c>
      <c r="R2" s="273" t="s">
        <v>2713</v>
      </c>
      <c r="S2" s="273" t="s">
        <v>2714</v>
      </c>
      <c r="T2" s="273" t="s">
        <v>2715</v>
      </c>
    </row>
    <row r="3" spans="1:20">
      <c r="A3" s="276" t="s">
        <v>2707</v>
      </c>
      <c r="B3" s="264"/>
      <c r="C3" s="265">
        <v>3.4991023115852162E-4</v>
      </c>
      <c r="D3" s="265">
        <v>1.0042748963718897E-5</v>
      </c>
      <c r="E3" s="265">
        <v>8.5100076631406839E-6</v>
      </c>
      <c r="F3" s="265">
        <v>3.5320248007023117E-3</v>
      </c>
      <c r="G3" s="265">
        <v>6.7777687836797261E-3</v>
      </c>
      <c r="H3" s="265">
        <v>3.2701448452473969E-7</v>
      </c>
      <c r="I3" s="265">
        <v>5.1749836195950855E-7</v>
      </c>
      <c r="J3" s="265">
        <v>9.9674186999770056E-3</v>
      </c>
      <c r="K3" s="266">
        <v>0.18033392502140258</v>
      </c>
      <c r="L3" s="265">
        <v>6.1820776288472253E-14</v>
      </c>
      <c r="M3" s="265">
        <v>8.4508837164706978E-7</v>
      </c>
      <c r="N3" s="266">
        <v>5.4484310032071846E-2</v>
      </c>
      <c r="O3" s="265">
        <v>5.4589958938453372E-5</v>
      </c>
      <c r="P3" s="265">
        <v>1.3450886328954445E-3</v>
      </c>
      <c r="Q3" s="265">
        <v>5.3983090460556476E-4</v>
      </c>
      <c r="R3" s="265">
        <v>9.6367762066718023E-11</v>
      </c>
      <c r="S3" s="265">
        <v>1.7413776839002398E-8</v>
      </c>
      <c r="T3" s="265">
        <v>6.7887388023690001E-3</v>
      </c>
    </row>
    <row r="4" spans="1:20">
      <c r="A4" s="277" t="s">
        <v>2708</v>
      </c>
      <c r="B4" s="265">
        <v>3.4991023115852162E-4</v>
      </c>
      <c r="C4" s="264"/>
      <c r="D4" s="265">
        <v>1.7973808426965213E-26</v>
      </c>
      <c r="E4" s="265">
        <v>2.2024939634757693E-29</v>
      </c>
      <c r="F4" s="265">
        <v>2.264467647098927E-8</v>
      </c>
      <c r="G4" s="265">
        <v>5.3301142110815985E-16</v>
      </c>
      <c r="H4" s="265">
        <v>3.8560761486455646E-26</v>
      </c>
      <c r="I4" s="265">
        <v>2.4710462784216178E-30</v>
      </c>
      <c r="J4" s="265">
        <v>5.0161128902893695E-10</v>
      </c>
      <c r="K4" s="265">
        <v>1.2075857359935029E-7</v>
      </c>
      <c r="L4" s="265">
        <v>1.3414867120959763E-7</v>
      </c>
      <c r="M4" s="265">
        <v>4.4244779670040583E-2</v>
      </c>
      <c r="N4" s="265">
        <v>3.3564425402389927E-3</v>
      </c>
      <c r="O4" s="265">
        <v>1.0586383696886319E-16</v>
      </c>
      <c r="P4" s="265">
        <v>7.6594639803940237E-14</v>
      </c>
      <c r="Q4" s="265">
        <v>2.2539331233321305E-13</v>
      </c>
      <c r="R4" s="265">
        <v>7.1886005753604781E-19</v>
      </c>
      <c r="S4" s="265">
        <v>1.0203515451413001E-13</v>
      </c>
      <c r="T4" s="265">
        <v>1.1509849512355524E-13</v>
      </c>
    </row>
    <row r="5" spans="1:20">
      <c r="A5" s="278" t="s">
        <v>4119</v>
      </c>
      <c r="B5" s="265">
        <v>1.0042748963718897E-5</v>
      </c>
      <c r="C5" s="265">
        <v>1.7973808426965213E-26</v>
      </c>
      <c r="D5" s="264"/>
      <c r="E5" s="266">
        <v>0.22229869243520406</v>
      </c>
      <c r="F5" s="266">
        <v>0.49675438573248715</v>
      </c>
      <c r="G5" s="265">
        <v>3.5223570631269949E-2</v>
      </c>
      <c r="H5" s="265">
        <v>3.2380223313535655E-4</v>
      </c>
      <c r="I5" s="266">
        <v>0.23039809772127562</v>
      </c>
      <c r="J5" s="266">
        <v>0.64177743083914063</v>
      </c>
      <c r="K5" s="265">
        <v>1.3339637758451374E-2</v>
      </c>
      <c r="L5" s="265">
        <v>1.2131801022136411E-27</v>
      </c>
      <c r="M5" s="265">
        <v>1.5664063776346445E-32</v>
      </c>
      <c r="N5" s="265">
        <v>1.0195319972252677E-4</v>
      </c>
      <c r="O5" s="266">
        <v>0.93489939640424469</v>
      </c>
      <c r="P5" s="266">
        <v>0.99953312526972427</v>
      </c>
      <c r="Q5" s="266">
        <v>0.78092051290489362</v>
      </c>
      <c r="R5" s="265">
        <v>4.8688001081884026E-7</v>
      </c>
      <c r="S5" s="265">
        <v>8.3046043482600906E-5</v>
      </c>
      <c r="T5" s="266">
        <v>8.1556943230371839E-2</v>
      </c>
    </row>
    <row r="6" spans="1:20">
      <c r="A6" s="279" t="s">
        <v>4129</v>
      </c>
      <c r="B6" s="265">
        <v>8.5100076631406839E-6</v>
      </c>
      <c r="C6" s="265">
        <v>2.2024939634757693E-29</v>
      </c>
      <c r="D6" s="266">
        <v>0.22229869243520406</v>
      </c>
      <c r="E6" s="264"/>
      <c r="F6" s="266">
        <v>0.14209316928952043</v>
      </c>
      <c r="G6" s="266">
        <v>0.13282629522770625</v>
      </c>
      <c r="H6" s="265">
        <v>6.2858318685444341E-9</v>
      </c>
      <c r="I6" s="266">
        <v>0.76565749159984586</v>
      </c>
      <c r="J6" s="266">
        <v>0.77746213135894637</v>
      </c>
      <c r="K6" s="265">
        <v>2.9286033530369654E-2</v>
      </c>
      <c r="L6" s="265">
        <v>3.7457407028953535E-29</v>
      </c>
      <c r="M6" s="265">
        <v>1.2211082358175787E-34</v>
      </c>
      <c r="N6" s="265">
        <v>2.7903698202311292E-4</v>
      </c>
      <c r="O6" s="266">
        <v>0.10899984754843198</v>
      </c>
      <c r="P6" s="266">
        <v>0.86115106749892489</v>
      </c>
      <c r="Q6" s="266">
        <v>0.53334799531771271</v>
      </c>
      <c r="R6" s="265">
        <v>4.3109984255890847E-12</v>
      </c>
      <c r="S6" s="265">
        <v>4.4542225743184695E-8</v>
      </c>
      <c r="T6" s="266">
        <v>0.67361928575664065</v>
      </c>
    </row>
    <row r="7" spans="1:20">
      <c r="A7" s="275" t="s">
        <v>2716</v>
      </c>
      <c r="B7" s="265">
        <v>3.5320248007023117E-3</v>
      </c>
      <c r="C7" s="265">
        <v>2.264467647098927E-8</v>
      </c>
      <c r="D7" s="266">
        <v>0.49675438573248715</v>
      </c>
      <c r="E7" s="266">
        <v>0.14209316928952043</v>
      </c>
      <c r="F7" s="264"/>
      <c r="G7" s="266">
        <v>5.4277301510581466E-2</v>
      </c>
      <c r="H7" s="266">
        <v>5.9051605575688275E-2</v>
      </c>
      <c r="I7" s="266">
        <v>0.31239225060770509</v>
      </c>
      <c r="J7" s="266">
        <v>0.36822627565310972</v>
      </c>
      <c r="K7" s="265">
        <v>1.7178688621021121E-2</v>
      </c>
      <c r="L7" s="265">
        <v>6.9665624455782442E-15</v>
      </c>
      <c r="M7" s="265">
        <v>5.9999225703824571E-13</v>
      </c>
      <c r="N7" s="265">
        <v>1.5110560647547523E-2</v>
      </c>
      <c r="O7" s="266">
        <v>0.68205774937450936</v>
      </c>
      <c r="P7" s="266">
        <v>0.63955831363717341</v>
      </c>
      <c r="Q7" s="266">
        <v>0.22394390502148689</v>
      </c>
      <c r="R7" s="265">
        <v>1.9010970246359029E-3</v>
      </c>
      <c r="S7" s="265">
        <v>7.1831488256781577E-4</v>
      </c>
      <c r="T7" s="266">
        <v>6.6137736599473654E-2</v>
      </c>
    </row>
    <row r="8" spans="1:20">
      <c r="A8" s="275" t="s">
        <v>4116</v>
      </c>
      <c r="B8" s="265">
        <v>6.7777687836797261E-3</v>
      </c>
      <c r="C8" s="265">
        <v>5.3301142110815985E-16</v>
      </c>
      <c r="D8" s="265">
        <v>3.5223570631269949E-2</v>
      </c>
      <c r="E8" s="266">
        <v>0.13282629522770625</v>
      </c>
      <c r="F8" s="266">
        <v>5.4277301510581466E-2</v>
      </c>
      <c r="G8" s="264"/>
      <c r="H8" s="265">
        <v>9.6289693620603292E-6</v>
      </c>
      <c r="I8" s="265">
        <v>1.728771571752924E-2</v>
      </c>
      <c r="J8" s="266">
        <v>0.47265357355855375</v>
      </c>
      <c r="K8" s="266">
        <v>0.56039265512568848</v>
      </c>
      <c r="L8" s="265">
        <v>3.0161408026110458E-20</v>
      </c>
      <c r="M8" s="265">
        <v>3.0532322735062967E-22</v>
      </c>
      <c r="N8" s="265">
        <v>1.8476866207078461E-3</v>
      </c>
      <c r="O8" s="266">
        <v>7.7026010553938914E-2</v>
      </c>
      <c r="P8" s="266">
        <v>0.19471947503180545</v>
      </c>
      <c r="Q8" s="266">
        <v>7.1237997376534037E-2</v>
      </c>
      <c r="R8" s="265">
        <v>5.7693954282243237E-9</v>
      </c>
      <c r="S8" s="265">
        <v>8.5669766576588189E-7</v>
      </c>
      <c r="T8" s="266">
        <v>0.682150045249307</v>
      </c>
    </row>
    <row r="9" spans="1:20">
      <c r="A9" s="280" t="s">
        <v>2709</v>
      </c>
      <c r="B9" s="265">
        <v>3.2701448452473969E-7</v>
      </c>
      <c r="C9" s="265">
        <v>3.8560761486455646E-26</v>
      </c>
      <c r="D9" s="265">
        <v>3.2380223313535655E-4</v>
      </c>
      <c r="E9" s="265">
        <v>6.2858318685444341E-9</v>
      </c>
      <c r="F9" s="266">
        <v>5.9051605575688275E-2</v>
      </c>
      <c r="G9" s="265">
        <v>9.6289693620603292E-6</v>
      </c>
      <c r="H9" s="264"/>
      <c r="I9" s="265">
        <v>1.835884782478015E-7</v>
      </c>
      <c r="J9" s="265">
        <v>2.0664396372253903E-3</v>
      </c>
      <c r="K9" s="265">
        <v>5.7083412386451275E-7</v>
      </c>
      <c r="L9" s="265">
        <v>2.9323046882631863E-27</v>
      </c>
      <c r="M9" s="265">
        <v>3.7435766521409932E-32</v>
      </c>
      <c r="N9" s="265">
        <v>1.3863678816921271E-4</v>
      </c>
      <c r="O9" s="266">
        <v>7.9614801375507402E-2</v>
      </c>
      <c r="P9" s="265">
        <v>2.2392113722793958E-2</v>
      </c>
      <c r="Q9" s="265">
        <v>4.0433530423030525E-4</v>
      </c>
      <c r="R9" s="265">
        <v>4.0231697337808063E-2</v>
      </c>
      <c r="S9" s="266">
        <v>0.12212851557970554</v>
      </c>
      <c r="T9" s="265">
        <v>1.1130509102482371E-5</v>
      </c>
    </row>
    <row r="10" spans="1:20">
      <c r="A10" s="279" t="s">
        <v>4128</v>
      </c>
      <c r="B10" s="265">
        <v>5.1749836195950855E-7</v>
      </c>
      <c r="C10" s="265">
        <v>2.4710462784216178E-30</v>
      </c>
      <c r="D10" s="266">
        <v>0.23039809772127562</v>
      </c>
      <c r="E10" s="266">
        <v>0.76565749159984586</v>
      </c>
      <c r="F10" s="266">
        <v>0.31239225060770509</v>
      </c>
      <c r="G10" s="265">
        <v>1.728771571752924E-2</v>
      </c>
      <c r="H10" s="265">
        <v>1.835884782478015E-7</v>
      </c>
      <c r="I10" s="264"/>
      <c r="J10" s="266">
        <v>0.40510898557021602</v>
      </c>
      <c r="K10" s="265">
        <v>5.2193688683517397E-3</v>
      </c>
      <c r="L10" s="265">
        <v>6.9614358586382031E-30</v>
      </c>
      <c r="M10" s="265">
        <v>8.9993308584542365E-36</v>
      </c>
      <c r="N10" s="265">
        <v>3.5240566076077751E-5</v>
      </c>
      <c r="O10" s="266">
        <v>8.6173962775600979E-2</v>
      </c>
      <c r="P10" s="266">
        <v>0.81206056984105601</v>
      </c>
      <c r="Q10" s="266">
        <v>0.7325021657222649</v>
      </c>
      <c r="R10" s="265">
        <v>5.6955704875432352E-10</v>
      </c>
      <c r="S10" s="265">
        <v>7.6067844251774308E-7</v>
      </c>
      <c r="T10" s="266">
        <v>0.21738853284903928</v>
      </c>
    </row>
    <row r="11" spans="1:20">
      <c r="A11" s="279" t="s">
        <v>4130</v>
      </c>
      <c r="B11" s="265">
        <v>9.9674186999770056E-3</v>
      </c>
      <c r="C11" s="265">
        <v>5.0161128902893695E-10</v>
      </c>
      <c r="D11" s="266">
        <v>0.64177743083914063</v>
      </c>
      <c r="E11" s="266">
        <v>0.77746213135894637</v>
      </c>
      <c r="F11" s="266">
        <v>0.36822627565310972</v>
      </c>
      <c r="G11" s="266">
        <v>0.47265357355855375</v>
      </c>
      <c r="H11" s="265">
        <v>2.0664396372253903E-3</v>
      </c>
      <c r="I11" s="266">
        <v>0.40510898557021602</v>
      </c>
      <c r="J11" s="264"/>
      <c r="K11" s="266">
        <v>0.19779049079737904</v>
      </c>
      <c r="L11" s="265">
        <v>1.5403456000925743E-13</v>
      </c>
      <c r="M11" s="265">
        <v>2.180915060908597E-15</v>
      </c>
      <c r="N11" s="266">
        <v>5.6225324198009866E-2</v>
      </c>
      <c r="O11" s="266">
        <v>0.70989830374574614</v>
      </c>
      <c r="P11" s="266">
        <v>0.82149844238800784</v>
      </c>
      <c r="Q11" s="266">
        <v>0.74999496056713277</v>
      </c>
      <c r="R11" s="265">
        <v>1.5044229795884615E-6</v>
      </c>
      <c r="S11" s="265">
        <v>5.2000399029381338E-5</v>
      </c>
      <c r="T11" s="266">
        <v>0.8173351067158906</v>
      </c>
    </row>
    <row r="12" spans="1:20">
      <c r="A12" s="279" t="s">
        <v>4131</v>
      </c>
      <c r="B12" s="266">
        <v>0.18033392502140258</v>
      </c>
      <c r="C12" s="265">
        <v>1.2075857359935029E-7</v>
      </c>
      <c r="D12" s="265">
        <v>1.3339637758451374E-2</v>
      </c>
      <c r="E12" s="265">
        <v>2.9286033530369654E-2</v>
      </c>
      <c r="F12" s="265">
        <v>1.7178688621021121E-2</v>
      </c>
      <c r="G12" s="266">
        <v>0.56039265512568848</v>
      </c>
      <c r="H12" s="265">
        <v>5.7083412386451275E-7</v>
      </c>
      <c r="I12" s="265">
        <v>5.2193688683517397E-3</v>
      </c>
      <c r="J12" s="266">
        <v>0.19779049079737904</v>
      </c>
      <c r="K12" s="264"/>
      <c r="L12" s="265">
        <v>1.1336873576562489E-12</v>
      </c>
      <c r="M12" s="265">
        <v>1.4764666125807991E-12</v>
      </c>
      <c r="N12" s="266">
        <v>8.404856042528161E-2</v>
      </c>
      <c r="O12" s="265">
        <v>1.9301441516581162E-2</v>
      </c>
      <c r="P12" s="266">
        <v>0.15707475531507648</v>
      </c>
      <c r="Q12" s="266">
        <v>7.5606686862254205E-2</v>
      </c>
      <c r="R12" s="265">
        <v>1.524566616960604E-10</v>
      </c>
      <c r="S12" s="265">
        <v>3.4886034500646966E-8</v>
      </c>
      <c r="T12" s="266">
        <v>0.51938590606057344</v>
      </c>
    </row>
    <row r="13" spans="1:20">
      <c r="A13" s="281" t="s">
        <v>2710</v>
      </c>
      <c r="B13" s="265">
        <v>6.1820776288472253E-14</v>
      </c>
      <c r="C13" s="265">
        <v>1.3414867120959763E-7</v>
      </c>
      <c r="D13" s="265">
        <v>1.2131801022136411E-27</v>
      </c>
      <c r="E13" s="265">
        <v>3.7457407028953535E-29</v>
      </c>
      <c r="F13" s="265">
        <v>6.9665624455782442E-15</v>
      </c>
      <c r="G13" s="265">
        <v>3.0161408026110458E-20</v>
      </c>
      <c r="H13" s="265">
        <v>2.9323046882631863E-27</v>
      </c>
      <c r="I13" s="265">
        <v>6.9614358586382031E-30</v>
      </c>
      <c r="J13" s="265">
        <v>1.5403456000925743E-13</v>
      </c>
      <c r="K13" s="265">
        <v>1.1336873576562489E-12</v>
      </c>
      <c r="L13" s="264"/>
      <c r="M13" s="265">
        <v>4.7752757622560716E-4</v>
      </c>
      <c r="N13" s="265">
        <v>1.1070826231849601E-8</v>
      </c>
      <c r="O13" s="265">
        <v>2.1240253127935858E-19</v>
      </c>
      <c r="P13" s="265">
        <v>3.6116147112124568E-17</v>
      </c>
      <c r="Q13" s="265">
        <v>1.9648784915684931E-17</v>
      </c>
      <c r="R13" s="265">
        <v>2.1389712495306369E-20</v>
      </c>
      <c r="S13" s="265">
        <v>1.8386670631316833E-16</v>
      </c>
      <c r="T13" s="265">
        <v>5.8776710668675221E-18</v>
      </c>
    </row>
    <row r="14" spans="1:20">
      <c r="A14" s="277" t="s">
        <v>2711</v>
      </c>
      <c r="B14" s="265">
        <v>8.4508837164706978E-7</v>
      </c>
      <c r="C14" s="265">
        <v>4.4244779670040583E-2</v>
      </c>
      <c r="D14" s="265">
        <v>1.5664063776346445E-32</v>
      </c>
      <c r="E14" s="265">
        <v>1.2211082358175787E-34</v>
      </c>
      <c r="F14" s="265">
        <v>5.9999225703824571E-13</v>
      </c>
      <c r="G14" s="265">
        <v>3.0532322735062967E-22</v>
      </c>
      <c r="H14" s="265">
        <v>3.7435766521409932E-32</v>
      </c>
      <c r="I14" s="265">
        <v>8.9993308584542365E-36</v>
      </c>
      <c r="J14" s="265">
        <v>2.180915060908597E-15</v>
      </c>
      <c r="K14" s="265">
        <v>1.4764666125807991E-12</v>
      </c>
      <c r="L14" s="265">
        <v>4.7752757622560716E-4</v>
      </c>
      <c r="M14" s="264"/>
      <c r="N14" s="265">
        <v>5.7772138686368367E-7</v>
      </c>
      <c r="O14" s="265">
        <v>2.4212064399750199E-22</v>
      </c>
      <c r="P14" s="265">
        <v>1.4697769746862786E-19</v>
      </c>
      <c r="Q14" s="265">
        <v>4.4667468200849285E-19</v>
      </c>
      <c r="R14" s="265">
        <v>1.3990985706254391E-23</v>
      </c>
      <c r="S14" s="265">
        <v>8.7955514456355716E-19</v>
      </c>
      <c r="T14" s="265">
        <v>1.5667035360918828E-19</v>
      </c>
    </row>
    <row r="15" spans="1:20">
      <c r="A15" s="277" t="s">
        <v>2712</v>
      </c>
      <c r="B15" s="266">
        <v>5.4484310032071846E-2</v>
      </c>
      <c r="C15" s="265">
        <v>3.3564425402389927E-3</v>
      </c>
      <c r="D15" s="265">
        <v>1.0195319972252677E-4</v>
      </c>
      <c r="E15" s="265">
        <v>2.7903698202311292E-4</v>
      </c>
      <c r="F15" s="265">
        <v>1.5110560647547523E-2</v>
      </c>
      <c r="G15" s="265">
        <v>1.8476866207078461E-3</v>
      </c>
      <c r="H15" s="265">
        <v>1.3863678816921271E-4</v>
      </c>
      <c r="I15" s="265">
        <v>3.5240566076077751E-5</v>
      </c>
      <c r="J15" s="266">
        <v>5.6225324198009866E-2</v>
      </c>
      <c r="K15" s="266">
        <v>8.404856042528161E-2</v>
      </c>
      <c r="L15" s="265">
        <v>1.1070826231849601E-8</v>
      </c>
      <c r="M15" s="265">
        <v>5.7772138686368367E-7</v>
      </c>
      <c r="N15" s="264"/>
      <c r="O15" s="265">
        <v>5.1470763934742493E-4</v>
      </c>
      <c r="P15" s="265">
        <v>3.0738477703597185E-3</v>
      </c>
      <c r="Q15" s="265">
        <v>5.1597626490523223E-3</v>
      </c>
      <c r="R15" s="265">
        <v>5.3424592127751185E-7</v>
      </c>
      <c r="S15" s="265">
        <v>3.3732705385144631E-5</v>
      </c>
      <c r="T15" s="265">
        <v>3.2797660318127013E-3</v>
      </c>
    </row>
    <row r="16" spans="1:20">
      <c r="A16" s="278" t="s">
        <v>4120</v>
      </c>
      <c r="B16" s="265">
        <v>5.4589958938453372E-5</v>
      </c>
      <c r="C16" s="265">
        <v>1.0586383696886319E-16</v>
      </c>
      <c r="D16" s="266">
        <v>0.93489939640424469</v>
      </c>
      <c r="E16" s="266">
        <v>0.10899984754843198</v>
      </c>
      <c r="F16" s="266">
        <v>0.68205774937450936</v>
      </c>
      <c r="G16" s="266">
        <v>7.7026010553938914E-2</v>
      </c>
      <c r="H16" s="266">
        <v>7.9614801375507402E-2</v>
      </c>
      <c r="I16" s="266">
        <v>8.6173962775600979E-2</v>
      </c>
      <c r="J16" s="266">
        <v>0.70989830374574614</v>
      </c>
      <c r="K16" s="265">
        <v>1.9301441516581162E-2</v>
      </c>
      <c r="L16" s="265">
        <v>2.1240253127935858E-19</v>
      </c>
      <c r="M16" s="265">
        <v>2.4212064399750199E-22</v>
      </c>
      <c r="N16" s="265">
        <v>5.1470763934742493E-4</v>
      </c>
      <c r="O16" s="264"/>
      <c r="P16" s="266">
        <v>0.91650392785813195</v>
      </c>
      <c r="Q16" s="266">
        <v>0.3952087006381681</v>
      </c>
      <c r="R16" s="265">
        <v>4.146130346741476E-4</v>
      </c>
      <c r="S16" s="265">
        <v>1.1213711309494574E-3</v>
      </c>
      <c r="T16" s="266">
        <v>8.8721937875442261E-2</v>
      </c>
    </row>
    <row r="17" spans="1:20">
      <c r="A17" s="278" t="s">
        <v>4121</v>
      </c>
      <c r="B17" s="265">
        <v>1.3450886328954445E-3</v>
      </c>
      <c r="C17" s="265">
        <v>7.6594639803940237E-14</v>
      </c>
      <c r="D17" s="266">
        <v>0.99953312526972427</v>
      </c>
      <c r="E17" s="266">
        <v>0.86115106749892489</v>
      </c>
      <c r="F17" s="266">
        <v>0.63955831363717341</v>
      </c>
      <c r="G17" s="266">
        <v>0.19471947503180545</v>
      </c>
      <c r="H17" s="265">
        <v>2.2392113722793958E-2</v>
      </c>
      <c r="I17" s="266">
        <v>0.81206056984105601</v>
      </c>
      <c r="J17" s="266">
        <v>0.82149844238800784</v>
      </c>
      <c r="K17" s="266">
        <v>0.15707475531507648</v>
      </c>
      <c r="L17" s="265">
        <v>3.6116147112124568E-17</v>
      </c>
      <c r="M17" s="265">
        <v>1.4697769746862786E-19</v>
      </c>
      <c r="N17" s="265">
        <v>3.0738477703597185E-3</v>
      </c>
      <c r="O17" s="266">
        <v>0.91650392785813195</v>
      </c>
      <c r="P17" s="264"/>
      <c r="Q17" s="266">
        <v>0.53529957388726579</v>
      </c>
      <c r="R17" s="265">
        <v>4.4032334108190354E-5</v>
      </c>
      <c r="S17" s="265">
        <v>1.2611641564165791E-3</v>
      </c>
      <c r="T17" s="266">
        <v>0.52399782311459808</v>
      </c>
    </row>
    <row r="18" spans="1:20">
      <c r="A18" s="278" t="s">
        <v>4122</v>
      </c>
      <c r="B18" s="265">
        <v>5.3983090460556476E-4</v>
      </c>
      <c r="C18" s="265">
        <v>2.2539331233321305E-13</v>
      </c>
      <c r="D18" s="266">
        <v>0.78092051290489362</v>
      </c>
      <c r="E18" s="266">
        <v>0.53334799531771271</v>
      </c>
      <c r="F18" s="266">
        <v>0.22394390502148689</v>
      </c>
      <c r="G18" s="266">
        <v>7.1237997376534037E-2</v>
      </c>
      <c r="H18" s="265">
        <v>4.0433530423030525E-4</v>
      </c>
      <c r="I18" s="266">
        <v>0.7325021657222649</v>
      </c>
      <c r="J18" s="266">
        <v>0.74999496056713277</v>
      </c>
      <c r="K18" s="266">
        <v>7.5606686862254205E-2</v>
      </c>
      <c r="L18" s="265">
        <v>1.9648784915684931E-17</v>
      </c>
      <c r="M18" s="265">
        <v>4.4667468200849285E-19</v>
      </c>
      <c r="N18" s="265">
        <v>5.1597626490523223E-3</v>
      </c>
      <c r="O18" s="266">
        <v>0.3952087006381681</v>
      </c>
      <c r="P18" s="266">
        <v>0.53529957388726579</v>
      </c>
      <c r="Q18" s="264"/>
      <c r="R18" s="265">
        <v>1.7375034594197287E-5</v>
      </c>
      <c r="S18" s="265">
        <v>4.0420703298427087E-4</v>
      </c>
      <c r="T18" s="266">
        <v>0.25612678388421389</v>
      </c>
    </row>
    <row r="19" spans="1:20">
      <c r="A19" s="280" t="s">
        <v>2713</v>
      </c>
      <c r="B19" s="265">
        <v>9.6367762066718023E-11</v>
      </c>
      <c r="C19" s="265">
        <v>7.1886005753604781E-19</v>
      </c>
      <c r="D19" s="265">
        <v>4.8688001081884026E-7</v>
      </c>
      <c r="E19" s="265">
        <v>4.3109984255890847E-12</v>
      </c>
      <c r="F19" s="265">
        <v>1.9010970246359029E-3</v>
      </c>
      <c r="G19" s="265">
        <v>5.7693954282243237E-9</v>
      </c>
      <c r="H19" s="265">
        <v>4.0231697337808063E-2</v>
      </c>
      <c r="I19" s="265">
        <v>5.6955704875432352E-10</v>
      </c>
      <c r="J19" s="265">
        <v>1.5044229795884615E-6</v>
      </c>
      <c r="K19" s="265">
        <v>1.524566616960604E-10</v>
      </c>
      <c r="L19" s="265">
        <v>2.1389712495306369E-20</v>
      </c>
      <c r="M19" s="265">
        <v>1.3990985706254391E-23</v>
      </c>
      <c r="N19" s="265">
        <v>5.3424592127751185E-7</v>
      </c>
      <c r="O19" s="265">
        <v>4.146130346741476E-4</v>
      </c>
      <c r="P19" s="265">
        <v>4.4032334108190354E-5</v>
      </c>
      <c r="Q19" s="265">
        <v>1.7375034594197287E-5</v>
      </c>
      <c r="R19" s="264"/>
      <c r="S19" s="266">
        <v>0.76221903135929403</v>
      </c>
      <c r="T19" s="265">
        <v>2.6511192729715691E-9</v>
      </c>
    </row>
    <row r="20" spans="1:20">
      <c r="A20" s="280" t="s">
        <v>2714</v>
      </c>
      <c r="B20" s="265">
        <v>1.7413776839002398E-8</v>
      </c>
      <c r="C20" s="265">
        <v>1.0203515451413001E-13</v>
      </c>
      <c r="D20" s="265">
        <v>8.3046043482600906E-5</v>
      </c>
      <c r="E20" s="265">
        <v>4.4542225743184695E-8</v>
      </c>
      <c r="F20" s="265">
        <v>7.1831488256781577E-4</v>
      </c>
      <c r="G20" s="265">
        <v>8.5669766576588189E-7</v>
      </c>
      <c r="H20" s="266">
        <v>0.12212851557970554</v>
      </c>
      <c r="I20" s="265">
        <v>7.6067844251774308E-7</v>
      </c>
      <c r="J20" s="265">
        <v>5.2000399029381338E-5</v>
      </c>
      <c r="K20" s="265">
        <v>3.4886034500646966E-8</v>
      </c>
      <c r="L20" s="265">
        <v>1.8386670631316833E-16</v>
      </c>
      <c r="M20" s="265">
        <v>8.7955514456355716E-19</v>
      </c>
      <c r="N20" s="265">
        <v>3.3732705385144631E-5</v>
      </c>
      <c r="O20" s="265">
        <v>1.1213711309494574E-3</v>
      </c>
      <c r="P20" s="265">
        <v>1.2611641564165791E-3</v>
      </c>
      <c r="Q20" s="265">
        <v>4.0420703298427087E-4</v>
      </c>
      <c r="R20" s="266">
        <v>0.76221903135929403</v>
      </c>
      <c r="S20" s="264"/>
      <c r="T20" s="265">
        <v>4.8904171994473452E-7</v>
      </c>
    </row>
    <row r="21" spans="1:20">
      <c r="A21" s="280" t="s">
        <v>2715</v>
      </c>
      <c r="B21" s="265">
        <v>6.7887388023690001E-3</v>
      </c>
      <c r="C21" s="265">
        <v>1.1509849512355524E-13</v>
      </c>
      <c r="D21" s="266">
        <v>8.1556943230371839E-2</v>
      </c>
      <c r="E21" s="266">
        <v>0.67361928575664065</v>
      </c>
      <c r="F21" s="266">
        <v>6.6137736599473654E-2</v>
      </c>
      <c r="G21" s="266">
        <v>0.682150045249307</v>
      </c>
      <c r="H21" s="265">
        <v>1.1130509102482371E-5</v>
      </c>
      <c r="I21" s="266">
        <v>0.21738853284903928</v>
      </c>
      <c r="J21" s="266">
        <v>0.8173351067158906</v>
      </c>
      <c r="K21" s="266">
        <v>0.51938590606057344</v>
      </c>
      <c r="L21" s="265">
        <v>5.8776710668675221E-18</v>
      </c>
      <c r="M21" s="265">
        <v>1.5667035360918828E-19</v>
      </c>
      <c r="N21" s="265">
        <v>3.2797660318127013E-3</v>
      </c>
      <c r="O21" s="266">
        <v>8.8721937875442261E-2</v>
      </c>
      <c r="P21" s="266">
        <v>0.52399782311459808</v>
      </c>
      <c r="Q21" s="266">
        <v>0.25612678388421389</v>
      </c>
      <c r="R21" s="265">
        <v>2.6511192729715691E-9</v>
      </c>
      <c r="S21" s="265">
        <v>4.8904171994473452E-7</v>
      </c>
      <c r="T21" s="264"/>
    </row>
  </sheetData>
  <mergeCells count="1">
    <mergeCell ref="A1:T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48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RowHeight="14.4"/>
  <cols>
    <col min="1" max="1" width="42.21875" bestFit="1" customWidth="1"/>
    <col min="2" max="2" width="7.5546875" bestFit="1" customWidth="1"/>
    <col min="3" max="3" width="8.44140625" bestFit="1" customWidth="1"/>
    <col min="4" max="4" width="7" bestFit="1" customWidth="1"/>
    <col min="5" max="5" width="8.44140625" bestFit="1" customWidth="1"/>
    <col min="6" max="6" width="6.5546875" style="46" bestFit="1" customWidth="1"/>
    <col min="7" max="7" width="8.33203125" style="46" bestFit="1" customWidth="1"/>
    <col min="8" max="8" width="6.5546875" bestFit="1" customWidth="1"/>
    <col min="9" max="9" width="8.21875" style="15" bestFit="1" customWidth="1"/>
    <col min="10" max="10" width="8.44140625" style="15" bestFit="1" customWidth="1"/>
    <col min="11" max="11" width="8.77734375" style="96" bestFit="1" customWidth="1"/>
    <col min="12" max="12" width="42.21875" style="96" bestFit="1" customWidth="1"/>
  </cols>
  <sheetData>
    <row r="1" spans="1:12" s="45" customFormat="1">
      <c r="A1" s="463" t="s">
        <v>4317</v>
      </c>
      <c r="B1" s="463"/>
      <c r="C1" s="463"/>
      <c r="D1" s="463"/>
      <c r="E1" s="463"/>
      <c r="F1" s="463"/>
      <c r="G1" s="463"/>
      <c r="H1" s="463"/>
      <c r="I1" s="463"/>
      <c r="J1" s="463"/>
      <c r="K1" s="96"/>
      <c r="L1" s="96"/>
    </row>
    <row r="2" spans="1:12">
      <c r="A2" s="88"/>
      <c r="B2" s="89"/>
      <c r="C2" s="89"/>
      <c r="D2" s="89"/>
      <c r="E2" s="89"/>
      <c r="F2" s="97"/>
      <c r="G2" s="97"/>
      <c r="H2" s="90"/>
      <c r="I2" s="155" t="s">
        <v>1465</v>
      </c>
      <c r="J2" s="155"/>
      <c r="K2" s="95"/>
      <c r="L2" s="95"/>
    </row>
    <row r="3" spans="1:12">
      <c r="A3" s="91"/>
      <c r="B3" s="92" t="s">
        <v>100</v>
      </c>
      <c r="C3" s="93"/>
      <c r="D3" s="92" t="s">
        <v>1466</v>
      </c>
      <c r="E3" s="93"/>
      <c r="F3" s="97"/>
      <c r="G3" s="97" t="s">
        <v>1467</v>
      </c>
      <c r="H3" s="90"/>
      <c r="I3" s="156" t="s">
        <v>1466</v>
      </c>
      <c r="J3" s="155"/>
      <c r="K3" s="95"/>
      <c r="L3" s="95"/>
    </row>
    <row r="4" spans="1:12" ht="15" thickBot="1">
      <c r="A4" s="91" t="s">
        <v>1468</v>
      </c>
      <c r="B4" s="94" t="s">
        <v>90</v>
      </c>
      <c r="C4" s="94" t="s">
        <v>1469</v>
      </c>
      <c r="D4" s="94" t="s">
        <v>90</v>
      </c>
      <c r="E4" s="94" t="s">
        <v>1469</v>
      </c>
      <c r="F4" s="98" t="s">
        <v>1470</v>
      </c>
      <c r="G4" s="98" t="s">
        <v>1471</v>
      </c>
      <c r="H4" s="94" t="s">
        <v>71</v>
      </c>
      <c r="I4" s="157" t="s">
        <v>90</v>
      </c>
      <c r="J4" s="157" t="s">
        <v>1469</v>
      </c>
      <c r="K4" s="95"/>
      <c r="L4" s="95"/>
    </row>
    <row r="5" spans="1:12">
      <c r="A5" s="282" t="s">
        <v>4127</v>
      </c>
      <c r="B5" s="89"/>
      <c r="C5" s="89"/>
      <c r="D5" s="89"/>
      <c r="E5" s="89"/>
      <c r="F5" s="97"/>
      <c r="G5" s="97"/>
      <c r="H5" s="90"/>
      <c r="I5" s="155"/>
      <c r="J5" s="155"/>
      <c r="K5" s="95"/>
      <c r="L5" s="95"/>
    </row>
    <row r="6" spans="1:12">
      <c r="A6" s="45" t="s">
        <v>1612</v>
      </c>
      <c r="B6" s="89">
        <v>0.36101080000000002</v>
      </c>
      <c r="C6" s="89">
        <v>6.0384477265885618E-2</v>
      </c>
      <c r="D6" s="89">
        <v>0.87360000000000004</v>
      </c>
      <c r="E6" s="89">
        <v>1.8173353680595115E-2</v>
      </c>
      <c r="F6" s="97">
        <v>584</v>
      </c>
      <c r="G6" s="97">
        <v>14</v>
      </c>
      <c r="H6" s="90">
        <v>3.3</v>
      </c>
      <c r="I6" s="155">
        <v>0.90900000000000003</v>
      </c>
      <c r="J6" s="155">
        <v>5.0000000000000001E-3</v>
      </c>
      <c r="K6" s="95"/>
      <c r="L6" s="95"/>
    </row>
    <row r="7" spans="1:12">
      <c r="A7" s="45" t="s">
        <v>1613</v>
      </c>
      <c r="B7">
        <v>0.45248870000000002</v>
      </c>
      <c r="C7">
        <v>4.594421787369414E-2</v>
      </c>
      <c r="D7">
        <v>0.86929999999999996</v>
      </c>
      <c r="E7">
        <v>1.7934129362754132E-2</v>
      </c>
      <c r="L7" s="95"/>
    </row>
    <row r="8" spans="1:12">
      <c r="A8" s="45" t="s">
        <v>1614</v>
      </c>
      <c r="B8">
        <v>0.625</v>
      </c>
      <c r="C8">
        <v>1.1719416647704781</v>
      </c>
      <c r="D8">
        <v>0.86480000000000001</v>
      </c>
      <c r="E8">
        <v>1.8242577010937903E-2</v>
      </c>
      <c r="L8" s="95"/>
    </row>
    <row r="9" spans="1:12">
      <c r="A9" s="45" t="s">
        <v>1615</v>
      </c>
      <c r="B9">
        <v>0.26178010000000002</v>
      </c>
      <c r="C9">
        <v>1.8570796380406089E-2</v>
      </c>
      <c r="D9">
        <v>0.87339999999999995</v>
      </c>
      <c r="E9">
        <v>1.7660436687692634E-2</v>
      </c>
      <c r="L9" s="95"/>
    </row>
    <row r="10" spans="1:12">
      <c r="A10" s="45" t="s">
        <v>1616</v>
      </c>
      <c r="B10">
        <v>0.56179780000000001</v>
      </c>
      <c r="C10">
        <v>6.411554226542529E-2</v>
      </c>
      <c r="D10">
        <v>0.86570000000000003</v>
      </c>
      <c r="E10">
        <v>1.8166579094590154E-2</v>
      </c>
      <c r="L10" s="95"/>
    </row>
    <row r="11" spans="1:12">
      <c r="A11" s="45" t="s">
        <v>1617</v>
      </c>
      <c r="B11">
        <v>0.69589420000000002</v>
      </c>
      <c r="C11">
        <v>4.0710233876881087E-2</v>
      </c>
      <c r="D11">
        <v>0.86219999999999997</v>
      </c>
      <c r="E11">
        <v>1.76577330368312E-2</v>
      </c>
      <c r="L11" s="95"/>
    </row>
    <row r="12" spans="1:12">
      <c r="A12" s="45" t="s">
        <v>1618</v>
      </c>
      <c r="B12">
        <v>0.72463770000000005</v>
      </c>
      <c r="C12">
        <v>0.10081609642307184</v>
      </c>
      <c r="D12">
        <v>0.8599</v>
      </c>
      <c r="E12">
        <v>1.8420944709759055E-2</v>
      </c>
      <c r="L12" s="95"/>
    </row>
    <row r="13" spans="1:12">
      <c r="A13" s="45" t="s">
        <v>1619</v>
      </c>
      <c r="B13">
        <v>0.26666669999999998</v>
      </c>
      <c r="C13">
        <v>4.5822544505817839E-2</v>
      </c>
      <c r="D13">
        <v>0.87250000000000005</v>
      </c>
      <c r="E13">
        <v>1.7996180150242999E-2</v>
      </c>
      <c r="L13" s="95"/>
    </row>
    <row r="14" spans="1:12">
      <c r="A14" s="45" t="s">
        <v>1620</v>
      </c>
      <c r="B14">
        <v>0.91659029999999997</v>
      </c>
      <c r="C14">
        <v>6.6429945284054964E-2</v>
      </c>
      <c r="D14">
        <v>0.85260000000000002</v>
      </c>
      <c r="E14">
        <v>1.7827246113743984E-2</v>
      </c>
      <c r="L14" s="95"/>
    </row>
    <row r="15" spans="1:12">
      <c r="A15" s="45" t="s">
        <v>1621</v>
      </c>
      <c r="B15">
        <v>0.69060770000000005</v>
      </c>
      <c r="C15">
        <v>4.0578181087058546E-2</v>
      </c>
      <c r="D15">
        <v>0.85840000000000005</v>
      </c>
      <c r="E15">
        <v>1.7674281428109038E-2</v>
      </c>
      <c r="L15" s="95"/>
    </row>
    <row r="16" spans="1:12">
      <c r="A16" s="45" t="s">
        <v>1622</v>
      </c>
      <c r="B16">
        <v>0.23809520000000001</v>
      </c>
      <c r="C16">
        <v>0.1928026145262175</v>
      </c>
      <c r="D16">
        <v>0.87109999999999999</v>
      </c>
      <c r="E16">
        <v>1.7695651556243981E-2</v>
      </c>
      <c r="L16" s="95"/>
    </row>
    <row r="17" spans="1:12">
      <c r="A17" s="45" t="s">
        <v>1623</v>
      </c>
      <c r="B17">
        <v>0.61387349999999996</v>
      </c>
      <c r="C17">
        <v>2.9096047788718663E-2</v>
      </c>
      <c r="D17">
        <v>0.85640000000000005</v>
      </c>
      <c r="E17">
        <v>1.7481944514269574E-2</v>
      </c>
      <c r="L17" s="95"/>
    </row>
    <row r="18" spans="1:12">
      <c r="A18" s="45" t="s">
        <v>1624</v>
      </c>
      <c r="B18">
        <v>0.83333330000000005</v>
      </c>
      <c r="C18">
        <v>6.8044923155838419E-2</v>
      </c>
      <c r="D18">
        <v>0.84450000000000003</v>
      </c>
      <c r="E18">
        <v>1.7428772188539273E-2</v>
      </c>
      <c r="L18" s="95"/>
    </row>
    <row r="19" spans="1:12">
      <c r="A19" s="45" t="s">
        <v>1625</v>
      </c>
      <c r="B19">
        <v>1.02145</v>
      </c>
      <c r="C19">
        <v>6.7837530527167636E-2</v>
      </c>
      <c r="D19">
        <v>0.83530000000000004</v>
      </c>
      <c r="E19">
        <v>1.7110828033733493E-2</v>
      </c>
      <c r="L19" s="95"/>
    </row>
    <row r="20" spans="1:12">
      <c r="A20" s="45" t="s">
        <v>1626</v>
      </c>
      <c r="B20">
        <v>1.2239899999999999</v>
      </c>
      <c r="C20">
        <v>6.7516574049281408E-2</v>
      </c>
      <c r="D20">
        <v>0.82210000000000005</v>
      </c>
      <c r="E20">
        <v>1.6969954743604947E-2</v>
      </c>
      <c r="L20" s="95"/>
    </row>
    <row r="21" spans="1:12">
      <c r="A21" s="45" t="s">
        <v>1627</v>
      </c>
      <c r="B21">
        <v>1.706485</v>
      </c>
      <c r="C21">
        <v>5.0970596842678823E-2</v>
      </c>
      <c r="D21">
        <v>0.79749999999999999</v>
      </c>
      <c r="E21">
        <v>1.612955362060587E-2</v>
      </c>
      <c r="L21" s="95"/>
    </row>
    <row r="22" spans="1:12">
      <c r="A22" s="45" t="s">
        <v>1628</v>
      </c>
      <c r="B22">
        <v>1.256281</v>
      </c>
      <c r="C22">
        <v>5.3600957554212597E-2</v>
      </c>
      <c r="D22">
        <v>0.81899999999999995</v>
      </c>
      <c r="E22">
        <v>1.6749758207210037E-2</v>
      </c>
      <c r="L22" s="95"/>
    </row>
    <row r="23" spans="1:12">
      <c r="A23" s="45" t="s">
        <v>1629</v>
      </c>
      <c r="B23">
        <v>1.212121</v>
      </c>
      <c r="C23">
        <v>9.0011051285702137E-2</v>
      </c>
      <c r="D23">
        <v>0.82099999999999995</v>
      </c>
      <c r="E23">
        <v>1.7414258525702435E-2</v>
      </c>
      <c r="L23" s="95"/>
    </row>
    <row r="24" spans="1:12">
      <c r="A24" s="45" t="s">
        <v>1630</v>
      </c>
      <c r="B24">
        <v>1.7421599999999999</v>
      </c>
      <c r="C24">
        <v>0.14389775658292941</v>
      </c>
      <c r="D24">
        <v>0.79339999999999999</v>
      </c>
      <c r="E24">
        <v>1.8392482812279586E-2</v>
      </c>
      <c r="L24" s="95"/>
    </row>
    <row r="25" spans="1:12">
      <c r="A25" s="45" t="s">
        <v>1631</v>
      </c>
      <c r="B25">
        <v>1.6393439999999999</v>
      </c>
      <c r="C25">
        <v>0.11496000118864998</v>
      </c>
      <c r="D25">
        <v>0.79769999999999996</v>
      </c>
      <c r="E25">
        <v>1.7937951834030554E-2</v>
      </c>
      <c r="L25" s="95"/>
    </row>
    <row r="26" spans="1:12">
      <c r="A26" s="45" t="s">
        <v>1632</v>
      </c>
      <c r="B26">
        <v>2.1997360000000001</v>
      </c>
      <c r="C26">
        <v>5.8921568827947038E-2</v>
      </c>
      <c r="D26">
        <v>0.76280000000000003</v>
      </c>
      <c r="E26">
        <v>1.5587993328199753E-2</v>
      </c>
      <c r="L26" s="95"/>
    </row>
    <row r="27" spans="1:12">
      <c r="A27" s="45" t="s">
        <v>1633</v>
      </c>
      <c r="B27">
        <v>0.73529409999999995</v>
      </c>
      <c r="C27">
        <v>6.6524682134002144E-2</v>
      </c>
      <c r="D27">
        <v>0.84040000000000004</v>
      </c>
      <c r="E27">
        <v>1.75940007957258E-2</v>
      </c>
      <c r="L27" s="95"/>
    </row>
    <row r="28" spans="1:12">
      <c r="A28" s="45" t="s">
        <v>1634</v>
      </c>
      <c r="B28">
        <v>1.3089010000000001</v>
      </c>
      <c r="C28">
        <v>6.7001569429409644E-2</v>
      </c>
      <c r="D28">
        <v>0.80910000000000004</v>
      </c>
      <c r="E28">
        <v>1.6495366743422227E-2</v>
      </c>
      <c r="L28" s="95"/>
    </row>
    <row r="29" spans="1:12">
      <c r="A29" s="45" t="s">
        <v>1635</v>
      </c>
      <c r="B29">
        <v>1.40056</v>
      </c>
      <c r="C29">
        <v>8.1468149585320157E-2</v>
      </c>
      <c r="D29">
        <v>0.80069999999999997</v>
      </c>
      <c r="E29">
        <v>1.6806492673963835E-2</v>
      </c>
      <c r="L29" s="95"/>
    </row>
    <row r="30" spans="1:12">
      <c r="A30" s="45" t="s">
        <v>1636</v>
      </c>
      <c r="B30">
        <v>1.0020039999999999</v>
      </c>
      <c r="C30">
        <v>5.592267744737639E-2</v>
      </c>
      <c r="D30">
        <v>0.82220000000000004</v>
      </c>
      <c r="E30">
        <v>1.6877355717054732E-2</v>
      </c>
      <c r="L30" s="95"/>
    </row>
    <row r="31" spans="1:12">
      <c r="A31" s="45" t="s">
        <v>1637</v>
      </c>
      <c r="B31">
        <v>0.51546389999999997</v>
      </c>
      <c r="C31">
        <v>9.620705146968847E-2</v>
      </c>
      <c r="D31">
        <v>0.85</v>
      </c>
      <c r="E31">
        <v>1.7867568385205639E-2</v>
      </c>
      <c r="L31" s="95"/>
    </row>
    <row r="32" spans="1:12">
      <c r="A32" s="45" t="s">
        <v>1638</v>
      </c>
      <c r="B32">
        <v>0.75471699999999997</v>
      </c>
      <c r="C32">
        <v>3.0238348206963948E-2</v>
      </c>
      <c r="D32">
        <v>0.8306</v>
      </c>
      <c r="E32">
        <v>1.6770466421659237E-2</v>
      </c>
      <c r="L32" s="95"/>
    </row>
    <row r="33" spans="1:12">
      <c r="A33" s="45" t="s">
        <v>1639</v>
      </c>
      <c r="B33">
        <v>3.1545740000000002</v>
      </c>
      <c r="C33">
        <v>0.1439321334217985</v>
      </c>
      <c r="D33">
        <v>0.67230000000000001</v>
      </c>
      <c r="E33">
        <v>1.4604277318648808E-2</v>
      </c>
      <c r="L33" s="95"/>
    </row>
    <row r="34" spans="1:12">
      <c r="A34" s="45" t="s">
        <v>1640</v>
      </c>
      <c r="B34">
        <v>4.4563280000000001</v>
      </c>
      <c r="C34">
        <v>0.15850077409805796</v>
      </c>
      <c r="D34">
        <v>0.56769999999999998</v>
      </c>
      <c r="E34">
        <v>1.4426479681474619E-2</v>
      </c>
      <c r="L34" s="95"/>
    </row>
    <row r="35" spans="1:12">
      <c r="A35" s="45" t="s">
        <v>1641</v>
      </c>
      <c r="B35">
        <v>7.6804920000000001</v>
      </c>
      <c r="C35">
        <v>0.22991571449475917</v>
      </c>
      <c r="D35">
        <v>0.28739999999999999</v>
      </c>
      <c r="E35">
        <v>8.3090013840412848E-3</v>
      </c>
      <c r="L35" s="95"/>
    </row>
    <row r="36" spans="1:12">
      <c r="A36" s="45" t="s">
        <v>1642</v>
      </c>
      <c r="B36">
        <v>8.2440230000000003</v>
      </c>
      <c r="C36">
        <v>0.30640706846647908</v>
      </c>
      <c r="D36">
        <v>0.24299999999999999</v>
      </c>
      <c r="E36">
        <v>1.6721830043389389E-2</v>
      </c>
      <c r="L36" s="95"/>
    </row>
    <row r="37" spans="1:12">
      <c r="A37" s="45" t="s">
        <v>1643</v>
      </c>
      <c r="B37">
        <v>8.8183419999999995</v>
      </c>
      <c r="C37">
        <v>0.25678126171928045</v>
      </c>
      <c r="D37">
        <v>0.1784</v>
      </c>
      <c r="E37">
        <v>4.3000725575273726E-3</v>
      </c>
      <c r="L37" s="95"/>
    </row>
    <row r="38" spans="1:12" s="45" customFormat="1">
      <c r="F38" s="46"/>
      <c r="G38" s="46"/>
      <c r="I38" s="15"/>
      <c r="J38" s="15"/>
      <c r="K38" s="96"/>
      <c r="L38" s="95"/>
    </row>
    <row r="39" spans="1:12">
      <c r="A39" s="45" t="s">
        <v>1644</v>
      </c>
      <c r="B39">
        <v>2.132196</v>
      </c>
      <c r="C39">
        <v>0.2940690953797363</v>
      </c>
      <c r="D39">
        <v>0.71699999999999997</v>
      </c>
      <c r="E39">
        <v>2.7104162042018567E-2</v>
      </c>
      <c r="F39" s="97">
        <v>652</v>
      </c>
      <c r="G39" s="97">
        <v>13</v>
      </c>
      <c r="H39" s="90">
        <v>0.48</v>
      </c>
      <c r="I39" s="155">
        <v>0.91800000000000004</v>
      </c>
      <c r="J39" s="155">
        <v>2E-3</v>
      </c>
      <c r="L39" s="95"/>
    </row>
    <row r="40" spans="1:12">
      <c r="A40" s="45" t="s">
        <v>1645</v>
      </c>
      <c r="B40">
        <v>5.9417710000000001</v>
      </c>
      <c r="C40">
        <v>0.16396695545632481</v>
      </c>
      <c r="D40">
        <v>0.37719999999999998</v>
      </c>
      <c r="E40">
        <v>9.2196494510366281E-3</v>
      </c>
      <c r="L40" s="95"/>
    </row>
    <row r="41" spans="1:12">
      <c r="A41" s="45" t="s">
        <v>1646</v>
      </c>
      <c r="B41">
        <v>5.1572979999999999</v>
      </c>
      <c r="C41">
        <v>0.19225734323955379</v>
      </c>
      <c r="D41">
        <v>0.43830000000000002</v>
      </c>
      <c r="E41">
        <v>1.1800540496095932E-2</v>
      </c>
      <c r="L41" s="95"/>
    </row>
    <row r="42" spans="1:12">
      <c r="A42" s="45" t="s">
        <v>1647</v>
      </c>
      <c r="B42">
        <v>8.4530849999999997</v>
      </c>
      <c r="C42">
        <v>0.20408971752062866</v>
      </c>
      <c r="D42">
        <v>0.15448000000000001</v>
      </c>
      <c r="E42">
        <v>3.2443378615674414E-3</v>
      </c>
      <c r="L42" s="95"/>
    </row>
    <row r="43" spans="1:12">
      <c r="A43" s="45" t="s">
        <v>1648</v>
      </c>
      <c r="B43">
        <v>6.8119889999999996</v>
      </c>
      <c r="C43">
        <v>0.20152076109048514</v>
      </c>
      <c r="D43">
        <v>0.29160000000000003</v>
      </c>
      <c r="E43">
        <v>6.7009121767114673E-3</v>
      </c>
      <c r="L43" s="95"/>
    </row>
    <row r="44" spans="1:12">
      <c r="A44" s="45" t="s">
        <v>1649</v>
      </c>
      <c r="B44">
        <v>7.7881619999999998</v>
      </c>
      <c r="C44">
        <v>0.20121371644981761</v>
      </c>
      <c r="D44">
        <v>0.20019999999999999</v>
      </c>
      <c r="E44">
        <v>4.8858997124378231E-3</v>
      </c>
      <c r="L44" s="95"/>
    </row>
    <row r="45" spans="1:12">
      <c r="A45" s="45"/>
      <c r="L45" s="95"/>
    </row>
    <row r="46" spans="1:12">
      <c r="L46" s="95"/>
    </row>
    <row r="47" spans="1:12">
      <c r="A47" s="45" t="s">
        <v>1650</v>
      </c>
      <c r="B47">
        <v>5.1413880000000001</v>
      </c>
      <c r="C47">
        <v>0.143748007145517</v>
      </c>
      <c r="D47">
        <v>0.48180000000000001</v>
      </c>
      <c r="E47">
        <v>1.1567735128364584E-2</v>
      </c>
      <c r="F47" s="46" t="s">
        <v>1429</v>
      </c>
      <c r="G47" s="46" t="s">
        <v>1429</v>
      </c>
      <c r="H47" s="45" t="s">
        <v>1429</v>
      </c>
      <c r="I47" s="15" t="s">
        <v>1429</v>
      </c>
      <c r="J47" s="15" t="s">
        <v>1429</v>
      </c>
      <c r="L47" s="95"/>
    </row>
    <row r="48" spans="1:12">
      <c r="A48" s="45" t="s">
        <v>1651</v>
      </c>
      <c r="B48">
        <v>7.8554599999999999</v>
      </c>
      <c r="C48">
        <v>0.22018791690054204</v>
      </c>
      <c r="D48">
        <v>0.22989999999999999</v>
      </c>
      <c r="E48">
        <v>5.8396578666904796E-3</v>
      </c>
      <c r="L48" s="95"/>
    </row>
  </sheetData>
  <mergeCells count="1">
    <mergeCell ref="A1:J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EB191"/>
  <sheetViews>
    <sheetView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defaultRowHeight="14.4"/>
  <cols>
    <col min="1" max="1" width="9.88671875" style="45" customWidth="1"/>
    <col min="2" max="2" width="9.88671875" style="45" bestFit="1" customWidth="1"/>
    <col min="3" max="3" width="12.5546875" style="45" bestFit="1" customWidth="1"/>
    <col min="4" max="5" width="6" style="45" bestFit="1" customWidth="1"/>
    <col min="6" max="6" width="9.88671875" style="45" customWidth="1"/>
    <col min="7" max="9" width="8.88671875" style="45"/>
    <col min="10" max="10" width="9.109375" style="159" customWidth="1"/>
    <col min="11" max="11" width="9.109375" style="46" customWidth="1"/>
    <col min="12" max="12" width="8.88671875" style="45"/>
    <col min="13" max="14" width="9.109375" style="46" customWidth="1"/>
    <col min="15" max="16" width="9.109375" style="160" customWidth="1"/>
    <col min="17" max="19" width="9.109375" style="161" customWidth="1"/>
    <col min="20" max="21" width="9.109375" style="162" customWidth="1"/>
    <col min="22" max="23" width="9.109375" style="163" customWidth="1"/>
    <col min="24" max="24" width="9.109375" style="162" customWidth="1"/>
    <col min="25" max="26" width="9.109375" style="164" customWidth="1"/>
    <col min="27" max="30" width="9.109375" style="15" customWidth="1"/>
    <col min="31" max="31" width="9.109375" style="47" customWidth="1"/>
    <col min="32" max="32" width="9.109375" style="67" customWidth="1"/>
    <col min="33" max="33" width="9.109375" style="47" customWidth="1"/>
    <col min="34" max="34" width="9.109375" style="15" customWidth="1"/>
    <col min="35" max="35" width="9.109375" style="4" customWidth="1"/>
    <col min="36" max="36" width="9.109375" style="89" customWidth="1"/>
    <col min="37" max="40" width="9.109375" style="4" customWidth="1"/>
    <col min="41" max="42" width="9.109375" style="46" customWidth="1"/>
    <col min="43" max="44" width="9.109375" style="166" customWidth="1"/>
    <col min="45" max="62" width="9.109375" style="46" customWidth="1"/>
    <col min="63" max="68" width="8.88671875" style="45"/>
    <col min="69" max="78" width="9.109375" style="46" customWidth="1"/>
    <col min="79" max="79" width="9.109375" style="166" customWidth="1"/>
    <col min="80" max="112" width="9.109375" style="46" customWidth="1"/>
    <col min="113" max="131" width="8.88671875" style="45"/>
    <col min="132" max="132" width="8.88671875" style="15"/>
    <col min="133" max="247" width="8.88671875" style="45"/>
    <col min="248" max="248" width="9.88671875" style="45" bestFit="1" customWidth="1"/>
    <col min="249" max="249" width="12.5546875" style="45" bestFit="1" customWidth="1"/>
    <col min="250" max="255" width="8.88671875" style="45"/>
    <col min="256" max="257" width="9.109375" style="45" customWidth="1"/>
    <col min="258" max="258" width="8.88671875" style="45"/>
    <col min="259" max="312" width="9.109375" style="45" customWidth="1"/>
    <col min="313" max="318" width="8.88671875" style="45"/>
    <col min="319" max="362" width="9.109375" style="45" customWidth="1"/>
    <col min="363" max="384" width="8.88671875" style="45"/>
    <col min="385" max="385" width="19" style="45" bestFit="1" customWidth="1"/>
    <col min="386" max="386" width="8.88671875" style="45"/>
    <col min="387" max="387" width="14.88671875" style="45" bestFit="1" customWidth="1"/>
    <col min="388" max="388" width="13.33203125" style="45" bestFit="1" customWidth="1"/>
    <col min="389" max="503" width="8.88671875" style="45"/>
    <col min="504" max="504" width="9.88671875" style="45" bestFit="1" customWidth="1"/>
    <col min="505" max="505" width="12.5546875" style="45" bestFit="1" customWidth="1"/>
    <col min="506" max="511" width="8.88671875" style="45"/>
    <col min="512" max="513" width="9.109375" style="45" customWidth="1"/>
    <col min="514" max="514" width="8.88671875" style="45"/>
    <col min="515" max="568" width="9.109375" style="45" customWidth="1"/>
    <col min="569" max="574" width="8.88671875" style="45"/>
    <col min="575" max="618" width="9.109375" style="45" customWidth="1"/>
    <col min="619" max="640" width="8.88671875" style="45"/>
    <col min="641" max="641" width="19" style="45" bestFit="1" customWidth="1"/>
    <col min="642" max="642" width="8.88671875" style="45"/>
    <col min="643" max="643" width="14.88671875" style="45" bestFit="1" customWidth="1"/>
    <col min="644" max="644" width="13.33203125" style="45" bestFit="1" customWidth="1"/>
    <col min="645" max="759" width="8.88671875" style="45"/>
    <col min="760" max="760" width="9.88671875" style="45" bestFit="1" customWidth="1"/>
    <col min="761" max="761" width="12.5546875" style="45" bestFit="1" customWidth="1"/>
    <col min="762" max="767" width="8.88671875" style="45"/>
    <col min="768" max="769" width="9.109375" style="45" customWidth="1"/>
    <col min="770" max="770" width="8.88671875" style="45"/>
    <col min="771" max="824" width="9.109375" style="45" customWidth="1"/>
    <col min="825" max="830" width="8.88671875" style="45"/>
    <col min="831" max="874" width="9.109375" style="45" customWidth="1"/>
    <col min="875" max="896" width="8.88671875" style="45"/>
    <col min="897" max="897" width="19" style="45" bestFit="1" customWidth="1"/>
    <col min="898" max="898" width="8.88671875" style="45"/>
    <col min="899" max="899" width="14.88671875" style="45" bestFit="1" customWidth="1"/>
    <col min="900" max="900" width="13.33203125" style="45" bestFit="1" customWidth="1"/>
    <col min="901" max="1015" width="8.88671875" style="45"/>
    <col min="1016" max="1016" width="9.88671875" style="45" bestFit="1" customWidth="1"/>
    <col min="1017" max="1017" width="12.5546875" style="45" bestFit="1" customWidth="1"/>
    <col min="1018" max="1023" width="8.88671875" style="45"/>
    <col min="1024" max="1025" width="9.109375" style="45" customWidth="1"/>
    <col min="1026" max="1026" width="8.88671875" style="45"/>
    <col min="1027" max="1080" width="9.109375" style="45" customWidth="1"/>
    <col min="1081" max="1086" width="8.88671875" style="45"/>
    <col min="1087" max="1130" width="9.109375" style="45" customWidth="1"/>
    <col min="1131" max="1152" width="8.88671875" style="45"/>
    <col min="1153" max="1153" width="19" style="45" bestFit="1" customWidth="1"/>
    <col min="1154" max="1154" width="8.88671875" style="45"/>
    <col min="1155" max="1155" width="14.88671875" style="45" bestFit="1" customWidth="1"/>
    <col min="1156" max="1156" width="13.33203125" style="45" bestFit="1" customWidth="1"/>
    <col min="1157" max="1271" width="8.88671875" style="45"/>
    <col min="1272" max="1272" width="9.88671875" style="45" bestFit="1" customWidth="1"/>
    <col min="1273" max="1273" width="12.5546875" style="45" bestFit="1" customWidth="1"/>
    <col min="1274" max="1279" width="8.88671875" style="45"/>
    <col min="1280" max="1281" width="9.109375" style="45" customWidth="1"/>
    <col min="1282" max="1282" width="8.88671875" style="45"/>
    <col min="1283" max="1336" width="9.109375" style="45" customWidth="1"/>
    <col min="1337" max="1342" width="8.88671875" style="45"/>
    <col min="1343" max="1386" width="9.109375" style="45" customWidth="1"/>
    <col min="1387" max="1408" width="8.88671875" style="45"/>
    <col min="1409" max="1409" width="19" style="45" bestFit="1" customWidth="1"/>
    <col min="1410" max="1410" width="8.88671875" style="45"/>
    <col min="1411" max="1411" width="14.88671875" style="45" bestFit="1" customWidth="1"/>
    <col min="1412" max="1412" width="13.33203125" style="45" bestFit="1" customWidth="1"/>
    <col min="1413" max="1527" width="8.88671875" style="45"/>
    <col min="1528" max="1528" width="9.88671875" style="45" bestFit="1" customWidth="1"/>
    <col min="1529" max="1529" width="12.5546875" style="45" bestFit="1" customWidth="1"/>
    <col min="1530" max="1535" width="8.88671875" style="45"/>
    <col min="1536" max="1537" width="9.109375" style="45" customWidth="1"/>
    <col min="1538" max="1538" width="8.88671875" style="45"/>
    <col min="1539" max="1592" width="9.109375" style="45" customWidth="1"/>
    <col min="1593" max="1598" width="8.88671875" style="45"/>
    <col min="1599" max="1642" width="9.109375" style="45" customWidth="1"/>
    <col min="1643" max="1664" width="8.88671875" style="45"/>
    <col min="1665" max="1665" width="19" style="45" bestFit="1" customWidth="1"/>
    <col min="1666" max="1666" width="8.88671875" style="45"/>
    <col min="1667" max="1667" width="14.88671875" style="45" bestFit="1" customWidth="1"/>
    <col min="1668" max="1668" width="13.33203125" style="45" bestFit="1" customWidth="1"/>
    <col min="1669" max="1783" width="8.88671875" style="45"/>
    <col min="1784" max="1784" width="9.88671875" style="45" bestFit="1" customWidth="1"/>
    <col min="1785" max="1785" width="12.5546875" style="45" bestFit="1" customWidth="1"/>
    <col min="1786" max="1791" width="8.88671875" style="45"/>
    <col min="1792" max="1793" width="9.109375" style="45" customWidth="1"/>
    <col min="1794" max="1794" width="8.88671875" style="45"/>
    <col min="1795" max="1848" width="9.109375" style="45" customWidth="1"/>
    <col min="1849" max="1854" width="8.88671875" style="45"/>
    <col min="1855" max="1898" width="9.109375" style="45" customWidth="1"/>
    <col min="1899" max="1920" width="8.88671875" style="45"/>
    <col min="1921" max="1921" width="19" style="45" bestFit="1" customWidth="1"/>
    <col min="1922" max="1922" width="8.88671875" style="45"/>
    <col min="1923" max="1923" width="14.88671875" style="45" bestFit="1" customWidth="1"/>
    <col min="1924" max="1924" width="13.33203125" style="45" bestFit="1" customWidth="1"/>
    <col min="1925" max="2039" width="8.88671875" style="45"/>
    <col min="2040" max="2040" width="9.88671875" style="45" bestFit="1" customWidth="1"/>
    <col min="2041" max="2041" width="12.5546875" style="45" bestFit="1" customWidth="1"/>
    <col min="2042" max="2047" width="8.88671875" style="45"/>
    <col min="2048" max="2049" width="9.109375" style="45" customWidth="1"/>
    <col min="2050" max="2050" width="8.88671875" style="45"/>
    <col min="2051" max="2104" width="9.109375" style="45" customWidth="1"/>
    <col min="2105" max="2110" width="8.88671875" style="45"/>
    <col min="2111" max="2154" width="9.109375" style="45" customWidth="1"/>
    <col min="2155" max="2176" width="8.88671875" style="45"/>
    <col min="2177" max="2177" width="19" style="45" bestFit="1" customWidth="1"/>
    <col min="2178" max="2178" width="8.88671875" style="45"/>
    <col min="2179" max="2179" width="14.88671875" style="45" bestFit="1" customWidth="1"/>
    <col min="2180" max="2180" width="13.33203125" style="45" bestFit="1" customWidth="1"/>
    <col min="2181" max="2295" width="8.88671875" style="45"/>
    <col min="2296" max="2296" width="9.88671875" style="45" bestFit="1" customWidth="1"/>
    <col min="2297" max="2297" width="12.5546875" style="45" bestFit="1" customWidth="1"/>
    <col min="2298" max="2303" width="8.88671875" style="45"/>
    <col min="2304" max="2305" width="9.109375" style="45" customWidth="1"/>
    <col min="2306" max="2306" width="8.88671875" style="45"/>
    <col min="2307" max="2360" width="9.109375" style="45" customWidth="1"/>
    <col min="2361" max="2366" width="8.88671875" style="45"/>
    <col min="2367" max="2410" width="9.109375" style="45" customWidth="1"/>
    <col min="2411" max="2432" width="8.88671875" style="45"/>
    <col min="2433" max="2433" width="19" style="45" bestFit="1" customWidth="1"/>
    <col min="2434" max="2434" width="8.88671875" style="45"/>
    <col min="2435" max="2435" width="14.88671875" style="45" bestFit="1" customWidth="1"/>
    <col min="2436" max="2436" width="13.33203125" style="45" bestFit="1" customWidth="1"/>
    <col min="2437" max="2551" width="8.88671875" style="45"/>
    <col min="2552" max="2552" width="9.88671875" style="45" bestFit="1" customWidth="1"/>
    <col min="2553" max="2553" width="12.5546875" style="45" bestFit="1" customWidth="1"/>
    <col min="2554" max="2559" width="8.88671875" style="45"/>
    <col min="2560" max="2561" width="9.109375" style="45" customWidth="1"/>
    <col min="2562" max="2562" width="8.88671875" style="45"/>
    <col min="2563" max="2616" width="9.109375" style="45" customWidth="1"/>
    <col min="2617" max="2622" width="8.88671875" style="45"/>
    <col min="2623" max="2666" width="9.109375" style="45" customWidth="1"/>
    <col min="2667" max="2688" width="8.88671875" style="45"/>
    <col min="2689" max="2689" width="19" style="45" bestFit="1" customWidth="1"/>
    <col min="2690" max="2690" width="8.88671875" style="45"/>
    <col min="2691" max="2691" width="14.88671875" style="45" bestFit="1" customWidth="1"/>
    <col min="2692" max="2692" width="13.33203125" style="45" bestFit="1" customWidth="1"/>
    <col min="2693" max="2807" width="8.88671875" style="45"/>
    <col min="2808" max="2808" width="9.88671875" style="45" bestFit="1" customWidth="1"/>
    <col min="2809" max="2809" width="12.5546875" style="45" bestFit="1" customWidth="1"/>
    <col min="2810" max="2815" width="8.88671875" style="45"/>
    <col min="2816" max="2817" width="9.109375" style="45" customWidth="1"/>
    <col min="2818" max="2818" width="8.88671875" style="45"/>
    <col min="2819" max="2872" width="9.109375" style="45" customWidth="1"/>
    <col min="2873" max="2878" width="8.88671875" style="45"/>
    <col min="2879" max="2922" width="9.109375" style="45" customWidth="1"/>
    <col min="2923" max="2944" width="8.88671875" style="45"/>
    <col min="2945" max="2945" width="19" style="45" bestFit="1" customWidth="1"/>
    <col min="2946" max="2946" width="8.88671875" style="45"/>
    <col min="2947" max="2947" width="14.88671875" style="45" bestFit="1" customWidth="1"/>
    <col min="2948" max="2948" width="13.33203125" style="45" bestFit="1" customWidth="1"/>
    <col min="2949" max="3063" width="8.88671875" style="45"/>
    <col min="3064" max="3064" width="9.88671875" style="45" bestFit="1" customWidth="1"/>
    <col min="3065" max="3065" width="12.5546875" style="45" bestFit="1" customWidth="1"/>
    <col min="3066" max="3071" width="8.88671875" style="45"/>
    <col min="3072" max="3073" width="9.109375" style="45" customWidth="1"/>
    <col min="3074" max="3074" width="8.88671875" style="45"/>
    <col min="3075" max="3128" width="9.109375" style="45" customWidth="1"/>
    <col min="3129" max="3134" width="8.88671875" style="45"/>
    <col min="3135" max="3178" width="9.109375" style="45" customWidth="1"/>
    <col min="3179" max="3200" width="8.88671875" style="45"/>
    <col min="3201" max="3201" width="19" style="45" bestFit="1" customWidth="1"/>
    <col min="3202" max="3202" width="8.88671875" style="45"/>
    <col min="3203" max="3203" width="14.88671875" style="45" bestFit="1" customWidth="1"/>
    <col min="3204" max="3204" width="13.33203125" style="45" bestFit="1" customWidth="1"/>
    <col min="3205" max="3319" width="8.88671875" style="45"/>
    <col min="3320" max="3320" width="9.88671875" style="45" bestFit="1" customWidth="1"/>
    <col min="3321" max="3321" width="12.5546875" style="45" bestFit="1" customWidth="1"/>
    <col min="3322" max="3327" width="8.88671875" style="45"/>
    <col min="3328" max="3329" width="9.109375" style="45" customWidth="1"/>
    <col min="3330" max="3330" width="8.88671875" style="45"/>
    <col min="3331" max="3384" width="9.109375" style="45" customWidth="1"/>
    <col min="3385" max="3390" width="8.88671875" style="45"/>
    <col min="3391" max="3434" width="9.109375" style="45" customWidth="1"/>
    <col min="3435" max="3456" width="8.88671875" style="45"/>
    <col min="3457" max="3457" width="19" style="45" bestFit="1" customWidth="1"/>
    <col min="3458" max="3458" width="8.88671875" style="45"/>
    <col min="3459" max="3459" width="14.88671875" style="45" bestFit="1" customWidth="1"/>
    <col min="3460" max="3460" width="13.33203125" style="45" bestFit="1" customWidth="1"/>
    <col min="3461" max="3575" width="8.88671875" style="45"/>
    <col min="3576" max="3576" width="9.88671875" style="45" bestFit="1" customWidth="1"/>
    <col min="3577" max="3577" width="12.5546875" style="45" bestFit="1" customWidth="1"/>
    <col min="3578" max="3583" width="8.88671875" style="45"/>
    <col min="3584" max="3585" width="9.109375" style="45" customWidth="1"/>
    <col min="3586" max="3586" width="8.88671875" style="45"/>
    <col min="3587" max="3640" width="9.109375" style="45" customWidth="1"/>
    <col min="3641" max="3646" width="8.88671875" style="45"/>
    <col min="3647" max="3690" width="9.109375" style="45" customWidth="1"/>
    <col min="3691" max="3712" width="8.88671875" style="45"/>
    <col min="3713" max="3713" width="19" style="45" bestFit="1" customWidth="1"/>
    <col min="3714" max="3714" width="8.88671875" style="45"/>
    <col min="3715" max="3715" width="14.88671875" style="45" bestFit="1" customWidth="1"/>
    <col min="3716" max="3716" width="13.33203125" style="45" bestFit="1" customWidth="1"/>
    <col min="3717" max="3831" width="8.88671875" style="45"/>
    <col min="3832" max="3832" width="9.88671875" style="45" bestFit="1" customWidth="1"/>
    <col min="3833" max="3833" width="12.5546875" style="45" bestFit="1" customWidth="1"/>
    <col min="3834" max="3839" width="8.88671875" style="45"/>
    <col min="3840" max="3841" width="9.109375" style="45" customWidth="1"/>
    <col min="3842" max="3842" width="8.88671875" style="45"/>
    <col min="3843" max="3896" width="9.109375" style="45" customWidth="1"/>
    <col min="3897" max="3902" width="8.88671875" style="45"/>
    <col min="3903" max="3946" width="9.109375" style="45" customWidth="1"/>
    <col min="3947" max="3968" width="8.88671875" style="45"/>
    <col min="3969" max="3969" width="19" style="45" bestFit="1" customWidth="1"/>
    <col min="3970" max="3970" width="8.88671875" style="45"/>
    <col min="3971" max="3971" width="14.88671875" style="45" bestFit="1" customWidth="1"/>
    <col min="3972" max="3972" width="13.33203125" style="45" bestFit="1" customWidth="1"/>
    <col min="3973" max="4087" width="8.88671875" style="45"/>
    <col min="4088" max="4088" width="9.88671875" style="45" bestFit="1" customWidth="1"/>
    <col min="4089" max="4089" width="12.5546875" style="45" bestFit="1" customWidth="1"/>
    <col min="4090" max="4095" width="8.88671875" style="45"/>
    <col min="4096" max="4097" width="9.109375" style="45" customWidth="1"/>
    <col min="4098" max="4098" width="8.88671875" style="45"/>
    <col min="4099" max="4152" width="9.109375" style="45" customWidth="1"/>
    <col min="4153" max="4158" width="8.88671875" style="45"/>
    <col min="4159" max="4202" width="9.109375" style="45" customWidth="1"/>
    <col min="4203" max="4224" width="8.88671875" style="45"/>
    <col min="4225" max="4225" width="19" style="45" bestFit="1" customWidth="1"/>
    <col min="4226" max="4226" width="8.88671875" style="45"/>
    <col min="4227" max="4227" width="14.88671875" style="45" bestFit="1" customWidth="1"/>
    <col min="4228" max="4228" width="13.33203125" style="45" bestFit="1" customWidth="1"/>
    <col min="4229" max="4343" width="8.88671875" style="45"/>
    <col min="4344" max="4344" width="9.88671875" style="45" bestFit="1" customWidth="1"/>
    <col min="4345" max="4345" width="12.5546875" style="45" bestFit="1" customWidth="1"/>
    <col min="4346" max="4351" width="8.88671875" style="45"/>
    <col min="4352" max="4353" width="9.109375" style="45" customWidth="1"/>
    <col min="4354" max="4354" width="8.88671875" style="45"/>
    <col min="4355" max="4408" width="9.109375" style="45" customWidth="1"/>
    <col min="4409" max="4414" width="8.88671875" style="45"/>
    <col min="4415" max="4458" width="9.109375" style="45" customWidth="1"/>
    <col min="4459" max="4480" width="8.88671875" style="45"/>
    <col min="4481" max="4481" width="19" style="45" bestFit="1" customWidth="1"/>
    <col min="4482" max="4482" width="8.88671875" style="45"/>
    <col min="4483" max="4483" width="14.88671875" style="45" bestFit="1" customWidth="1"/>
    <col min="4484" max="4484" width="13.33203125" style="45" bestFit="1" customWidth="1"/>
    <col min="4485" max="4599" width="8.88671875" style="45"/>
    <col min="4600" max="4600" width="9.88671875" style="45" bestFit="1" customWidth="1"/>
    <col min="4601" max="4601" width="12.5546875" style="45" bestFit="1" customWidth="1"/>
    <col min="4602" max="4607" width="8.88671875" style="45"/>
    <col min="4608" max="4609" width="9.109375" style="45" customWidth="1"/>
    <col min="4610" max="4610" width="8.88671875" style="45"/>
    <col min="4611" max="4664" width="9.109375" style="45" customWidth="1"/>
    <col min="4665" max="4670" width="8.88671875" style="45"/>
    <col min="4671" max="4714" width="9.109375" style="45" customWidth="1"/>
    <col min="4715" max="4736" width="8.88671875" style="45"/>
    <col min="4737" max="4737" width="19" style="45" bestFit="1" customWidth="1"/>
    <col min="4738" max="4738" width="8.88671875" style="45"/>
    <col min="4739" max="4739" width="14.88671875" style="45" bestFit="1" customWidth="1"/>
    <col min="4740" max="4740" width="13.33203125" style="45" bestFit="1" customWidth="1"/>
    <col min="4741" max="4855" width="8.88671875" style="45"/>
    <col min="4856" max="4856" width="9.88671875" style="45" bestFit="1" customWidth="1"/>
    <col min="4857" max="4857" width="12.5546875" style="45" bestFit="1" customWidth="1"/>
    <col min="4858" max="4863" width="8.88671875" style="45"/>
    <col min="4864" max="4865" width="9.109375" style="45" customWidth="1"/>
    <col min="4866" max="4866" width="8.88671875" style="45"/>
    <col min="4867" max="4920" width="9.109375" style="45" customWidth="1"/>
    <col min="4921" max="4926" width="8.88671875" style="45"/>
    <col min="4927" max="4970" width="9.109375" style="45" customWidth="1"/>
    <col min="4971" max="4992" width="8.88671875" style="45"/>
    <col min="4993" max="4993" width="19" style="45" bestFit="1" customWidth="1"/>
    <col min="4994" max="4994" width="8.88671875" style="45"/>
    <col min="4995" max="4995" width="14.88671875" style="45" bestFit="1" customWidth="1"/>
    <col min="4996" max="4996" width="13.33203125" style="45" bestFit="1" customWidth="1"/>
    <col min="4997" max="5111" width="8.88671875" style="45"/>
    <col min="5112" max="5112" width="9.88671875" style="45" bestFit="1" customWidth="1"/>
    <col min="5113" max="5113" width="12.5546875" style="45" bestFit="1" customWidth="1"/>
    <col min="5114" max="5119" width="8.88671875" style="45"/>
    <col min="5120" max="5121" width="9.109375" style="45" customWidth="1"/>
    <col min="5122" max="5122" width="8.88671875" style="45"/>
    <col min="5123" max="5176" width="9.109375" style="45" customWidth="1"/>
    <col min="5177" max="5182" width="8.88671875" style="45"/>
    <col min="5183" max="5226" width="9.109375" style="45" customWidth="1"/>
    <col min="5227" max="5248" width="8.88671875" style="45"/>
    <col min="5249" max="5249" width="19" style="45" bestFit="1" customWidth="1"/>
    <col min="5250" max="5250" width="8.88671875" style="45"/>
    <col min="5251" max="5251" width="14.88671875" style="45" bestFit="1" customWidth="1"/>
    <col min="5252" max="5252" width="13.33203125" style="45" bestFit="1" customWidth="1"/>
    <col min="5253" max="5367" width="8.88671875" style="45"/>
    <col min="5368" max="5368" width="9.88671875" style="45" bestFit="1" customWidth="1"/>
    <col min="5369" max="5369" width="12.5546875" style="45" bestFit="1" customWidth="1"/>
    <col min="5370" max="5375" width="8.88671875" style="45"/>
    <col min="5376" max="5377" width="9.109375" style="45" customWidth="1"/>
    <col min="5378" max="5378" width="8.88671875" style="45"/>
    <col min="5379" max="5432" width="9.109375" style="45" customWidth="1"/>
    <col min="5433" max="5438" width="8.88671875" style="45"/>
    <col min="5439" max="5482" width="9.109375" style="45" customWidth="1"/>
    <col min="5483" max="5504" width="8.88671875" style="45"/>
    <col min="5505" max="5505" width="19" style="45" bestFit="1" customWidth="1"/>
    <col min="5506" max="5506" width="8.88671875" style="45"/>
    <col min="5507" max="5507" width="14.88671875" style="45" bestFit="1" customWidth="1"/>
    <col min="5508" max="5508" width="13.33203125" style="45" bestFit="1" customWidth="1"/>
    <col min="5509" max="5623" width="8.88671875" style="45"/>
    <col min="5624" max="5624" width="9.88671875" style="45" bestFit="1" customWidth="1"/>
    <col min="5625" max="5625" width="12.5546875" style="45" bestFit="1" customWidth="1"/>
    <col min="5626" max="5631" width="8.88671875" style="45"/>
    <col min="5632" max="5633" width="9.109375" style="45" customWidth="1"/>
    <col min="5634" max="5634" width="8.88671875" style="45"/>
    <col min="5635" max="5688" width="9.109375" style="45" customWidth="1"/>
    <col min="5689" max="5694" width="8.88671875" style="45"/>
    <col min="5695" max="5738" width="9.109375" style="45" customWidth="1"/>
    <col min="5739" max="5760" width="8.88671875" style="45"/>
    <col min="5761" max="5761" width="19" style="45" bestFit="1" customWidth="1"/>
    <col min="5762" max="5762" width="8.88671875" style="45"/>
    <col min="5763" max="5763" width="14.88671875" style="45" bestFit="1" customWidth="1"/>
    <col min="5764" max="5764" width="13.33203125" style="45" bestFit="1" customWidth="1"/>
    <col min="5765" max="5879" width="8.88671875" style="45"/>
    <col min="5880" max="5880" width="9.88671875" style="45" bestFit="1" customWidth="1"/>
    <col min="5881" max="5881" width="12.5546875" style="45" bestFit="1" customWidth="1"/>
    <col min="5882" max="5887" width="8.88671875" style="45"/>
    <col min="5888" max="5889" width="9.109375" style="45" customWidth="1"/>
    <col min="5890" max="5890" width="8.88671875" style="45"/>
    <col min="5891" max="5944" width="9.109375" style="45" customWidth="1"/>
    <col min="5945" max="5950" width="8.88671875" style="45"/>
    <col min="5951" max="5994" width="9.109375" style="45" customWidth="1"/>
    <col min="5995" max="6016" width="8.88671875" style="45"/>
    <col min="6017" max="6017" width="19" style="45" bestFit="1" customWidth="1"/>
    <col min="6018" max="6018" width="8.88671875" style="45"/>
    <col min="6019" max="6019" width="14.88671875" style="45" bestFit="1" customWidth="1"/>
    <col min="6020" max="6020" width="13.33203125" style="45" bestFit="1" customWidth="1"/>
    <col min="6021" max="6135" width="8.88671875" style="45"/>
    <col min="6136" max="6136" width="9.88671875" style="45" bestFit="1" customWidth="1"/>
    <col min="6137" max="6137" width="12.5546875" style="45" bestFit="1" customWidth="1"/>
    <col min="6138" max="6143" width="8.88671875" style="45"/>
    <col min="6144" max="6145" width="9.109375" style="45" customWidth="1"/>
    <col min="6146" max="6146" width="8.88671875" style="45"/>
    <col min="6147" max="6200" width="9.109375" style="45" customWidth="1"/>
    <col min="6201" max="6206" width="8.88671875" style="45"/>
    <col min="6207" max="6250" width="9.109375" style="45" customWidth="1"/>
    <col min="6251" max="6272" width="8.88671875" style="45"/>
    <col min="6273" max="6273" width="19" style="45" bestFit="1" customWidth="1"/>
    <col min="6274" max="6274" width="8.88671875" style="45"/>
    <col min="6275" max="6275" width="14.88671875" style="45" bestFit="1" customWidth="1"/>
    <col min="6276" max="6276" width="13.33203125" style="45" bestFit="1" customWidth="1"/>
    <col min="6277" max="6391" width="8.88671875" style="45"/>
    <col min="6392" max="6392" width="9.88671875" style="45" bestFit="1" customWidth="1"/>
    <col min="6393" max="6393" width="12.5546875" style="45" bestFit="1" customWidth="1"/>
    <col min="6394" max="6399" width="8.88671875" style="45"/>
    <col min="6400" max="6401" width="9.109375" style="45" customWidth="1"/>
    <col min="6402" max="6402" width="8.88671875" style="45"/>
    <col min="6403" max="6456" width="9.109375" style="45" customWidth="1"/>
    <col min="6457" max="6462" width="8.88671875" style="45"/>
    <col min="6463" max="6506" width="9.109375" style="45" customWidth="1"/>
    <col min="6507" max="6528" width="8.88671875" style="45"/>
    <col min="6529" max="6529" width="19" style="45" bestFit="1" customWidth="1"/>
    <col min="6530" max="6530" width="8.88671875" style="45"/>
    <col min="6531" max="6531" width="14.88671875" style="45" bestFit="1" customWidth="1"/>
    <col min="6532" max="6532" width="13.33203125" style="45" bestFit="1" customWidth="1"/>
    <col min="6533" max="6647" width="8.88671875" style="45"/>
    <col min="6648" max="6648" width="9.88671875" style="45" bestFit="1" customWidth="1"/>
    <col min="6649" max="6649" width="12.5546875" style="45" bestFit="1" customWidth="1"/>
    <col min="6650" max="6655" width="8.88671875" style="45"/>
    <col min="6656" max="6657" width="9.109375" style="45" customWidth="1"/>
    <col min="6658" max="6658" width="8.88671875" style="45"/>
    <col min="6659" max="6712" width="9.109375" style="45" customWidth="1"/>
    <col min="6713" max="6718" width="8.88671875" style="45"/>
    <col min="6719" max="6762" width="9.109375" style="45" customWidth="1"/>
    <col min="6763" max="6784" width="8.88671875" style="45"/>
    <col min="6785" max="6785" width="19" style="45" bestFit="1" customWidth="1"/>
    <col min="6786" max="6786" width="8.88671875" style="45"/>
    <col min="6787" max="6787" width="14.88671875" style="45" bestFit="1" customWidth="1"/>
    <col min="6788" max="6788" width="13.33203125" style="45" bestFit="1" customWidth="1"/>
    <col min="6789" max="6903" width="8.88671875" style="45"/>
    <col min="6904" max="6904" width="9.88671875" style="45" bestFit="1" customWidth="1"/>
    <col min="6905" max="6905" width="12.5546875" style="45" bestFit="1" customWidth="1"/>
    <col min="6906" max="6911" width="8.88671875" style="45"/>
    <col min="6912" max="6913" width="9.109375" style="45" customWidth="1"/>
    <col min="6914" max="6914" width="8.88671875" style="45"/>
    <col min="6915" max="6968" width="9.109375" style="45" customWidth="1"/>
    <col min="6969" max="6974" width="8.88671875" style="45"/>
    <col min="6975" max="7018" width="9.109375" style="45" customWidth="1"/>
    <col min="7019" max="7040" width="8.88671875" style="45"/>
    <col min="7041" max="7041" width="19" style="45" bestFit="1" customWidth="1"/>
    <col min="7042" max="7042" width="8.88671875" style="45"/>
    <col min="7043" max="7043" width="14.88671875" style="45" bestFit="1" customWidth="1"/>
    <col min="7044" max="7044" width="13.33203125" style="45" bestFit="1" customWidth="1"/>
    <col min="7045" max="7159" width="8.88671875" style="45"/>
    <col min="7160" max="7160" width="9.88671875" style="45" bestFit="1" customWidth="1"/>
    <col min="7161" max="7161" width="12.5546875" style="45" bestFit="1" customWidth="1"/>
    <col min="7162" max="7167" width="8.88671875" style="45"/>
    <col min="7168" max="7169" width="9.109375" style="45" customWidth="1"/>
    <col min="7170" max="7170" width="8.88671875" style="45"/>
    <col min="7171" max="7224" width="9.109375" style="45" customWidth="1"/>
    <col min="7225" max="7230" width="8.88671875" style="45"/>
    <col min="7231" max="7274" width="9.109375" style="45" customWidth="1"/>
    <col min="7275" max="7296" width="8.88671875" style="45"/>
    <col min="7297" max="7297" width="19" style="45" bestFit="1" customWidth="1"/>
    <col min="7298" max="7298" width="8.88671875" style="45"/>
    <col min="7299" max="7299" width="14.88671875" style="45" bestFit="1" customWidth="1"/>
    <col min="7300" max="7300" width="13.33203125" style="45" bestFit="1" customWidth="1"/>
    <col min="7301" max="7415" width="8.88671875" style="45"/>
    <col min="7416" max="7416" width="9.88671875" style="45" bestFit="1" customWidth="1"/>
    <col min="7417" max="7417" width="12.5546875" style="45" bestFit="1" customWidth="1"/>
    <col min="7418" max="7423" width="8.88671875" style="45"/>
    <col min="7424" max="7425" width="9.109375" style="45" customWidth="1"/>
    <col min="7426" max="7426" width="8.88671875" style="45"/>
    <col min="7427" max="7480" width="9.109375" style="45" customWidth="1"/>
    <col min="7481" max="7486" width="8.88671875" style="45"/>
    <col min="7487" max="7530" width="9.109375" style="45" customWidth="1"/>
    <col min="7531" max="7552" width="8.88671875" style="45"/>
    <col min="7553" max="7553" width="19" style="45" bestFit="1" customWidth="1"/>
    <col min="7554" max="7554" width="8.88671875" style="45"/>
    <col min="7555" max="7555" width="14.88671875" style="45" bestFit="1" customWidth="1"/>
    <col min="7556" max="7556" width="13.33203125" style="45" bestFit="1" customWidth="1"/>
    <col min="7557" max="7671" width="8.88671875" style="45"/>
    <col min="7672" max="7672" width="9.88671875" style="45" bestFit="1" customWidth="1"/>
    <col min="7673" max="7673" width="12.5546875" style="45" bestFit="1" customWidth="1"/>
    <col min="7674" max="7679" width="8.88671875" style="45"/>
    <col min="7680" max="7681" width="9.109375" style="45" customWidth="1"/>
    <col min="7682" max="7682" width="8.88671875" style="45"/>
    <col min="7683" max="7736" width="9.109375" style="45" customWidth="1"/>
    <col min="7737" max="7742" width="8.88671875" style="45"/>
    <col min="7743" max="7786" width="9.109375" style="45" customWidth="1"/>
    <col min="7787" max="7808" width="8.88671875" style="45"/>
    <col min="7809" max="7809" width="19" style="45" bestFit="1" customWidth="1"/>
    <col min="7810" max="7810" width="8.88671875" style="45"/>
    <col min="7811" max="7811" width="14.88671875" style="45" bestFit="1" customWidth="1"/>
    <col min="7812" max="7812" width="13.33203125" style="45" bestFit="1" customWidth="1"/>
    <col min="7813" max="7927" width="8.88671875" style="45"/>
    <col min="7928" max="7928" width="9.88671875" style="45" bestFit="1" customWidth="1"/>
    <col min="7929" max="7929" width="12.5546875" style="45" bestFit="1" customWidth="1"/>
    <col min="7930" max="7935" width="8.88671875" style="45"/>
    <col min="7936" max="7937" width="9.109375" style="45" customWidth="1"/>
    <col min="7938" max="7938" width="8.88671875" style="45"/>
    <col min="7939" max="7992" width="9.109375" style="45" customWidth="1"/>
    <col min="7993" max="7998" width="8.88671875" style="45"/>
    <col min="7999" max="8042" width="9.109375" style="45" customWidth="1"/>
    <col min="8043" max="8064" width="8.88671875" style="45"/>
    <col min="8065" max="8065" width="19" style="45" bestFit="1" customWidth="1"/>
    <col min="8066" max="8066" width="8.88671875" style="45"/>
    <col min="8067" max="8067" width="14.88671875" style="45" bestFit="1" customWidth="1"/>
    <col min="8068" max="8068" width="13.33203125" style="45" bestFit="1" customWidth="1"/>
    <col min="8069" max="8183" width="8.88671875" style="45"/>
    <col min="8184" max="8184" width="9.88671875" style="45" bestFit="1" customWidth="1"/>
    <col min="8185" max="8185" width="12.5546875" style="45" bestFit="1" customWidth="1"/>
    <col min="8186" max="8191" width="8.88671875" style="45"/>
    <col min="8192" max="8193" width="9.109375" style="45" customWidth="1"/>
    <col min="8194" max="8194" width="8.88671875" style="45"/>
    <col min="8195" max="8248" width="9.109375" style="45" customWidth="1"/>
    <col min="8249" max="8254" width="8.88671875" style="45"/>
    <col min="8255" max="8298" width="9.109375" style="45" customWidth="1"/>
    <col min="8299" max="8320" width="8.88671875" style="45"/>
    <col min="8321" max="8321" width="19" style="45" bestFit="1" customWidth="1"/>
    <col min="8322" max="8322" width="8.88671875" style="45"/>
    <col min="8323" max="8323" width="14.88671875" style="45" bestFit="1" customWidth="1"/>
    <col min="8324" max="8324" width="13.33203125" style="45" bestFit="1" customWidth="1"/>
    <col min="8325" max="8439" width="8.88671875" style="45"/>
    <col min="8440" max="8440" width="9.88671875" style="45" bestFit="1" customWidth="1"/>
    <col min="8441" max="8441" width="12.5546875" style="45" bestFit="1" customWidth="1"/>
    <col min="8442" max="8447" width="8.88671875" style="45"/>
    <col min="8448" max="8449" width="9.109375" style="45" customWidth="1"/>
    <col min="8450" max="8450" width="8.88671875" style="45"/>
    <col min="8451" max="8504" width="9.109375" style="45" customWidth="1"/>
    <col min="8505" max="8510" width="8.88671875" style="45"/>
    <col min="8511" max="8554" width="9.109375" style="45" customWidth="1"/>
    <col min="8555" max="8576" width="8.88671875" style="45"/>
    <col min="8577" max="8577" width="19" style="45" bestFit="1" customWidth="1"/>
    <col min="8578" max="8578" width="8.88671875" style="45"/>
    <col min="8579" max="8579" width="14.88671875" style="45" bestFit="1" customWidth="1"/>
    <col min="8580" max="8580" width="13.33203125" style="45" bestFit="1" customWidth="1"/>
    <col min="8581" max="8695" width="8.88671875" style="45"/>
    <col min="8696" max="8696" width="9.88671875" style="45" bestFit="1" customWidth="1"/>
    <col min="8697" max="8697" width="12.5546875" style="45" bestFit="1" customWidth="1"/>
    <col min="8698" max="8703" width="8.88671875" style="45"/>
    <col min="8704" max="8705" width="9.109375" style="45" customWidth="1"/>
    <col min="8706" max="8706" width="8.88671875" style="45"/>
    <col min="8707" max="8760" width="9.109375" style="45" customWidth="1"/>
    <col min="8761" max="8766" width="8.88671875" style="45"/>
    <col min="8767" max="8810" width="9.109375" style="45" customWidth="1"/>
    <col min="8811" max="8832" width="8.88671875" style="45"/>
    <col min="8833" max="8833" width="19" style="45" bestFit="1" customWidth="1"/>
    <col min="8834" max="8834" width="8.88671875" style="45"/>
    <col min="8835" max="8835" width="14.88671875" style="45" bestFit="1" customWidth="1"/>
    <col min="8836" max="8836" width="13.33203125" style="45" bestFit="1" customWidth="1"/>
    <col min="8837" max="8951" width="8.88671875" style="45"/>
    <col min="8952" max="8952" width="9.88671875" style="45" bestFit="1" customWidth="1"/>
    <col min="8953" max="8953" width="12.5546875" style="45" bestFit="1" customWidth="1"/>
    <col min="8954" max="8959" width="8.88671875" style="45"/>
    <col min="8960" max="8961" width="9.109375" style="45" customWidth="1"/>
    <col min="8962" max="8962" width="8.88671875" style="45"/>
    <col min="8963" max="9016" width="9.109375" style="45" customWidth="1"/>
    <col min="9017" max="9022" width="8.88671875" style="45"/>
    <col min="9023" max="9066" width="9.109375" style="45" customWidth="1"/>
    <col min="9067" max="9088" width="8.88671875" style="45"/>
    <col min="9089" max="9089" width="19" style="45" bestFit="1" customWidth="1"/>
    <col min="9090" max="9090" width="8.88671875" style="45"/>
    <col min="9091" max="9091" width="14.88671875" style="45" bestFit="1" customWidth="1"/>
    <col min="9092" max="9092" width="13.33203125" style="45" bestFit="1" customWidth="1"/>
    <col min="9093" max="9207" width="8.88671875" style="45"/>
    <col min="9208" max="9208" width="9.88671875" style="45" bestFit="1" customWidth="1"/>
    <col min="9209" max="9209" width="12.5546875" style="45" bestFit="1" customWidth="1"/>
    <col min="9210" max="9215" width="8.88671875" style="45"/>
    <col min="9216" max="9217" width="9.109375" style="45" customWidth="1"/>
    <col min="9218" max="9218" width="8.88671875" style="45"/>
    <col min="9219" max="9272" width="9.109375" style="45" customWidth="1"/>
    <col min="9273" max="9278" width="8.88671875" style="45"/>
    <col min="9279" max="9322" width="9.109375" style="45" customWidth="1"/>
    <col min="9323" max="9344" width="8.88671875" style="45"/>
    <col min="9345" max="9345" width="19" style="45" bestFit="1" customWidth="1"/>
    <col min="9346" max="9346" width="8.88671875" style="45"/>
    <col min="9347" max="9347" width="14.88671875" style="45" bestFit="1" customWidth="1"/>
    <col min="9348" max="9348" width="13.33203125" style="45" bestFit="1" customWidth="1"/>
    <col min="9349" max="9463" width="8.88671875" style="45"/>
    <col min="9464" max="9464" width="9.88671875" style="45" bestFit="1" customWidth="1"/>
    <col min="9465" max="9465" width="12.5546875" style="45" bestFit="1" customWidth="1"/>
    <col min="9466" max="9471" width="8.88671875" style="45"/>
    <col min="9472" max="9473" width="9.109375" style="45" customWidth="1"/>
    <col min="9474" max="9474" width="8.88671875" style="45"/>
    <col min="9475" max="9528" width="9.109375" style="45" customWidth="1"/>
    <col min="9529" max="9534" width="8.88671875" style="45"/>
    <col min="9535" max="9578" width="9.109375" style="45" customWidth="1"/>
    <col min="9579" max="9600" width="8.88671875" style="45"/>
    <col min="9601" max="9601" width="19" style="45" bestFit="1" customWidth="1"/>
    <col min="9602" max="9602" width="8.88671875" style="45"/>
    <col min="9603" max="9603" width="14.88671875" style="45" bestFit="1" customWidth="1"/>
    <col min="9604" max="9604" width="13.33203125" style="45" bestFit="1" customWidth="1"/>
    <col min="9605" max="9719" width="8.88671875" style="45"/>
    <col min="9720" max="9720" width="9.88671875" style="45" bestFit="1" customWidth="1"/>
    <col min="9721" max="9721" width="12.5546875" style="45" bestFit="1" customWidth="1"/>
    <col min="9722" max="9727" width="8.88671875" style="45"/>
    <col min="9728" max="9729" width="9.109375" style="45" customWidth="1"/>
    <col min="9730" max="9730" width="8.88671875" style="45"/>
    <col min="9731" max="9784" width="9.109375" style="45" customWidth="1"/>
    <col min="9785" max="9790" width="8.88671875" style="45"/>
    <col min="9791" max="9834" width="9.109375" style="45" customWidth="1"/>
    <col min="9835" max="9856" width="8.88671875" style="45"/>
    <col min="9857" max="9857" width="19" style="45" bestFit="1" customWidth="1"/>
    <col min="9858" max="9858" width="8.88671875" style="45"/>
    <col min="9859" max="9859" width="14.88671875" style="45" bestFit="1" customWidth="1"/>
    <col min="9860" max="9860" width="13.33203125" style="45" bestFit="1" customWidth="1"/>
    <col min="9861" max="9975" width="8.88671875" style="45"/>
    <col min="9976" max="9976" width="9.88671875" style="45" bestFit="1" customWidth="1"/>
    <col min="9977" max="9977" width="12.5546875" style="45" bestFit="1" customWidth="1"/>
    <col min="9978" max="9983" width="8.88671875" style="45"/>
    <col min="9984" max="9985" width="9.109375" style="45" customWidth="1"/>
    <col min="9986" max="9986" width="8.88671875" style="45"/>
    <col min="9987" max="10040" width="9.109375" style="45" customWidth="1"/>
    <col min="10041" max="10046" width="8.88671875" style="45"/>
    <col min="10047" max="10090" width="9.109375" style="45" customWidth="1"/>
    <col min="10091" max="10112" width="8.88671875" style="45"/>
    <col min="10113" max="10113" width="19" style="45" bestFit="1" customWidth="1"/>
    <col min="10114" max="10114" width="8.88671875" style="45"/>
    <col min="10115" max="10115" width="14.88671875" style="45" bestFit="1" customWidth="1"/>
    <col min="10116" max="10116" width="13.33203125" style="45" bestFit="1" customWidth="1"/>
    <col min="10117" max="10231" width="8.88671875" style="45"/>
    <col min="10232" max="10232" width="9.88671875" style="45" bestFit="1" customWidth="1"/>
    <col min="10233" max="10233" width="12.5546875" style="45" bestFit="1" customWidth="1"/>
    <col min="10234" max="10239" width="8.88671875" style="45"/>
    <col min="10240" max="10241" width="9.109375" style="45" customWidth="1"/>
    <col min="10242" max="10242" width="8.88671875" style="45"/>
    <col min="10243" max="10296" width="9.109375" style="45" customWidth="1"/>
    <col min="10297" max="10302" width="8.88671875" style="45"/>
    <col min="10303" max="10346" width="9.109375" style="45" customWidth="1"/>
    <col min="10347" max="10368" width="8.88671875" style="45"/>
    <col min="10369" max="10369" width="19" style="45" bestFit="1" customWidth="1"/>
    <col min="10370" max="10370" width="8.88671875" style="45"/>
    <col min="10371" max="10371" width="14.88671875" style="45" bestFit="1" customWidth="1"/>
    <col min="10372" max="10372" width="13.33203125" style="45" bestFit="1" customWidth="1"/>
    <col min="10373" max="10487" width="8.88671875" style="45"/>
    <col min="10488" max="10488" width="9.88671875" style="45" bestFit="1" customWidth="1"/>
    <col min="10489" max="10489" width="12.5546875" style="45" bestFit="1" customWidth="1"/>
    <col min="10490" max="10495" width="8.88671875" style="45"/>
    <col min="10496" max="10497" width="9.109375" style="45" customWidth="1"/>
    <col min="10498" max="10498" width="8.88671875" style="45"/>
    <col min="10499" max="10552" width="9.109375" style="45" customWidth="1"/>
    <col min="10553" max="10558" width="8.88671875" style="45"/>
    <col min="10559" max="10602" width="9.109375" style="45" customWidth="1"/>
    <col min="10603" max="10624" width="8.88671875" style="45"/>
    <col min="10625" max="10625" width="19" style="45" bestFit="1" customWidth="1"/>
    <col min="10626" max="10626" width="8.88671875" style="45"/>
    <col min="10627" max="10627" width="14.88671875" style="45" bestFit="1" customWidth="1"/>
    <col min="10628" max="10628" width="13.33203125" style="45" bestFit="1" customWidth="1"/>
    <col min="10629" max="10743" width="8.88671875" style="45"/>
    <col min="10744" max="10744" width="9.88671875" style="45" bestFit="1" customWidth="1"/>
    <col min="10745" max="10745" width="12.5546875" style="45" bestFit="1" customWidth="1"/>
    <col min="10746" max="10751" width="8.88671875" style="45"/>
    <col min="10752" max="10753" width="9.109375" style="45" customWidth="1"/>
    <col min="10754" max="10754" width="8.88671875" style="45"/>
    <col min="10755" max="10808" width="9.109375" style="45" customWidth="1"/>
    <col min="10809" max="10814" width="8.88671875" style="45"/>
    <col min="10815" max="10858" width="9.109375" style="45" customWidth="1"/>
    <col min="10859" max="10880" width="8.88671875" style="45"/>
    <col min="10881" max="10881" width="19" style="45" bestFit="1" customWidth="1"/>
    <col min="10882" max="10882" width="8.88671875" style="45"/>
    <col min="10883" max="10883" width="14.88671875" style="45" bestFit="1" customWidth="1"/>
    <col min="10884" max="10884" width="13.33203125" style="45" bestFit="1" customWidth="1"/>
    <col min="10885" max="10999" width="8.88671875" style="45"/>
    <col min="11000" max="11000" width="9.88671875" style="45" bestFit="1" customWidth="1"/>
    <col min="11001" max="11001" width="12.5546875" style="45" bestFit="1" customWidth="1"/>
    <col min="11002" max="11007" width="8.88671875" style="45"/>
    <col min="11008" max="11009" width="9.109375" style="45" customWidth="1"/>
    <col min="11010" max="11010" width="8.88671875" style="45"/>
    <col min="11011" max="11064" width="9.109375" style="45" customWidth="1"/>
    <col min="11065" max="11070" width="8.88671875" style="45"/>
    <col min="11071" max="11114" width="9.109375" style="45" customWidth="1"/>
    <col min="11115" max="11136" width="8.88671875" style="45"/>
    <col min="11137" max="11137" width="19" style="45" bestFit="1" customWidth="1"/>
    <col min="11138" max="11138" width="8.88671875" style="45"/>
    <col min="11139" max="11139" width="14.88671875" style="45" bestFit="1" customWidth="1"/>
    <col min="11140" max="11140" width="13.33203125" style="45" bestFit="1" customWidth="1"/>
    <col min="11141" max="11255" width="8.88671875" style="45"/>
    <col min="11256" max="11256" width="9.88671875" style="45" bestFit="1" customWidth="1"/>
    <col min="11257" max="11257" width="12.5546875" style="45" bestFit="1" customWidth="1"/>
    <col min="11258" max="11263" width="8.88671875" style="45"/>
    <col min="11264" max="11265" width="9.109375" style="45" customWidth="1"/>
    <col min="11266" max="11266" width="8.88671875" style="45"/>
    <col min="11267" max="11320" width="9.109375" style="45" customWidth="1"/>
    <col min="11321" max="11326" width="8.88671875" style="45"/>
    <col min="11327" max="11370" width="9.109375" style="45" customWidth="1"/>
    <col min="11371" max="11392" width="8.88671875" style="45"/>
    <col min="11393" max="11393" width="19" style="45" bestFit="1" customWidth="1"/>
    <col min="11394" max="11394" width="8.88671875" style="45"/>
    <col min="11395" max="11395" width="14.88671875" style="45" bestFit="1" customWidth="1"/>
    <col min="11396" max="11396" width="13.33203125" style="45" bestFit="1" customWidth="1"/>
    <col min="11397" max="11511" width="8.88671875" style="45"/>
    <col min="11512" max="11512" width="9.88671875" style="45" bestFit="1" customWidth="1"/>
    <col min="11513" max="11513" width="12.5546875" style="45" bestFit="1" customWidth="1"/>
    <col min="11514" max="11519" width="8.88671875" style="45"/>
    <col min="11520" max="11521" width="9.109375" style="45" customWidth="1"/>
    <col min="11522" max="11522" width="8.88671875" style="45"/>
    <col min="11523" max="11576" width="9.109375" style="45" customWidth="1"/>
    <col min="11577" max="11582" width="8.88671875" style="45"/>
    <col min="11583" max="11626" width="9.109375" style="45" customWidth="1"/>
    <col min="11627" max="11648" width="8.88671875" style="45"/>
    <col min="11649" max="11649" width="19" style="45" bestFit="1" customWidth="1"/>
    <col min="11650" max="11650" width="8.88671875" style="45"/>
    <col min="11651" max="11651" width="14.88671875" style="45" bestFit="1" customWidth="1"/>
    <col min="11652" max="11652" width="13.33203125" style="45" bestFit="1" customWidth="1"/>
    <col min="11653" max="11767" width="8.88671875" style="45"/>
    <col min="11768" max="11768" width="9.88671875" style="45" bestFit="1" customWidth="1"/>
    <col min="11769" max="11769" width="12.5546875" style="45" bestFit="1" customWidth="1"/>
    <col min="11770" max="11775" width="8.88671875" style="45"/>
    <col min="11776" max="11777" width="9.109375" style="45" customWidth="1"/>
    <col min="11778" max="11778" width="8.88671875" style="45"/>
    <col min="11779" max="11832" width="9.109375" style="45" customWidth="1"/>
    <col min="11833" max="11838" width="8.88671875" style="45"/>
    <col min="11839" max="11882" width="9.109375" style="45" customWidth="1"/>
    <col min="11883" max="11904" width="8.88671875" style="45"/>
    <col min="11905" max="11905" width="19" style="45" bestFit="1" customWidth="1"/>
    <col min="11906" max="11906" width="8.88671875" style="45"/>
    <col min="11907" max="11907" width="14.88671875" style="45" bestFit="1" customWidth="1"/>
    <col min="11908" max="11908" width="13.33203125" style="45" bestFit="1" customWidth="1"/>
    <col min="11909" max="12023" width="8.88671875" style="45"/>
    <col min="12024" max="12024" width="9.88671875" style="45" bestFit="1" customWidth="1"/>
    <col min="12025" max="12025" width="12.5546875" style="45" bestFit="1" customWidth="1"/>
    <col min="12026" max="12031" width="8.88671875" style="45"/>
    <col min="12032" max="12033" width="9.109375" style="45" customWidth="1"/>
    <col min="12034" max="12034" width="8.88671875" style="45"/>
    <col min="12035" max="12088" width="9.109375" style="45" customWidth="1"/>
    <col min="12089" max="12094" width="8.88671875" style="45"/>
    <col min="12095" max="12138" width="9.109375" style="45" customWidth="1"/>
    <col min="12139" max="12160" width="8.88671875" style="45"/>
    <col min="12161" max="12161" width="19" style="45" bestFit="1" customWidth="1"/>
    <col min="12162" max="12162" width="8.88671875" style="45"/>
    <col min="12163" max="12163" width="14.88671875" style="45" bestFit="1" customWidth="1"/>
    <col min="12164" max="12164" width="13.33203125" style="45" bestFit="1" customWidth="1"/>
    <col min="12165" max="12279" width="8.88671875" style="45"/>
    <col min="12280" max="12280" width="9.88671875" style="45" bestFit="1" customWidth="1"/>
    <col min="12281" max="12281" width="12.5546875" style="45" bestFit="1" customWidth="1"/>
    <col min="12282" max="12287" width="8.88671875" style="45"/>
    <col min="12288" max="12289" width="9.109375" style="45" customWidth="1"/>
    <col min="12290" max="12290" width="8.88671875" style="45"/>
    <col min="12291" max="12344" width="9.109375" style="45" customWidth="1"/>
    <col min="12345" max="12350" width="8.88671875" style="45"/>
    <col min="12351" max="12394" width="9.109375" style="45" customWidth="1"/>
    <col min="12395" max="12416" width="8.88671875" style="45"/>
    <col min="12417" max="12417" width="19" style="45" bestFit="1" customWidth="1"/>
    <col min="12418" max="12418" width="8.88671875" style="45"/>
    <col min="12419" max="12419" width="14.88671875" style="45" bestFit="1" customWidth="1"/>
    <col min="12420" max="12420" width="13.33203125" style="45" bestFit="1" customWidth="1"/>
    <col min="12421" max="12535" width="8.88671875" style="45"/>
    <col min="12536" max="12536" width="9.88671875" style="45" bestFit="1" customWidth="1"/>
    <col min="12537" max="12537" width="12.5546875" style="45" bestFit="1" customWidth="1"/>
    <col min="12538" max="12543" width="8.88671875" style="45"/>
    <col min="12544" max="12545" width="9.109375" style="45" customWidth="1"/>
    <col min="12546" max="12546" width="8.88671875" style="45"/>
    <col min="12547" max="12600" width="9.109375" style="45" customWidth="1"/>
    <col min="12601" max="12606" width="8.88671875" style="45"/>
    <col min="12607" max="12650" width="9.109375" style="45" customWidth="1"/>
    <col min="12651" max="12672" width="8.88671875" style="45"/>
    <col min="12673" max="12673" width="19" style="45" bestFit="1" customWidth="1"/>
    <col min="12674" max="12674" width="8.88671875" style="45"/>
    <col min="12675" max="12675" width="14.88671875" style="45" bestFit="1" customWidth="1"/>
    <col min="12676" max="12676" width="13.33203125" style="45" bestFit="1" customWidth="1"/>
    <col min="12677" max="12791" width="8.88671875" style="45"/>
    <col min="12792" max="12792" width="9.88671875" style="45" bestFit="1" customWidth="1"/>
    <col min="12793" max="12793" width="12.5546875" style="45" bestFit="1" customWidth="1"/>
    <col min="12794" max="12799" width="8.88671875" style="45"/>
    <col min="12800" max="12801" width="9.109375" style="45" customWidth="1"/>
    <col min="12802" max="12802" width="8.88671875" style="45"/>
    <col min="12803" max="12856" width="9.109375" style="45" customWidth="1"/>
    <col min="12857" max="12862" width="8.88671875" style="45"/>
    <col min="12863" max="12906" width="9.109375" style="45" customWidth="1"/>
    <col min="12907" max="12928" width="8.88671875" style="45"/>
    <col min="12929" max="12929" width="19" style="45" bestFit="1" customWidth="1"/>
    <col min="12930" max="12930" width="8.88671875" style="45"/>
    <col min="12931" max="12931" width="14.88671875" style="45" bestFit="1" customWidth="1"/>
    <col min="12932" max="12932" width="13.33203125" style="45" bestFit="1" customWidth="1"/>
    <col min="12933" max="13047" width="8.88671875" style="45"/>
    <col min="13048" max="13048" width="9.88671875" style="45" bestFit="1" customWidth="1"/>
    <col min="13049" max="13049" width="12.5546875" style="45" bestFit="1" customWidth="1"/>
    <col min="13050" max="13055" width="8.88671875" style="45"/>
    <col min="13056" max="13057" width="9.109375" style="45" customWidth="1"/>
    <col min="13058" max="13058" width="8.88671875" style="45"/>
    <col min="13059" max="13112" width="9.109375" style="45" customWidth="1"/>
    <col min="13113" max="13118" width="8.88671875" style="45"/>
    <col min="13119" max="13162" width="9.109375" style="45" customWidth="1"/>
    <col min="13163" max="13184" width="8.88671875" style="45"/>
    <col min="13185" max="13185" width="19" style="45" bestFit="1" customWidth="1"/>
    <col min="13186" max="13186" width="8.88671875" style="45"/>
    <col min="13187" max="13187" width="14.88671875" style="45" bestFit="1" customWidth="1"/>
    <col min="13188" max="13188" width="13.33203125" style="45" bestFit="1" customWidth="1"/>
    <col min="13189" max="13303" width="8.88671875" style="45"/>
    <col min="13304" max="13304" width="9.88671875" style="45" bestFit="1" customWidth="1"/>
    <col min="13305" max="13305" width="12.5546875" style="45" bestFit="1" customWidth="1"/>
    <col min="13306" max="13311" width="8.88671875" style="45"/>
    <col min="13312" max="13313" width="9.109375" style="45" customWidth="1"/>
    <col min="13314" max="13314" width="8.88671875" style="45"/>
    <col min="13315" max="13368" width="9.109375" style="45" customWidth="1"/>
    <col min="13369" max="13374" width="8.88671875" style="45"/>
    <col min="13375" max="13418" width="9.109375" style="45" customWidth="1"/>
    <col min="13419" max="13440" width="8.88671875" style="45"/>
    <col min="13441" max="13441" width="19" style="45" bestFit="1" customWidth="1"/>
    <col min="13442" max="13442" width="8.88671875" style="45"/>
    <col min="13443" max="13443" width="14.88671875" style="45" bestFit="1" customWidth="1"/>
    <col min="13444" max="13444" width="13.33203125" style="45" bestFit="1" customWidth="1"/>
    <col min="13445" max="13559" width="8.88671875" style="45"/>
    <col min="13560" max="13560" width="9.88671875" style="45" bestFit="1" customWidth="1"/>
    <col min="13561" max="13561" width="12.5546875" style="45" bestFit="1" customWidth="1"/>
    <col min="13562" max="13567" width="8.88671875" style="45"/>
    <col min="13568" max="13569" width="9.109375" style="45" customWidth="1"/>
    <col min="13570" max="13570" width="8.88671875" style="45"/>
    <col min="13571" max="13624" width="9.109375" style="45" customWidth="1"/>
    <col min="13625" max="13630" width="8.88671875" style="45"/>
    <col min="13631" max="13674" width="9.109375" style="45" customWidth="1"/>
    <col min="13675" max="13696" width="8.88671875" style="45"/>
    <col min="13697" max="13697" width="19" style="45" bestFit="1" customWidth="1"/>
    <col min="13698" max="13698" width="8.88671875" style="45"/>
    <col min="13699" max="13699" width="14.88671875" style="45" bestFit="1" customWidth="1"/>
    <col min="13700" max="13700" width="13.33203125" style="45" bestFit="1" customWidth="1"/>
    <col min="13701" max="13815" width="8.88671875" style="45"/>
    <col min="13816" max="13816" width="9.88671875" style="45" bestFit="1" customWidth="1"/>
    <col min="13817" max="13817" width="12.5546875" style="45" bestFit="1" customWidth="1"/>
    <col min="13818" max="13823" width="8.88671875" style="45"/>
    <col min="13824" max="13825" width="9.109375" style="45" customWidth="1"/>
    <col min="13826" max="13826" width="8.88671875" style="45"/>
    <col min="13827" max="13880" width="9.109375" style="45" customWidth="1"/>
    <col min="13881" max="13886" width="8.88671875" style="45"/>
    <col min="13887" max="13930" width="9.109375" style="45" customWidth="1"/>
    <col min="13931" max="13952" width="8.88671875" style="45"/>
    <col min="13953" max="13953" width="19" style="45" bestFit="1" customWidth="1"/>
    <col min="13954" max="13954" width="8.88671875" style="45"/>
    <col min="13955" max="13955" width="14.88671875" style="45" bestFit="1" customWidth="1"/>
    <col min="13956" max="13956" width="13.33203125" style="45" bestFit="1" customWidth="1"/>
    <col min="13957" max="14071" width="8.88671875" style="45"/>
    <col min="14072" max="14072" width="9.88671875" style="45" bestFit="1" customWidth="1"/>
    <col min="14073" max="14073" width="12.5546875" style="45" bestFit="1" customWidth="1"/>
    <col min="14074" max="14079" width="8.88671875" style="45"/>
    <col min="14080" max="14081" width="9.109375" style="45" customWidth="1"/>
    <col min="14082" max="14082" width="8.88671875" style="45"/>
    <col min="14083" max="14136" width="9.109375" style="45" customWidth="1"/>
    <col min="14137" max="14142" width="8.88671875" style="45"/>
    <col min="14143" max="14186" width="9.109375" style="45" customWidth="1"/>
    <col min="14187" max="14208" width="8.88671875" style="45"/>
    <col min="14209" max="14209" width="19" style="45" bestFit="1" customWidth="1"/>
    <col min="14210" max="14210" width="8.88671875" style="45"/>
    <col min="14211" max="14211" width="14.88671875" style="45" bestFit="1" customWidth="1"/>
    <col min="14212" max="14212" width="13.33203125" style="45" bestFit="1" customWidth="1"/>
    <col min="14213" max="14327" width="8.88671875" style="45"/>
    <col min="14328" max="14328" width="9.88671875" style="45" bestFit="1" customWidth="1"/>
    <col min="14329" max="14329" width="12.5546875" style="45" bestFit="1" customWidth="1"/>
    <col min="14330" max="14335" width="8.88671875" style="45"/>
    <col min="14336" max="14337" width="9.109375" style="45" customWidth="1"/>
    <col min="14338" max="14338" width="8.88671875" style="45"/>
    <col min="14339" max="14392" width="9.109375" style="45" customWidth="1"/>
    <col min="14393" max="14398" width="8.88671875" style="45"/>
    <col min="14399" max="14442" width="9.109375" style="45" customWidth="1"/>
    <col min="14443" max="14464" width="8.88671875" style="45"/>
    <col min="14465" max="14465" width="19" style="45" bestFit="1" customWidth="1"/>
    <col min="14466" max="14466" width="8.88671875" style="45"/>
    <col min="14467" max="14467" width="14.88671875" style="45" bestFit="1" customWidth="1"/>
    <col min="14468" max="14468" width="13.33203125" style="45" bestFit="1" customWidth="1"/>
    <col min="14469" max="14583" width="8.88671875" style="45"/>
    <col min="14584" max="14584" width="9.88671875" style="45" bestFit="1" customWidth="1"/>
    <col min="14585" max="14585" width="12.5546875" style="45" bestFit="1" customWidth="1"/>
    <col min="14586" max="14591" width="8.88671875" style="45"/>
    <col min="14592" max="14593" width="9.109375" style="45" customWidth="1"/>
    <col min="14594" max="14594" width="8.88671875" style="45"/>
    <col min="14595" max="14648" width="9.109375" style="45" customWidth="1"/>
    <col min="14649" max="14654" width="8.88671875" style="45"/>
    <col min="14655" max="14698" width="9.109375" style="45" customWidth="1"/>
    <col min="14699" max="14720" width="8.88671875" style="45"/>
    <col min="14721" max="14721" width="19" style="45" bestFit="1" customWidth="1"/>
    <col min="14722" max="14722" width="8.88671875" style="45"/>
    <col min="14723" max="14723" width="14.88671875" style="45" bestFit="1" customWidth="1"/>
    <col min="14724" max="14724" width="13.33203125" style="45" bestFit="1" customWidth="1"/>
    <col min="14725" max="14839" width="8.88671875" style="45"/>
    <col min="14840" max="14840" width="9.88671875" style="45" bestFit="1" customWidth="1"/>
    <col min="14841" max="14841" width="12.5546875" style="45" bestFit="1" customWidth="1"/>
    <col min="14842" max="14847" width="8.88671875" style="45"/>
    <col min="14848" max="14849" width="9.109375" style="45" customWidth="1"/>
    <col min="14850" max="14850" width="8.88671875" style="45"/>
    <col min="14851" max="14904" width="9.109375" style="45" customWidth="1"/>
    <col min="14905" max="14910" width="8.88671875" style="45"/>
    <col min="14911" max="14954" width="9.109375" style="45" customWidth="1"/>
    <col min="14955" max="14976" width="8.88671875" style="45"/>
    <col min="14977" max="14977" width="19" style="45" bestFit="1" customWidth="1"/>
    <col min="14978" max="14978" width="8.88671875" style="45"/>
    <col min="14979" max="14979" width="14.88671875" style="45" bestFit="1" customWidth="1"/>
    <col min="14980" max="14980" width="13.33203125" style="45" bestFit="1" customWidth="1"/>
    <col min="14981" max="15095" width="8.88671875" style="45"/>
    <col min="15096" max="15096" width="9.88671875" style="45" bestFit="1" customWidth="1"/>
    <col min="15097" max="15097" width="12.5546875" style="45" bestFit="1" customWidth="1"/>
    <col min="15098" max="15103" width="8.88671875" style="45"/>
    <col min="15104" max="15105" width="9.109375" style="45" customWidth="1"/>
    <col min="15106" max="15106" width="8.88671875" style="45"/>
    <col min="15107" max="15160" width="9.109375" style="45" customWidth="1"/>
    <col min="15161" max="15166" width="8.88671875" style="45"/>
    <col min="15167" max="15210" width="9.109375" style="45" customWidth="1"/>
    <col min="15211" max="15232" width="8.88671875" style="45"/>
    <col min="15233" max="15233" width="19" style="45" bestFit="1" customWidth="1"/>
    <col min="15234" max="15234" width="8.88671875" style="45"/>
    <col min="15235" max="15235" width="14.88671875" style="45" bestFit="1" customWidth="1"/>
    <col min="15236" max="15236" width="13.33203125" style="45" bestFit="1" customWidth="1"/>
    <col min="15237" max="15351" width="8.88671875" style="45"/>
    <col min="15352" max="15352" width="9.88671875" style="45" bestFit="1" customWidth="1"/>
    <col min="15353" max="15353" width="12.5546875" style="45" bestFit="1" customWidth="1"/>
    <col min="15354" max="15359" width="8.88671875" style="45"/>
    <col min="15360" max="15361" width="9.109375" style="45" customWidth="1"/>
    <col min="15362" max="15362" width="8.88671875" style="45"/>
    <col min="15363" max="15416" width="9.109375" style="45" customWidth="1"/>
    <col min="15417" max="15422" width="8.88671875" style="45"/>
    <col min="15423" max="15466" width="9.109375" style="45" customWidth="1"/>
    <col min="15467" max="15488" width="8.88671875" style="45"/>
    <col min="15489" max="15489" width="19" style="45" bestFit="1" customWidth="1"/>
    <col min="15490" max="15490" width="8.88671875" style="45"/>
    <col min="15491" max="15491" width="14.88671875" style="45" bestFit="1" customWidth="1"/>
    <col min="15492" max="15492" width="13.33203125" style="45" bestFit="1" customWidth="1"/>
    <col min="15493" max="15607" width="8.88671875" style="45"/>
    <col min="15608" max="15608" width="9.88671875" style="45" bestFit="1" customWidth="1"/>
    <col min="15609" max="15609" width="12.5546875" style="45" bestFit="1" customWidth="1"/>
    <col min="15610" max="15615" width="8.88671875" style="45"/>
    <col min="15616" max="15617" width="9.109375" style="45" customWidth="1"/>
    <col min="15618" max="15618" width="8.88671875" style="45"/>
    <col min="15619" max="15672" width="9.109375" style="45" customWidth="1"/>
    <col min="15673" max="15678" width="8.88671875" style="45"/>
    <col min="15679" max="15722" width="9.109375" style="45" customWidth="1"/>
    <col min="15723" max="15744" width="8.88671875" style="45"/>
    <col min="15745" max="15745" width="19" style="45" bestFit="1" customWidth="1"/>
    <col min="15746" max="15746" width="8.88671875" style="45"/>
    <col min="15747" max="15747" width="14.88671875" style="45" bestFit="1" customWidth="1"/>
    <col min="15748" max="15748" width="13.33203125" style="45" bestFit="1" customWidth="1"/>
    <col min="15749" max="15863" width="8.88671875" style="45"/>
    <col min="15864" max="15864" width="9.88671875" style="45" bestFit="1" customWidth="1"/>
    <col min="15865" max="15865" width="12.5546875" style="45" bestFit="1" customWidth="1"/>
    <col min="15866" max="15871" width="8.88671875" style="45"/>
    <col min="15872" max="15873" width="9.109375" style="45" customWidth="1"/>
    <col min="15874" max="15874" width="8.88671875" style="45"/>
    <col min="15875" max="15928" width="9.109375" style="45" customWidth="1"/>
    <col min="15929" max="15934" width="8.88671875" style="45"/>
    <col min="15935" max="15978" width="9.109375" style="45" customWidth="1"/>
    <col min="15979" max="16000" width="8.88671875" style="45"/>
    <col min="16001" max="16001" width="19" style="45" bestFit="1" customWidth="1"/>
    <col min="16002" max="16002" width="8.88671875" style="45"/>
    <col min="16003" max="16003" width="14.88671875" style="45" bestFit="1" customWidth="1"/>
    <col min="16004" max="16004" width="13.33203125" style="45" bestFit="1" customWidth="1"/>
    <col min="16005" max="16119" width="8.88671875" style="45"/>
    <col min="16120" max="16120" width="9.88671875" style="45" bestFit="1" customWidth="1"/>
    <col min="16121" max="16121" width="12.5546875" style="45" bestFit="1" customWidth="1"/>
    <col min="16122" max="16127" width="8.88671875" style="45"/>
    <col min="16128" max="16129" width="9.109375" style="45" customWidth="1"/>
    <col min="16130" max="16130" width="8.88671875" style="45"/>
    <col min="16131" max="16184" width="9.109375" style="45" customWidth="1"/>
    <col min="16185" max="16190" width="8.88671875" style="45"/>
    <col min="16191" max="16234" width="9.109375" style="45" customWidth="1"/>
    <col min="16235" max="16256" width="8.88671875" style="45"/>
    <col min="16257" max="16257" width="19" style="45" bestFit="1" customWidth="1"/>
    <col min="16258" max="16258" width="8.88671875" style="45"/>
    <col min="16259" max="16259" width="14.88671875" style="45" bestFit="1" customWidth="1"/>
    <col min="16260" max="16260" width="13.33203125" style="45" bestFit="1" customWidth="1"/>
    <col min="16261" max="16384" width="8.88671875" style="45"/>
  </cols>
  <sheetData>
    <row r="1" spans="1:132">
      <c r="A1" s="463" t="s">
        <v>4316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</row>
    <row r="2" spans="1:132">
      <c r="P2" s="160">
        <v>0.02</v>
      </c>
      <c r="R2" s="161">
        <v>0.02</v>
      </c>
      <c r="U2" s="162">
        <v>0.02</v>
      </c>
      <c r="W2" s="163">
        <v>0.02</v>
      </c>
      <c r="Z2" s="164">
        <v>0.02</v>
      </c>
      <c r="DK2" s="167">
        <v>0.23699999999999999</v>
      </c>
      <c r="DL2" s="122">
        <v>0.61299999999999999</v>
      </c>
      <c r="DM2" s="167">
        <v>9.2799999999999994E-2</v>
      </c>
      <c r="DN2" s="168">
        <v>0.45700000000000002</v>
      </c>
      <c r="DO2" s="168">
        <v>0.14799999999999999</v>
      </c>
      <c r="DP2" s="168">
        <v>5.6300000000000003E-2</v>
      </c>
      <c r="DQ2" s="168">
        <v>0.19900000000000001</v>
      </c>
      <c r="DR2" s="168">
        <v>3.61E-2</v>
      </c>
      <c r="DS2" s="168">
        <v>0.246</v>
      </c>
      <c r="DT2" s="168">
        <v>5.4600000000000003E-2</v>
      </c>
      <c r="DU2" s="168">
        <v>0.16</v>
      </c>
      <c r="DV2" s="168">
        <v>2.47E-2</v>
      </c>
      <c r="DW2" s="168">
        <v>0.161</v>
      </c>
      <c r="DX2" s="168">
        <v>2.46E-2</v>
      </c>
      <c r="DY2" s="169"/>
      <c r="DZ2" s="170"/>
      <c r="EA2" s="47"/>
    </row>
    <row r="3" spans="1:132" ht="16.2">
      <c r="A3" s="45" t="s">
        <v>1653</v>
      </c>
      <c r="B3" s="45" t="s">
        <v>1654</v>
      </c>
      <c r="C3" s="171" t="s">
        <v>2013</v>
      </c>
      <c r="D3" s="45" t="s">
        <v>1655</v>
      </c>
      <c r="E3" s="45" t="s">
        <v>1656</v>
      </c>
      <c r="G3" s="45" t="s">
        <v>1657</v>
      </c>
      <c r="H3" s="45" t="s">
        <v>1658</v>
      </c>
      <c r="I3" s="45" t="s">
        <v>1659</v>
      </c>
      <c r="J3" s="159" t="s">
        <v>1660</v>
      </c>
      <c r="K3" s="46" t="s">
        <v>1661</v>
      </c>
      <c r="L3" s="45" t="s">
        <v>1662</v>
      </c>
      <c r="M3" s="46" t="s">
        <v>1663</v>
      </c>
      <c r="N3" s="46" t="s">
        <v>1664</v>
      </c>
      <c r="O3" s="172" t="s">
        <v>2014</v>
      </c>
      <c r="P3" s="173" t="s">
        <v>1665</v>
      </c>
      <c r="Q3" s="174" t="s">
        <v>2015</v>
      </c>
      <c r="R3" s="175" t="s">
        <v>1665</v>
      </c>
      <c r="S3" s="175" t="s">
        <v>1666</v>
      </c>
      <c r="T3" s="176" t="s">
        <v>2016</v>
      </c>
      <c r="U3" s="177" t="s">
        <v>1665</v>
      </c>
      <c r="V3" s="178" t="s">
        <v>2017</v>
      </c>
      <c r="W3" s="179" t="s">
        <v>1665</v>
      </c>
      <c r="X3" s="177" t="s">
        <v>1666</v>
      </c>
      <c r="Y3" s="180" t="s">
        <v>2018</v>
      </c>
      <c r="Z3" s="181" t="s">
        <v>1665</v>
      </c>
      <c r="AA3" s="15" t="s">
        <v>1667</v>
      </c>
      <c r="AB3" s="15" t="s">
        <v>1668</v>
      </c>
      <c r="AC3" s="15" t="s">
        <v>1669</v>
      </c>
      <c r="AD3" s="15" t="s">
        <v>1670</v>
      </c>
      <c r="AE3" s="47" t="s">
        <v>1671</v>
      </c>
      <c r="AF3" s="67" t="s">
        <v>1672</v>
      </c>
      <c r="AG3" s="47" t="s">
        <v>1673</v>
      </c>
      <c r="AH3" s="15" t="s">
        <v>1674</v>
      </c>
      <c r="AI3" s="4" t="s">
        <v>1675</v>
      </c>
      <c r="AJ3" s="89" t="s">
        <v>1676</v>
      </c>
      <c r="AK3" s="4" t="s">
        <v>1677</v>
      </c>
      <c r="AL3" s="4" t="s">
        <v>1678</v>
      </c>
      <c r="AM3" s="4" t="s">
        <v>1679</v>
      </c>
      <c r="AN3" s="4" t="s">
        <v>1680</v>
      </c>
      <c r="AO3" s="46" t="s">
        <v>1681</v>
      </c>
      <c r="AP3" s="46" t="s">
        <v>1682</v>
      </c>
      <c r="AQ3" s="166" t="s">
        <v>1683</v>
      </c>
      <c r="AR3" s="166" t="s">
        <v>1684</v>
      </c>
      <c r="AS3" s="46" t="s">
        <v>1685</v>
      </c>
      <c r="AT3" s="46" t="s">
        <v>1686</v>
      </c>
      <c r="AU3" s="46" t="s">
        <v>1687</v>
      </c>
      <c r="AV3" s="46" t="s">
        <v>1688</v>
      </c>
      <c r="AW3" s="46" t="s">
        <v>1689</v>
      </c>
      <c r="AX3" s="46" t="s">
        <v>1690</v>
      </c>
      <c r="AY3" s="46" t="s">
        <v>1691</v>
      </c>
      <c r="AZ3" s="46" t="s">
        <v>1692</v>
      </c>
      <c r="BA3" s="46" t="s">
        <v>1693</v>
      </c>
      <c r="BB3" s="46" t="s">
        <v>1694</v>
      </c>
      <c r="BC3" s="46" t="s">
        <v>1695</v>
      </c>
      <c r="BD3" s="46" t="s">
        <v>1696</v>
      </c>
      <c r="BE3" s="46" t="s">
        <v>1697</v>
      </c>
      <c r="BF3" s="46" t="s">
        <v>1698</v>
      </c>
      <c r="BG3" s="46" t="s">
        <v>1699</v>
      </c>
      <c r="BH3" s="46" t="s">
        <v>1700</v>
      </c>
      <c r="BI3" s="182" t="s">
        <v>2019</v>
      </c>
      <c r="BJ3" s="46" t="s">
        <v>1665</v>
      </c>
      <c r="BM3" s="45" t="s">
        <v>1657</v>
      </c>
      <c r="BN3" s="45" t="s">
        <v>1658</v>
      </c>
      <c r="BO3" s="45" t="s">
        <v>1659</v>
      </c>
      <c r="BP3" s="45" t="s">
        <v>1660</v>
      </c>
      <c r="BQ3" s="46" t="s">
        <v>1661</v>
      </c>
      <c r="BR3" s="46" t="s">
        <v>1662</v>
      </c>
      <c r="BS3" s="46" t="s">
        <v>1701</v>
      </c>
      <c r="BT3" s="46" t="s">
        <v>1702</v>
      </c>
      <c r="BU3" s="46" t="s">
        <v>1703</v>
      </c>
      <c r="BV3" s="46" t="s">
        <v>1704</v>
      </c>
      <c r="BW3" s="46" t="s">
        <v>1705</v>
      </c>
      <c r="BX3" s="46" t="s">
        <v>1706</v>
      </c>
      <c r="BY3" s="46" t="s">
        <v>1707</v>
      </c>
      <c r="BZ3" s="46" t="s">
        <v>1708</v>
      </c>
      <c r="CA3" s="166" t="s">
        <v>1709</v>
      </c>
      <c r="CB3" s="46" t="s">
        <v>1710</v>
      </c>
      <c r="CC3" s="46" t="s">
        <v>1711</v>
      </c>
      <c r="CD3" s="46" t="s">
        <v>1712</v>
      </c>
      <c r="CE3" s="46" t="s">
        <v>1713</v>
      </c>
      <c r="CF3" s="46" t="s">
        <v>1714</v>
      </c>
      <c r="CG3" s="46" t="s">
        <v>1715</v>
      </c>
      <c r="CH3" s="46" t="s">
        <v>1716</v>
      </c>
      <c r="CI3" s="46" t="s">
        <v>1717</v>
      </c>
      <c r="CJ3" s="46" t="s">
        <v>1718</v>
      </c>
      <c r="CK3" s="46" t="s">
        <v>1719</v>
      </c>
      <c r="CL3" s="46" t="s">
        <v>1720</v>
      </c>
      <c r="CM3" s="46" t="s">
        <v>1721</v>
      </c>
      <c r="CN3" s="46" t="s">
        <v>1722</v>
      </c>
      <c r="CO3" s="46" t="s">
        <v>1723</v>
      </c>
      <c r="CP3" s="46" t="s">
        <v>1724</v>
      </c>
      <c r="CQ3" s="46" t="s">
        <v>1725</v>
      </c>
      <c r="CR3" s="46" t="s">
        <v>1726</v>
      </c>
      <c r="CS3" s="46" t="s">
        <v>1727</v>
      </c>
      <c r="CT3" s="46" t="s">
        <v>1728</v>
      </c>
      <c r="CU3" s="46" t="s">
        <v>1729</v>
      </c>
      <c r="CV3" s="46" t="s">
        <v>1730</v>
      </c>
      <c r="CW3" s="46" t="s">
        <v>1731</v>
      </c>
      <c r="CX3" s="46" t="s">
        <v>1732</v>
      </c>
      <c r="CY3" s="46" t="s">
        <v>1733</v>
      </c>
      <c r="CZ3" s="46" t="s">
        <v>1734</v>
      </c>
      <c r="DA3" s="46" t="s">
        <v>1735</v>
      </c>
      <c r="DB3" s="46" t="s">
        <v>1736</v>
      </c>
      <c r="DC3" s="46" t="s">
        <v>1737</v>
      </c>
      <c r="DD3" s="46" t="s">
        <v>1738</v>
      </c>
      <c r="DE3" s="46" t="s">
        <v>1739</v>
      </c>
      <c r="DF3" s="46" t="s">
        <v>1740</v>
      </c>
      <c r="DG3" s="46" t="s">
        <v>1741</v>
      </c>
      <c r="DH3" s="46" t="s">
        <v>1742</v>
      </c>
      <c r="DJ3" s="33" t="s">
        <v>2020</v>
      </c>
      <c r="DK3" s="169" t="s">
        <v>1192</v>
      </c>
      <c r="DL3" s="129" t="s">
        <v>1193</v>
      </c>
      <c r="DM3" s="169" t="s">
        <v>1195</v>
      </c>
      <c r="DN3" s="169" t="s">
        <v>1194</v>
      </c>
      <c r="DO3" s="169" t="s">
        <v>1197</v>
      </c>
      <c r="DP3" s="183" t="s">
        <v>1743</v>
      </c>
      <c r="DQ3" s="183" t="s">
        <v>1198</v>
      </c>
      <c r="DR3" s="183" t="s">
        <v>1744</v>
      </c>
      <c r="DS3" s="183" t="s">
        <v>1745</v>
      </c>
      <c r="DT3" s="183" t="s">
        <v>1746</v>
      </c>
      <c r="DU3" s="183" t="s">
        <v>1747</v>
      </c>
      <c r="DV3" s="183" t="s">
        <v>1748</v>
      </c>
      <c r="DW3" s="183" t="s">
        <v>1749</v>
      </c>
      <c r="DX3" s="183" t="s">
        <v>1750</v>
      </c>
      <c r="DY3" s="184" t="s">
        <v>1752</v>
      </c>
      <c r="DZ3" s="185" t="s">
        <v>1751</v>
      </c>
      <c r="EA3" s="123" t="s">
        <v>92</v>
      </c>
      <c r="EB3" s="221" t="s">
        <v>2021</v>
      </c>
    </row>
    <row r="4" spans="1:132" ht="16.2">
      <c r="C4" s="171"/>
      <c r="O4" s="172"/>
      <c r="P4" s="173"/>
      <c r="Q4" s="174"/>
      <c r="R4" s="175"/>
      <c r="S4" s="175"/>
      <c r="T4" s="176"/>
      <c r="U4" s="177"/>
      <c r="V4" s="178"/>
      <c r="W4" s="179"/>
      <c r="X4" s="177"/>
      <c r="Y4" s="180"/>
      <c r="Z4" s="181"/>
      <c r="BI4" s="182"/>
      <c r="DJ4" s="33"/>
      <c r="DK4" s="169"/>
      <c r="DL4" s="129"/>
      <c r="DM4" s="169"/>
      <c r="DN4" s="169"/>
      <c r="DO4" s="169"/>
      <c r="DP4" s="183"/>
      <c r="DQ4" s="183"/>
      <c r="DR4" s="183"/>
      <c r="DS4" s="183"/>
      <c r="DT4" s="183"/>
      <c r="DU4" s="183"/>
      <c r="DV4" s="183"/>
      <c r="DW4" s="183"/>
      <c r="DX4" s="183"/>
      <c r="DY4" s="184"/>
      <c r="DZ4" s="185"/>
      <c r="EA4" s="123"/>
      <c r="EB4" s="221"/>
    </row>
    <row r="5" spans="1:132">
      <c r="A5" s="263" t="s">
        <v>2703</v>
      </c>
      <c r="Z5" s="187"/>
      <c r="BP5" s="186"/>
    </row>
    <row r="6" spans="1:132">
      <c r="A6" s="282" t="s">
        <v>3306</v>
      </c>
      <c r="Z6" s="187"/>
      <c r="BP6" s="186"/>
    </row>
    <row r="7" spans="1:132" s="189" customFormat="1" ht="13.2">
      <c r="A7" s="188">
        <v>42528.015421886572</v>
      </c>
      <c r="B7" s="189" t="s">
        <v>2022</v>
      </c>
      <c r="C7" s="189" t="s">
        <v>2023</v>
      </c>
      <c r="D7" s="189">
        <v>9911</v>
      </c>
      <c r="E7" s="189">
        <v>64954</v>
      </c>
      <c r="F7" s="189" t="s">
        <v>1753</v>
      </c>
      <c r="G7" s="189" t="s">
        <v>1754</v>
      </c>
      <c r="H7" s="189" t="s">
        <v>1755</v>
      </c>
      <c r="I7" s="189" t="s">
        <v>1756</v>
      </c>
      <c r="J7" s="190">
        <v>0.89485243055555552</v>
      </c>
      <c r="K7" s="191">
        <v>17.326000000000001</v>
      </c>
      <c r="L7" s="189" t="s">
        <v>1757</v>
      </c>
      <c r="M7" s="191">
        <v>8070</v>
      </c>
      <c r="N7" s="191">
        <v>37200</v>
      </c>
      <c r="O7" s="192">
        <v>0.31830000000000003</v>
      </c>
      <c r="P7" s="192">
        <f t="shared" ref="P7:P47" si="0">SQRT(P$2^2+(AB7/AA7)^2)*O7</f>
        <v>1.022379362076524E-2</v>
      </c>
      <c r="Q7" s="193">
        <v>4.4499999999999998E-2</v>
      </c>
      <c r="R7" s="193">
        <f t="shared" ref="R7:R47" si="1">SQRT(R$2^2+(AD7/AC7)^2)*Q7</f>
        <v>1.4149558296992876E-3</v>
      </c>
      <c r="S7" s="193">
        <v>0.97365000000000002</v>
      </c>
      <c r="T7" s="194">
        <v>22.471910000000001</v>
      </c>
      <c r="U7" s="194">
        <f t="shared" ref="U7:U47" si="2">SQRT(U$2^2+(AG7/AF7)^2)*T7</f>
        <v>0.71453392168069951</v>
      </c>
      <c r="V7" s="195">
        <v>5.1920000000000001E-2</v>
      </c>
      <c r="W7" s="195">
        <f t="shared" ref="W7:W47" si="3">SQRT(W$2^2+(AI7/AH7)^2)*V7</f>
        <v>1.1127778574360652E-3</v>
      </c>
      <c r="X7" s="194">
        <v>-0.27032</v>
      </c>
      <c r="Y7" s="196">
        <v>1.444E-2</v>
      </c>
      <c r="Z7" s="196">
        <f t="shared" ref="Z7:Z47" si="4">SQRT(Z$2^2+(AL7/AK7)^2)*Y7</f>
        <v>4.7728968143047053E-4</v>
      </c>
      <c r="AA7" s="227">
        <v>0.31830000000000003</v>
      </c>
      <c r="AB7" s="227">
        <v>8.0000000000000002E-3</v>
      </c>
      <c r="AC7" s="227">
        <v>4.4499999999999998E-2</v>
      </c>
      <c r="AD7" s="227">
        <v>1.1000000000000001E-3</v>
      </c>
      <c r="AE7" s="225">
        <v>0.97365000000000002</v>
      </c>
      <c r="AF7" s="229">
        <v>22.471910000000001</v>
      </c>
      <c r="AG7" s="225">
        <v>0.55548540000000002</v>
      </c>
      <c r="AH7" s="227">
        <v>5.1920000000000001E-2</v>
      </c>
      <c r="AI7" s="231">
        <v>4.0000000000000002E-4</v>
      </c>
      <c r="AJ7" s="233">
        <v>-0.27032</v>
      </c>
      <c r="AK7" s="231">
        <v>1.444E-2</v>
      </c>
      <c r="AL7" s="231">
        <v>3.8000000000000002E-4</v>
      </c>
      <c r="AM7" s="231">
        <v>2.0209999999999999E-2</v>
      </c>
      <c r="AN7" s="231">
        <v>1.8000000000000001E-4</v>
      </c>
      <c r="AO7" s="191">
        <v>280.5</v>
      </c>
      <c r="AP7" s="191">
        <v>6.2</v>
      </c>
      <c r="AQ7" s="197">
        <v>280.5</v>
      </c>
      <c r="AR7" s="197">
        <v>6.9</v>
      </c>
      <c r="AS7" s="191">
        <v>289.7</v>
      </c>
      <c r="AT7" s="191">
        <v>7.5</v>
      </c>
      <c r="AU7" s="191">
        <v>281</v>
      </c>
      <c r="AV7" s="191">
        <v>18</v>
      </c>
      <c r="AW7" s="191">
        <v>74.7</v>
      </c>
      <c r="AX7" s="191">
        <v>1.6</v>
      </c>
      <c r="AY7" s="191">
        <v>261</v>
      </c>
      <c r="AZ7" s="191">
        <v>6.4</v>
      </c>
      <c r="BA7" s="191">
        <v>309600</v>
      </c>
      <c r="BB7" s="191">
        <v>7800</v>
      </c>
      <c r="BC7" s="191">
        <v>5382</v>
      </c>
      <c r="BD7" s="191">
        <v>120</v>
      </c>
      <c r="BE7" s="191">
        <v>148440</v>
      </c>
      <c r="BF7" s="191">
        <v>3060</v>
      </c>
      <c r="BG7" s="191">
        <v>-6</v>
      </c>
      <c r="BH7" s="191">
        <v>10.8</v>
      </c>
      <c r="BI7" s="191">
        <f t="shared" ref="BI7:BI47" si="5">BE7/BG7</f>
        <v>-24740</v>
      </c>
      <c r="BJ7" s="191">
        <f t="shared" ref="BJ7:BJ47" si="6">SQRT((BH7/BG7)^2+(BF7/BE7)^2)*BI7</f>
        <v>-44534.92027611591</v>
      </c>
      <c r="BL7" s="189" t="s">
        <v>1753</v>
      </c>
      <c r="BM7" s="189" t="s">
        <v>1758</v>
      </c>
      <c r="BN7" s="189" t="s">
        <v>1759</v>
      </c>
      <c r="BO7" s="189" t="s">
        <v>1760</v>
      </c>
      <c r="BP7" s="188">
        <v>1.5459375000000003E-2</v>
      </c>
      <c r="BQ7" s="191">
        <v>17.326000000000001</v>
      </c>
      <c r="BR7" s="191" t="s">
        <v>1757</v>
      </c>
      <c r="BS7" s="191">
        <v>233000</v>
      </c>
      <c r="BT7" s="191">
        <v>16000</v>
      </c>
      <c r="BU7" s="191">
        <v>2610</v>
      </c>
      <c r="BV7" s="191">
        <v>970</v>
      </c>
      <c r="BW7" s="191">
        <v>9210</v>
      </c>
      <c r="BX7" s="191">
        <v>840</v>
      </c>
      <c r="BY7" s="191">
        <v>50.3</v>
      </c>
      <c r="BZ7" s="191">
        <v>4.4000000000000004</v>
      </c>
      <c r="CA7" s="197">
        <v>16600</v>
      </c>
      <c r="CB7" s="191">
        <v>1300</v>
      </c>
      <c r="CC7" s="191">
        <v>124000</v>
      </c>
      <c r="CD7" s="191">
        <v>13000</v>
      </c>
      <c r="CE7" s="191">
        <v>234000</v>
      </c>
      <c r="CF7" s="191">
        <v>21000</v>
      </c>
      <c r="CG7" s="191">
        <v>30000</v>
      </c>
      <c r="CH7" s="191">
        <v>2300</v>
      </c>
      <c r="CI7" s="191">
        <v>105000</v>
      </c>
      <c r="CJ7" s="191">
        <v>9700</v>
      </c>
      <c r="CK7" s="191">
        <v>20100</v>
      </c>
      <c r="CL7" s="191">
        <v>1900</v>
      </c>
      <c r="CM7" s="191">
        <v>2530</v>
      </c>
      <c r="CN7" s="191">
        <v>240</v>
      </c>
      <c r="CO7" s="191">
        <v>12160</v>
      </c>
      <c r="CP7" s="191">
        <v>840</v>
      </c>
      <c r="CQ7" s="191">
        <v>1490</v>
      </c>
      <c r="CR7" s="191">
        <v>110</v>
      </c>
      <c r="CS7" s="191">
        <v>5740</v>
      </c>
      <c r="CT7" s="191">
        <v>530</v>
      </c>
      <c r="CU7" s="191">
        <v>676</v>
      </c>
      <c r="CV7" s="191">
        <v>42</v>
      </c>
      <c r="CW7" s="191">
        <v>1013</v>
      </c>
      <c r="CX7" s="191">
        <v>57</v>
      </c>
      <c r="CY7" s="191">
        <v>87.9</v>
      </c>
      <c r="CZ7" s="191">
        <v>8</v>
      </c>
      <c r="DA7" s="191">
        <v>336</v>
      </c>
      <c r="DB7" s="191">
        <v>33</v>
      </c>
      <c r="DC7" s="191">
        <v>34.299999999999997</v>
      </c>
      <c r="DD7" s="191">
        <v>5.2</v>
      </c>
      <c r="DE7" s="191">
        <v>37200</v>
      </c>
      <c r="DF7" s="191">
        <v>3900</v>
      </c>
      <c r="DG7" s="191">
        <v>8070</v>
      </c>
      <c r="DH7" s="191">
        <v>670</v>
      </c>
      <c r="DJ7" s="191">
        <v>280.5</v>
      </c>
      <c r="DK7" s="198">
        <f t="shared" ref="DK7:DK47" si="7">CC7/DK$2</f>
        <v>523206.75105485233</v>
      </c>
      <c r="DL7" s="198">
        <f t="shared" ref="DL7:DL47" si="8">CE7/DL$2</f>
        <v>381729.20065252855</v>
      </c>
      <c r="DM7" s="198">
        <f t="shared" ref="DM7:DM47" si="9">CG7/DM$2</f>
        <v>323275.86206896557</v>
      </c>
      <c r="DN7" s="198">
        <f t="shared" ref="DN7:DN47" si="10">CI7/DN$2</f>
        <v>229759.29978118162</v>
      </c>
      <c r="DO7" s="198">
        <f t="shared" ref="DO7:DO47" si="11">CK7/DO$2</f>
        <v>135810.81081081083</v>
      </c>
      <c r="DP7" s="198">
        <f t="shared" ref="DP7:DP47" si="12">CM7/DP$2</f>
        <v>44937.833037300174</v>
      </c>
      <c r="DQ7" s="198">
        <f t="shared" ref="DQ7:DQ47" si="13">CO7/DQ$2</f>
        <v>61105.52763819095</v>
      </c>
      <c r="DR7" s="198">
        <f t="shared" ref="DR7:DR47" si="14">CQ7/DR$2</f>
        <v>41274.238227146816</v>
      </c>
      <c r="DS7" s="198">
        <f t="shared" ref="DS7:DS47" si="15">CS7/DS$2</f>
        <v>23333.333333333332</v>
      </c>
      <c r="DT7" s="198">
        <f t="shared" ref="DT7:DT47" si="16">CU7/DT$2</f>
        <v>12380.95238095238</v>
      </c>
      <c r="DU7" s="198">
        <f t="shared" ref="DU7:DU47" si="17">CW7/DU$2</f>
        <v>6331.25</v>
      </c>
      <c r="DV7" s="198">
        <f t="shared" ref="DV7:DV47" si="18">CY7/DV$2</f>
        <v>3558.7044534412958</v>
      </c>
      <c r="DW7" s="198">
        <f t="shared" ref="DW7:DW47" si="19">DA7/DW$2</f>
        <v>2086.9565217391305</v>
      </c>
      <c r="DX7" s="198">
        <f t="shared" ref="DX7:DX47" si="20">DC7/DX$2</f>
        <v>1394.3089430894308</v>
      </c>
      <c r="DY7" s="199">
        <f t="shared" ref="DY7:DY47" si="21">DP7/(SQRT(DO7*DQ7))</f>
        <v>0.49329271982330536</v>
      </c>
      <c r="DZ7" s="200">
        <f t="shared" ref="DZ7:DZ47" si="22">DC7/CS7</f>
        <v>5.9756097560975602E-3</v>
      </c>
      <c r="EA7" s="200">
        <f t="shared" ref="EA7:EA47" si="23">DE7/DG7</f>
        <v>4.6096654275092934</v>
      </c>
      <c r="EB7" s="222">
        <f>DW7/DQ7</f>
        <v>3.415331807780321E-2</v>
      </c>
    </row>
    <row r="8" spans="1:132" s="201" customFormat="1" ht="13.2">
      <c r="A8" s="188">
        <v>42528.021721516205</v>
      </c>
      <c r="B8" s="189" t="s">
        <v>2024</v>
      </c>
      <c r="C8" s="189" t="s">
        <v>2025</v>
      </c>
      <c r="D8" s="189">
        <v>10833</v>
      </c>
      <c r="E8" s="189">
        <v>80966</v>
      </c>
      <c r="F8" s="189" t="s">
        <v>1766</v>
      </c>
      <c r="G8" s="189" t="s">
        <v>1754</v>
      </c>
      <c r="H8" s="189" t="s">
        <v>1767</v>
      </c>
      <c r="I8" s="189" t="s">
        <v>1756</v>
      </c>
      <c r="J8" s="190">
        <v>0.9011520833333333</v>
      </c>
      <c r="K8" s="191">
        <v>17.088000000000001</v>
      </c>
      <c r="L8" s="189" t="s">
        <v>1765</v>
      </c>
      <c r="M8" s="191">
        <v>7410</v>
      </c>
      <c r="N8" s="191">
        <v>35400</v>
      </c>
      <c r="O8" s="192">
        <v>0.318</v>
      </c>
      <c r="P8" s="192">
        <f t="shared" si="0"/>
        <v>1.0377359972555641E-2</v>
      </c>
      <c r="Q8" s="193">
        <v>4.4499999999999998E-2</v>
      </c>
      <c r="R8" s="193">
        <f t="shared" si="1"/>
        <v>1.4149558296992876E-3</v>
      </c>
      <c r="S8" s="193">
        <v>0.9667</v>
      </c>
      <c r="T8" s="194">
        <v>22.471910000000001</v>
      </c>
      <c r="U8" s="194">
        <f t="shared" si="2"/>
        <v>0.71453392168069951</v>
      </c>
      <c r="V8" s="195">
        <v>5.1979999999999998E-2</v>
      </c>
      <c r="W8" s="195">
        <f t="shared" si="3"/>
        <v>1.0907191022440197E-3</v>
      </c>
      <c r="X8" s="194">
        <v>2.4146000000000001E-2</v>
      </c>
      <c r="Y8" s="196">
        <v>1.41E-2</v>
      </c>
      <c r="Z8" s="196">
        <f t="shared" si="4"/>
        <v>4.340783339444621E-4</v>
      </c>
      <c r="AA8" s="227">
        <v>0.318</v>
      </c>
      <c r="AB8" s="227">
        <v>8.2000000000000007E-3</v>
      </c>
      <c r="AC8" s="227">
        <v>4.4499999999999998E-2</v>
      </c>
      <c r="AD8" s="227">
        <v>1.1000000000000001E-3</v>
      </c>
      <c r="AE8" s="225">
        <v>0.9667</v>
      </c>
      <c r="AF8" s="229">
        <v>22.471910000000001</v>
      </c>
      <c r="AG8" s="225">
        <v>0.55548540000000002</v>
      </c>
      <c r="AH8" s="227">
        <v>5.1979999999999998E-2</v>
      </c>
      <c r="AI8" s="231">
        <v>3.3E-4</v>
      </c>
      <c r="AJ8" s="233">
        <v>2.4146000000000001E-2</v>
      </c>
      <c r="AK8" s="231">
        <v>1.41E-2</v>
      </c>
      <c r="AL8" s="231">
        <v>3.3E-4</v>
      </c>
      <c r="AM8" s="231">
        <v>1.5939999999999999E-2</v>
      </c>
      <c r="AN8" s="231">
        <v>2.9E-4</v>
      </c>
      <c r="AO8" s="191">
        <v>281.7</v>
      </c>
      <c r="AP8" s="191">
        <v>5.9</v>
      </c>
      <c r="AQ8" s="197">
        <v>280.60000000000002</v>
      </c>
      <c r="AR8" s="197">
        <v>7</v>
      </c>
      <c r="AS8" s="191">
        <v>283</v>
      </c>
      <c r="AT8" s="191">
        <v>6.5</v>
      </c>
      <c r="AU8" s="191">
        <v>284</v>
      </c>
      <c r="AV8" s="191">
        <v>14</v>
      </c>
      <c r="AW8" s="191">
        <v>74.599999999999994</v>
      </c>
      <c r="AX8" s="191">
        <v>4.8</v>
      </c>
      <c r="AY8" s="191">
        <v>275</v>
      </c>
      <c r="AZ8" s="191">
        <v>12</v>
      </c>
      <c r="BA8" s="191">
        <v>320400</v>
      </c>
      <c r="BB8" s="191">
        <v>13200</v>
      </c>
      <c r="BC8" s="191">
        <v>5364</v>
      </c>
      <c r="BD8" s="191">
        <v>318</v>
      </c>
      <c r="BE8" s="191">
        <v>148200</v>
      </c>
      <c r="BF8" s="191">
        <v>8400</v>
      </c>
      <c r="BG8" s="191">
        <v>36</v>
      </c>
      <c r="BH8" s="191">
        <v>16.8</v>
      </c>
      <c r="BI8" s="191">
        <f t="shared" si="5"/>
        <v>4116.666666666667</v>
      </c>
      <c r="BJ8" s="191">
        <f t="shared" si="6"/>
        <v>1935.2292747059748</v>
      </c>
      <c r="BK8" s="189"/>
      <c r="BL8" s="189" t="s">
        <v>1766</v>
      </c>
      <c r="BM8" s="189" t="s">
        <v>1758</v>
      </c>
      <c r="BN8" s="189" t="s">
        <v>1768</v>
      </c>
      <c r="BO8" s="189" t="s">
        <v>1760</v>
      </c>
      <c r="BP8" s="188">
        <v>2.1758912037037035E-2</v>
      </c>
      <c r="BQ8" s="191">
        <v>17.088000000000001</v>
      </c>
      <c r="BR8" s="191" t="s">
        <v>1765</v>
      </c>
      <c r="BS8" s="191">
        <v>236000</v>
      </c>
      <c r="BT8" s="191">
        <v>14000</v>
      </c>
      <c r="BU8" s="191">
        <v>1490</v>
      </c>
      <c r="BV8" s="191">
        <v>670</v>
      </c>
      <c r="BW8" s="191">
        <v>8330</v>
      </c>
      <c r="BX8" s="191">
        <v>790</v>
      </c>
      <c r="BY8" s="191">
        <v>48.4</v>
      </c>
      <c r="BZ8" s="191">
        <v>4.5999999999999996</v>
      </c>
      <c r="CA8" s="197">
        <v>19300</v>
      </c>
      <c r="CB8" s="191">
        <v>1000</v>
      </c>
      <c r="CC8" s="191">
        <v>112000</v>
      </c>
      <c r="CD8" s="191">
        <v>13000</v>
      </c>
      <c r="CE8" s="191">
        <v>216000</v>
      </c>
      <c r="CF8" s="191">
        <v>19000</v>
      </c>
      <c r="CG8" s="191">
        <v>24500</v>
      </c>
      <c r="CH8" s="191">
        <v>1400</v>
      </c>
      <c r="CI8" s="191">
        <v>99650</v>
      </c>
      <c r="CJ8" s="191">
        <v>8500</v>
      </c>
      <c r="CK8" s="191">
        <v>18600</v>
      </c>
      <c r="CL8" s="191">
        <v>1400</v>
      </c>
      <c r="CM8" s="191">
        <v>1780</v>
      </c>
      <c r="CN8" s="191">
        <v>200</v>
      </c>
      <c r="CO8" s="191">
        <v>11910</v>
      </c>
      <c r="CP8" s="191">
        <v>890</v>
      </c>
      <c r="CQ8" s="191">
        <v>1530</v>
      </c>
      <c r="CR8" s="191">
        <v>110</v>
      </c>
      <c r="CS8" s="191">
        <v>5940</v>
      </c>
      <c r="CT8" s="191">
        <v>510</v>
      </c>
      <c r="CU8" s="191">
        <v>863</v>
      </c>
      <c r="CV8" s="191">
        <v>59</v>
      </c>
      <c r="CW8" s="191">
        <v>1350</v>
      </c>
      <c r="CX8" s="191">
        <v>75</v>
      </c>
      <c r="CY8" s="191">
        <v>152</v>
      </c>
      <c r="CZ8" s="191">
        <v>12</v>
      </c>
      <c r="DA8" s="191">
        <v>558</v>
      </c>
      <c r="DB8" s="191">
        <v>50</v>
      </c>
      <c r="DC8" s="191">
        <v>65.8</v>
      </c>
      <c r="DD8" s="191">
        <v>7.4</v>
      </c>
      <c r="DE8" s="191">
        <v>35400</v>
      </c>
      <c r="DF8" s="191">
        <v>2800</v>
      </c>
      <c r="DG8" s="191">
        <v>7410</v>
      </c>
      <c r="DH8" s="191">
        <v>710</v>
      </c>
      <c r="DI8" s="189"/>
      <c r="DJ8" s="191">
        <v>280.60000000000002</v>
      </c>
      <c r="DK8" s="198">
        <f t="shared" si="7"/>
        <v>472573.83966244728</v>
      </c>
      <c r="DL8" s="198">
        <f t="shared" si="8"/>
        <v>352365.41598694946</v>
      </c>
      <c r="DM8" s="198">
        <f t="shared" si="9"/>
        <v>264008.62068965519</v>
      </c>
      <c r="DN8" s="198">
        <f t="shared" si="10"/>
        <v>218052.51641137854</v>
      </c>
      <c r="DO8" s="198">
        <f t="shared" si="11"/>
        <v>125675.67567567568</v>
      </c>
      <c r="DP8" s="198">
        <f t="shared" si="12"/>
        <v>31616.341030195381</v>
      </c>
      <c r="DQ8" s="198">
        <f t="shared" si="13"/>
        <v>59849.246231155776</v>
      </c>
      <c r="DR8" s="198">
        <f t="shared" si="14"/>
        <v>42382.271468144041</v>
      </c>
      <c r="DS8" s="198">
        <f t="shared" si="15"/>
        <v>24146.341463414636</v>
      </c>
      <c r="DT8" s="198">
        <f t="shared" si="16"/>
        <v>15805.860805860804</v>
      </c>
      <c r="DU8" s="198">
        <f t="shared" si="17"/>
        <v>8437.5</v>
      </c>
      <c r="DV8" s="198">
        <f t="shared" si="18"/>
        <v>6153.8461538461543</v>
      </c>
      <c r="DW8" s="198">
        <f t="shared" si="19"/>
        <v>3465.8385093167699</v>
      </c>
      <c r="DX8" s="198">
        <f t="shared" si="20"/>
        <v>2674.7967479674794</v>
      </c>
      <c r="DY8" s="199">
        <f t="shared" si="21"/>
        <v>0.36454962053615381</v>
      </c>
      <c r="DZ8" s="200">
        <f t="shared" si="22"/>
        <v>1.1077441077441076E-2</v>
      </c>
      <c r="EA8" s="200">
        <f t="shared" si="23"/>
        <v>4.7773279352226723</v>
      </c>
      <c r="EB8" s="222">
        <f t="shared" ref="EB8:EB47" si="24">DW8/DQ8</f>
        <v>5.7909476352144183E-2</v>
      </c>
    </row>
    <row r="9" spans="1:132" s="189" customFormat="1" ht="13.2">
      <c r="A9" s="188">
        <v>42528.02801707176</v>
      </c>
      <c r="B9" s="189" t="s">
        <v>2026</v>
      </c>
      <c r="C9" s="189" t="s">
        <v>2027</v>
      </c>
      <c r="D9" s="189">
        <v>13627</v>
      </c>
      <c r="E9" s="189">
        <v>68238</v>
      </c>
      <c r="F9" s="189" t="s">
        <v>1770</v>
      </c>
      <c r="G9" s="189" t="s">
        <v>1754</v>
      </c>
      <c r="H9" s="189" t="s">
        <v>1771</v>
      </c>
      <c r="I9" s="189" t="s">
        <v>1756</v>
      </c>
      <c r="J9" s="190">
        <v>0.90744756944444438</v>
      </c>
      <c r="K9" s="191">
        <v>17.135999999999999</v>
      </c>
      <c r="L9" s="189" t="s">
        <v>1769</v>
      </c>
      <c r="M9" s="191">
        <v>6340</v>
      </c>
      <c r="N9" s="191">
        <v>22000</v>
      </c>
      <c r="O9" s="192">
        <v>0.32179999999999997</v>
      </c>
      <c r="P9" s="192">
        <f t="shared" si="0"/>
        <v>9.2904303452531201E-3</v>
      </c>
      <c r="Q9" s="193">
        <v>4.4880000000000003E-2</v>
      </c>
      <c r="R9" s="193">
        <f t="shared" si="1"/>
        <v>1.2781962916547677E-3</v>
      </c>
      <c r="S9" s="193">
        <v>0.95101000000000002</v>
      </c>
      <c r="T9" s="194">
        <v>22.281639999999999</v>
      </c>
      <c r="U9" s="194">
        <f t="shared" si="2"/>
        <v>0.63458797101492559</v>
      </c>
      <c r="V9" s="195">
        <v>5.2170000000000001E-2</v>
      </c>
      <c r="W9" s="195">
        <f t="shared" si="3"/>
        <v>1.0973985420074149E-3</v>
      </c>
      <c r="X9" s="194">
        <v>2.1819000000000002E-2</v>
      </c>
      <c r="Y9" s="196">
        <v>1.55E-2</v>
      </c>
      <c r="Z9" s="196">
        <f t="shared" si="4"/>
        <v>4.5276925690687083E-4</v>
      </c>
      <c r="AA9" s="227">
        <v>0.32179999999999997</v>
      </c>
      <c r="AB9" s="227">
        <v>6.7000000000000002E-3</v>
      </c>
      <c r="AC9" s="227">
        <v>4.4880000000000003E-2</v>
      </c>
      <c r="AD9" s="227">
        <v>9.1E-4</v>
      </c>
      <c r="AE9" s="225">
        <v>0.95101000000000002</v>
      </c>
      <c r="AF9" s="229">
        <v>22.281639999999999</v>
      </c>
      <c r="AG9" s="225">
        <v>0.451789</v>
      </c>
      <c r="AH9" s="227">
        <v>5.2170000000000001E-2</v>
      </c>
      <c r="AI9" s="231">
        <v>3.4000000000000002E-4</v>
      </c>
      <c r="AJ9" s="233">
        <v>2.1819000000000002E-2</v>
      </c>
      <c r="AK9" s="231">
        <v>1.55E-2</v>
      </c>
      <c r="AL9" s="231">
        <v>3.3E-4</v>
      </c>
      <c r="AM9" s="231">
        <v>1.6279999999999999E-2</v>
      </c>
      <c r="AN9" s="231">
        <v>4.8000000000000001E-4</v>
      </c>
      <c r="AO9" s="191">
        <v>283.2</v>
      </c>
      <c r="AP9" s="191">
        <v>5.2</v>
      </c>
      <c r="AQ9" s="197">
        <v>283</v>
      </c>
      <c r="AR9" s="197">
        <v>5.6</v>
      </c>
      <c r="AS9" s="191">
        <v>310.8</v>
      </c>
      <c r="AT9" s="191">
        <v>6.6</v>
      </c>
      <c r="AU9" s="191">
        <v>292</v>
      </c>
      <c r="AV9" s="191">
        <v>15</v>
      </c>
      <c r="AW9" s="191">
        <v>64.8</v>
      </c>
      <c r="AX9" s="191">
        <v>3.3</v>
      </c>
      <c r="AY9" s="191">
        <v>203.3</v>
      </c>
      <c r="AZ9" s="191">
        <v>4.5</v>
      </c>
      <c r="BA9" s="191">
        <v>259860</v>
      </c>
      <c r="BB9" s="191">
        <v>5160</v>
      </c>
      <c r="BC9" s="191">
        <v>4680</v>
      </c>
      <c r="BD9" s="191">
        <v>210</v>
      </c>
      <c r="BE9" s="191">
        <v>130320</v>
      </c>
      <c r="BF9" s="191">
        <v>5640</v>
      </c>
      <c r="BG9" s="191">
        <v>10.199999999999999</v>
      </c>
      <c r="BH9" s="191">
        <v>12.6</v>
      </c>
      <c r="BI9" s="191">
        <f t="shared" si="5"/>
        <v>12776.470588235296</v>
      </c>
      <c r="BJ9" s="191">
        <f t="shared" si="6"/>
        <v>15792.382039065122</v>
      </c>
      <c r="BL9" s="189" t="s">
        <v>1770</v>
      </c>
      <c r="BM9" s="189" t="s">
        <v>1758</v>
      </c>
      <c r="BN9" s="189" t="s">
        <v>1772</v>
      </c>
      <c r="BO9" s="189" t="s">
        <v>1760</v>
      </c>
      <c r="BP9" s="188">
        <v>2.8054513888888886E-2</v>
      </c>
      <c r="BQ9" s="191">
        <v>17.135999999999999</v>
      </c>
      <c r="BR9" s="191" t="s">
        <v>1769</v>
      </c>
      <c r="BS9" s="191">
        <v>242000</v>
      </c>
      <c r="BT9" s="191">
        <v>16000</v>
      </c>
      <c r="BU9" s="191">
        <v>2160</v>
      </c>
      <c r="BV9" s="191">
        <v>880</v>
      </c>
      <c r="BW9" s="191">
        <v>6820</v>
      </c>
      <c r="BX9" s="191">
        <v>510</v>
      </c>
      <c r="BY9" s="191">
        <v>45.8</v>
      </c>
      <c r="BZ9" s="191">
        <v>4.0999999999999996</v>
      </c>
      <c r="CA9" s="197">
        <v>14200</v>
      </c>
      <c r="CB9" s="191">
        <v>1300</v>
      </c>
      <c r="CC9" s="191">
        <v>112700</v>
      </c>
      <c r="CD9" s="191">
        <v>7200</v>
      </c>
      <c r="CE9" s="191">
        <v>232000</v>
      </c>
      <c r="CF9" s="191">
        <v>15000</v>
      </c>
      <c r="CG9" s="191">
        <v>29400</v>
      </c>
      <c r="CH9" s="191">
        <v>2800</v>
      </c>
      <c r="CI9" s="191">
        <v>104500</v>
      </c>
      <c r="CJ9" s="191">
        <v>9000</v>
      </c>
      <c r="CK9" s="191">
        <v>20000</v>
      </c>
      <c r="CL9" s="191">
        <v>1000</v>
      </c>
      <c r="CM9" s="191">
        <v>3190</v>
      </c>
      <c r="CN9" s="191">
        <v>180</v>
      </c>
      <c r="CO9" s="191">
        <v>14620</v>
      </c>
      <c r="CP9" s="191">
        <v>990</v>
      </c>
      <c r="CQ9" s="191">
        <v>1690</v>
      </c>
      <c r="CR9" s="191">
        <v>150</v>
      </c>
      <c r="CS9" s="191">
        <v>5950</v>
      </c>
      <c r="CT9" s="191">
        <v>530</v>
      </c>
      <c r="CU9" s="191">
        <v>706</v>
      </c>
      <c r="CV9" s="191">
        <v>62</v>
      </c>
      <c r="CW9" s="191">
        <v>980</v>
      </c>
      <c r="CX9" s="191">
        <v>100</v>
      </c>
      <c r="CY9" s="191">
        <v>84.3</v>
      </c>
      <c r="CZ9" s="191">
        <v>7</v>
      </c>
      <c r="DA9" s="191">
        <v>253</v>
      </c>
      <c r="DB9" s="191">
        <v>21</v>
      </c>
      <c r="DC9" s="191">
        <v>23.8</v>
      </c>
      <c r="DD9" s="191">
        <v>2.9</v>
      </c>
      <c r="DE9" s="191">
        <v>22000</v>
      </c>
      <c r="DF9" s="191">
        <v>1500</v>
      </c>
      <c r="DG9" s="191">
        <v>6340</v>
      </c>
      <c r="DH9" s="191">
        <v>560</v>
      </c>
      <c r="DJ9" s="191">
        <v>283</v>
      </c>
      <c r="DK9" s="198">
        <f t="shared" si="7"/>
        <v>475527.42616033758</v>
      </c>
      <c r="DL9" s="198">
        <f t="shared" si="8"/>
        <v>378466.55791190866</v>
      </c>
      <c r="DM9" s="198">
        <f t="shared" si="9"/>
        <v>316810.3448275862</v>
      </c>
      <c r="DN9" s="198">
        <f t="shared" si="10"/>
        <v>228665.20787746171</v>
      </c>
      <c r="DO9" s="198">
        <f t="shared" si="11"/>
        <v>135135.13513513515</v>
      </c>
      <c r="DP9" s="198">
        <f t="shared" si="12"/>
        <v>56660.746003552398</v>
      </c>
      <c r="DQ9" s="198">
        <f t="shared" si="13"/>
        <v>73467.336683417088</v>
      </c>
      <c r="DR9" s="198">
        <f t="shared" si="14"/>
        <v>46814.404432132964</v>
      </c>
      <c r="DS9" s="198">
        <f t="shared" si="15"/>
        <v>24186.9918699187</v>
      </c>
      <c r="DT9" s="198">
        <f t="shared" si="16"/>
        <v>12930.40293040293</v>
      </c>
      <c r="DU9" s="198">
        <f t="shared" si="17"/>
        <v>6125</v>
      </c>
      <c r="DV9" s="198">
        <f t="shared" si="18"/>
        <v>3412.9554655870443</v>
      </c>
      <c r="DW9" s="198">
        <f t="shared" si="19"/>
        <v>1571.4285714285713</v>
      </c>
      <c r="DX9" s="198">
        <f t="shared" si="20"/>
        <v>967.47967479674799</v>
      </c>
      <c r="DY9" s="199">
        <f t="shared" si="21"/>
        <v>0.56865779926410887</v>
      </c>
      <c r="DZ9" s="200">
        <f t="shared" si="22"/>
        <v>4.0000000000000001E-3</v>
      </c>
      <c r="EA9" s="200">
        <f t="shared" si="23"/>
        <v>3.4700315457413251</v>
      </c>
      <c r="EB9" s="222">
        <f t="shared" si="24"/>
        <v>2.1389486026968926E-2</v>
      </c>
    </row>
    <row r="10" spans="1:132" s="189" customFormat="1" ht="13.2">
      <c r="A10" s="188">
        <v>42528.029695034726</v>
      </c>
      <c r="B10" s="189" t="s">
        <v>2028</v>
      </c>
      <c r="C10" s="189" t="s">
        <v>2029</v>
      </c>
      <c r="D10" s="189">
        <v>13246</v>
      </c>
      <c r="E10" s="189">
        <v>54526</v>
      </c>
      <c r="F10" s="189" t="s">
        <v>1774</v>
      </c>
      <c r="G10" s="189" t="s">
        <v>1754</v>
      </c>
      <c r="H10" s="189" t="s">
        <v>1775</v>
      </c>
      <c r="I10" s="189" t="s">
        <v>1756</v>
      </c>
      <c r="J10" s="190">
        <v>0.9091255787037037</v>
      </c>
      <c r="K10" s="191">
        <v>17.268000000000001</v>
      </c>
      <c r="L10" s="189" t="s">
        <v>1773</v>
      </c>
      <c r="M10" s="191">
        <v>7800</v>
      </c>
      <c r="N10" s="191">
        <v>17400</v>
      </c>
      <c r="O10" s="192">
        <v>0.32479999999999998</v>
      </c>
      <c r="P10" s="192">
        <f t="shared" si="0"/>
        <v>1.0227806020843375E-2</v>
      </c>
      <c r="Q10" s="193">
        <v>4.5019999999999998E-2</v>
      </c>
      <c r="R10" s="193">
        <f t="shared" si="1"/>
        <v>1.3161763407689717E-3</v>
      </c>
      <c r="S10" s="193">
        <v>0.97670999999999997</v>
      </c>
      <c r="T10" s="194">
        <v>22.212350000000001</v>
      </c>
      <c r="U10" s="194">
        <f t="shared" si="2"/>
        <v>0.64938629598875897</v>
      </c>
      <c r="V10" s="195">
        <v>5.2159999999999998E-2</v>
      </c>
      <c r="W10" s="195">
        <f t="shared" si="3"/>
        <v>1.0801232522263374E-3</v>
      </c>
      <c r="X10" s="194">
        <v>-0.22527</v>
      </c>
      <c r="Y10" s="196">
        <v>1.5100000000000001E-2</v>
      </c>
      <c r="Z10" s="196">
        <f t="shared" si="4"/>
        <v>4.932585528908749E-4</v>
      </c>
      <c r="AA10" s="227">
        <v>0.32479999999999998</v>
      </c>
      <c r="AB10" s="227">
        <v>7.9000000000000008E-3</v>
      </c>
      <c r="AC10" s="227">
        <v>4.5019999999999998E-2</v>
      </c>
      <c r="AD10" s="227">
        <v>9.6000000000000002E-4</v>
      </c>
      <c r="AE10" s="225">
        <v>0.97670999999999997</v>
      </c>
      <c r="AF10" s="229">
        <v>22.212350000000001</v>
      </c>
      <c r="AG10" s="225">
        <v>0.47365299999999999</v>
      </c>
      <c r="AH10" s="227">
        <v>5.2159999999999998E-2</v>
      </c>
      <c r="AI10" s="231">
        <v>2.7999999999999998E-4</v>
      </c>
      <c r="AJ10" s="233">
        <v>-0.22527</v>
      </c>
      <c r="AK10" s="231">
        <v>1.5100000000000001E-2</v>
      </c>
      <c r="AL10" s="231">
        <v>3.8999999999999999E-4</v>
      </c>
      <c r="AM10" s="231">
        <v>2.7490000000000001E-2</v>
      </c>
      <c r="AN10" s="231">
        <v>8.8000000000000003E-4</v>
      </c>
      <c r="AO10" s="191">
        <v>285.5</v>
      </c>
      <c r="AP10" s="191">
        <v>6</v>
      </c>
      <c r="AQ10" s="197">
        <v>283.89999999999998</v>
      </c>
      <c r="AR10" s="197">
        <v>5.9</v>
      </c>
      <c r="AS10" s="191">
        <v>302.89999999999998</v>
      </c>
      <c r="AT10" s="191">
        <v>7.8</v>
      </c>
      <c r="AU10" s="191">
        <v>292</v>
      </c>
      <c r="AV10" s="191">
        <v>12</v>
      </c>
      <c r="AW10" s="191">
        <v>85.3</v>
      </c>
      <c r="AX10" s="191">
        <v>4.4000000000000004</v>
      </c>
      <c r="AY10" s="191">
        <v>158.69999999999999</v>
      </c>
      <c r="AZ10" s="191">
        <v>3.7</v>
      </c>
      <c r="BA10" s="191">
        <v>198300</v>
      </c>
      <c r="BB10" s="191">
        <v>3540</v>
      </c>
      <c r="BC10" s="191">
        <v>6240</v>
      </c>
      <c r="BD10" s="191">
        <v>270</v>
      </c>
      <c r="BE10" s="191">
        <v>173400</v>
      </c>
      <c r="BF10" s="191">
        <v>7200</v>
      </c>
      <c r="BG10" s="191">
        <v>12.6</v>
      </c>
      <c r="BH10" s="191">
        <v>10.199999999999999</v>
      </c>
      <c r="BI10" s="191">
        <f t="shared" si="5"/>
        <v>13761.904761904761</v>
      </c>
      <c r="BJ10" s="191">
        <f t="shared" si="6"/>
        <v>11155.234939737653</v>
      </c>
      <c r="BL10" s="189" t="s">
        <v>1774</v>
      </c>
      <c r="BM10" s="189" t="s">
        <v>1758</v>
      </c>
      <c r="BN10" s="189" t="s">
        <v>1776</v>
      </c>
      <c r="BO10" s="189" t="s">
        <v>1760</v>
      </c>
      <c r="BP10" s="188">
        <v>2.9732523148148147E-2</v>
      </c>
      <c r="BQ10" s="191">
        <v>17.268000000000001</v>
      </c>
      <c r="BR10" s="191" t="s">
        <v>1773</v>
      </c>
      <c r="BS10" s="191">
        <v>246000</v>
      </c>
      <c r="BT10" s="191">
        <v>16000</v>
      </c>
      <c r="BU10" s="191">
        <v>760</v>
      </c>
      <c r="BV10" s="191">
        <v>810</v>
      </c>
      <c r="BW10" s="191">
        <v>5120</v>
      </c>
      <c r="BX10" s="191">
        <v>680</v>
      </c>
      <c r="BY10" s="191">
        <v>40.700000000000003</v>
      </c>
      <c r="BZ10" s="191">
        <v>3</v>
      </c>
      <c r="CA10" s="197">
        <v>15600</v>
      </c>
      <c r="CB10" s="191">
        <v>830</v>
      </c>
      <c r="CC10" s="191">
        <v>113700</v>
      </c>
      <c r="CD10" s="191">
        <v>8700</v>
      </c>
      <c r="CE10" s="191">
        <v>226000</v>
      </c>
      <c r="CF10" s="191">
        <v>21000</v>
      </c>
      <c r="CG10" s="191">
        <v>26700</v>
      </c>
      <c r="CH10" s="191">
        <v>2700</v>
      </c>
      <c r="CI10" s="191">
        <v>102800</v>
      </c>
      <c r="CJ10" s="191">
        <v>7200</v>
      </c>
      <c r="CK10" s="191">
        <v>21200</v>
      </c>
      <c r="CL10" s="191">
        <v>1100</v>
      </c>
      <c r="CM10" s="191">
        <v>3450</v>
      </c>
      <c r="CN10" s="191">
        <v>260</v>
      </c>
      <c r="CO10" s="191">
        <v>15000</v>
      </c>
      <c r="CP10" s="191">
        <v>1300</v>
      </c>
      <c r="CQ10" s="191">
        <v>1780</v>
      </c>
      <c r="CR10" s="191">
        <v>120</v>
      </c>
      <c r="CS10" s="191">
        <v>6990</v>
      </c>
      <c r="CT10" s="191">
        <v>530</v>
      </c>
      <c r="CU10" s="191">
        <v>741</v>
      </c>
      <c r="CV10" s="191">
        <v>63</v>
      </c>
      <c r="CW10" s="191">
        <v>1026</v>
      </c>
      <c r="CX10" s="191">
        <v>89</v>
      </c>
      <c r="CY10" s="191">
        <v>93.1</v>
      </c>
      <c r="CZ10" s="191">
        <v>6.8</v>
      </c>
      <c r="DA10" s="191">
        <v>285</v>
      </c>
      <c r="DB10" s="191">
        <v>23</v>
      </c>
      <c r="DC10" s="191">
        <v>33.299999999999997</v>
      </c>
      <c r="DD10" s="191">
        <v>3.9</v>
      </c>
      <c r="DE10" s="191">
        <v>17400</v>
      </c>
      <c r="DF10" s="191">
        <v>1300</v>
      </c>
      <c r="DG10" s="191">
        <v>7800</v>
      </c>
      <c r="DH10" s="191">
        <v>580</v>
      </c>
      <c r="DJ10" s="191">
        <v>283.89999999999998</v>
      </c>
      <c r="DK10" s="198">
        <f t="shared" si="7"/>
        <v>479746.83544303797</v>
      </c>
      <c r="DL10" s="198">
        <f t="shared" si="8"/>
        <v>368678.62969004893</v>
      </c>
      <c r="DM10" s="198">
        <f t="shared" si="9"/>
        <v>287715.5172413793</v>
      </c>
      <c r="DN10" s="198">
        <f t="shared" si="10"/>
        <v>224945.29540481401</v>
      </c>
      <c r="DO10" s="198">
        <f t="shared" si="11"/>
        <v>143243.24324324325</v>
      </c>
      <c r="DP10" s="198">
        <f t="shared" si="12"/>
        <v>61278.863232682059</v>
      </c>
      <c r="DQ10" s="198">
        <f t="shared" si="13"/>
        <v>75376.884422110554</v>
      </c>
      <c r="DR10" s="198">
        <f t="shared" si="14"/>
        <v>49307.47922437673</v>
      </c>
      <c r="DS10" s="198">
        <f t="shared" si="15"/>
        <v>28414.634146341465</v>
      </c>
      <c r="DT10" s="198">
        <f t="shared" si="16"/>
        <v>13571.428571428571</v>
      </c>
      <c r="DU10" s="198">
        <f t="shared" si="17"/>
        <v>6412.5</v>
      </c>
      <c r="DV10" s="198">
        <f t="shared" si="18"/>
        <v>3769.2307692307691</v>
      </c>
      <c r="DW10" s="198">
        <f t="shared" si="19"/>
        <v>1770.1863354037266</v>
      </c>
      <c r="DX10" s="198">
        <f t="shared" si="20"/>
        <v>1353.6585365853657</v>
      </c>
      <c r="DY10" s="199">
        <f t="shared" si="21"/>
        <v>0.58973178552592498</v>
      </c>
      <c r="DZ10" s="200">
        <f t="shared" si="22"/>
        <v>4.763948497854077E-3</v>
      </c>
      <c r="EA10" s="200">
        <f t="shared" si="23"/>
        <v>2.2307692307692308</v>
      </c>
      <c r="EB10" s="222">
        <f t="shared" si="24"/>
        <v>2.3484472049689439E-2</v>
      </c>
    </row>
    <row r="11" spans="1:132" s="189" customFormat="1" ht="13.2">
      <c r="A11" s="188">
        <v>42528.039495682868</v>
      </c>
      <c r="B11" s="189" t="s">
        <v>2030</v>
      </c>
      <c r="C11" s="189" t="s">
        <v>2031</v>
      </c>
      <c r="D11" s="189">
        <v>6317</v>
      </c>
      <c r="E11" s="189">
        <v>87344</v>
      </c>
      <c r="F11" s="189" t="s">
        <v>1778</v>
      </c>
      <c r="G11" s="189" t="s">
        <v>1754</v>
      </c>
      <c r="H11" s="189" t="s">
        <v>1779</v>
      </c>
      <c r="I11" s="189" t="s">
        <v>1756</v>
      </c>
      <c r="J11" s="190">
        <v>0.91892615740740746</v>
      </c>
      <c r="K11" s="191">
        <v>17.036999999999999</v>
      </c>
      <c r="L11" s="189" t="s">
        <v>1777</v>
      </c>
      <c r="M11" s="191">
        <v>6060</v>
      </c>
      <c r="N11" s="191">
        <v>21000</v>
      </c>
      <c r="O11" s="192">
        <v>0.3256</v>
      </c>
      <c r="P11" s="192">
        <f t="shared" si="0"/>
        <v>9.200877349470539E-3</v>
      </c>
      <c r="Q11" s="193">
        <v>4.5030000000000001E-2</v>
      </c>
      <c r="R11" s="193">
        <f t="shared" si="1"/>
        <v>1.1468131321187424E-3</v>
      </c>
      <c r="S11" s="193">
        <v>0.61451999999999996</v>
      </c>
      <c r="T11" s="194">
        <v>22.207419999999999</v>
      </c>
      <c r="U11" s="194">
        <f t="shared" si="2"/>
        <v>0.56557319050026589</v>
      </c>
      <c r="V11" s="195">
        <v>5.1950000000000003E-2</v>
      </c>
      <c r="W11" s="195">
        <f t="shared" si="3"/>
        <v>1.0735087330804535E-3</v>
      </c>
      <c r="X11" s="194">
        <v>0.186</v>
      </c>
      <c r="Y11" s="196">
        <v>1.434E-2</v>
      </c>
      <c r="Z11" s="196">
        <f t="shared" si="4"/>
        <v>3.7397090795942943E-4</v>
      </c>
      <c r="AA11" s="227">
        <v>0.3256</v>
      </c>
      <c r="AB11" s="227">
        <v>6.4999999999999997E-3</v>
      </c>
      <c r="AC11" s="227">
        <v>4.5030000000000001E-2</v>
      </c>
      <c r="AD11" s="227">
        <v>7.1000000000000002E-4</v>
      </c>
      <c r="AE11" s="225">
        <v>0.61451999999999996</v>
      </c>
      <c r="AF11" s="229">
        <v>22.207419999999999</v>
      </c>
      <c r="AG11" s="225">
        <v>0.35015030000000003</v>
      </c>
      <c r="AH11" s="227">
        <v>5.1950000000000003E-2</v>
      </c>
      <c r="AI11" s="231">
        <v>2.7E-4</v>
      </c>
      <c r="AJ11" s="233">
        <v>0.186</v>
      </c>
      <c r="AK11" s="231">
        <v>1.434E-2</v>
      </c>
      <c r="AL11" s="231">
        <v>2.4000000000000001E-4</v>
      </c>
      <c r="AM11" s="231">
        <v>1.349E-2</v>
      </c>
      <c r="AN11" s="231">
        <v>1.2999999999999999E-4</v>
      </c>
      <c r="AO11" s="191">
        <v>286.10000000000002</v>
      </c>
      <c r="AP11" s="191">
        <v>5</v>
      </c>
      <c r="AQ11" s="197">
        <v>283.89999999999998</v>
      </c>
      <c r="AR11" s="197">
        <v>4.4000000000000004</v>
      </c>
      <c r="AS11" s="191">
        <v>287.7</v>
      </c>
      <c r="AT11" s="191">
        <v>4.8</v>
      </c>
      <c r="AU11" s="191">
        <v>283</v>
      </c>
      <c r="AV11" s="191">
        <v>12</v>
      </c>
      <c r="AW11" s="191">
        <v>62.3</v>
      </c>
      <c r="AX11" s="191">
        <v>3.1</v>
      </c>
      <c r="AY11" s="191">
        <v>180.1</v>
      </c>
      <c r="AZ11" s="191">
        <v>9.8000000000000007</v>
      </c>
      <c r="BA11" s="191">
        <v>214200</v>
      </c>
      <c r="BB11" s="191">
        <v>9600</v>
      </c>
      <c r="BC11" s="191">
        <v>4464</v>
      </c>
      <c r="BD11" s="191">
        <v>174</v>
      </c>
      <c r="BE11" s="191">
        <v>126240</v>
      </c>
      <c r="BF11" s="191">
        <v>5160</v>
      </c>
      <c r="BG11" s="191">
        <v>10.8</v>
      </c>
      <c r="BH11" s="191">
        <v>12</v>
      </c>
      <c r="BI11" s="191">
        <f t="shared" si="5"/>
        <v>11688.888888888889</v>
      </c>
      <c r="BJ11" s="191">
        <f t="shared" si="6"/>
        <v>12996.439372628472</v>
      </c>
      <c r="BL11" s="189" t="s">
        <v>1778</v>
      </c>
      <c r="BM11" s="189" t="s">
        <v>1758</v>
      </c>
      <c r="BN11" s="189" t="s">
        <v>1780</v>
      </c>
      <c r="BO11" s="189" t="s">
        <v>1760</v>
      </c>
      <c r="BP11" s="188">
        <v>3.9533101851851854E-2</v>
      </c>
      <c r="BQ11" s="191">
        <v>17.036999999999999</v>
      </c>
      <c r="BR11" s="191" t="s">
        <v>1777</v>
      </c>
      <c r="BS11" s="191">
        <v>230000</v>
      </c>
      <c r="BT11" s="191">
        <v>15000</v>
      </c>
      <c r="BU11" s="191">
        <v>540</v>
      </c>
      <c r="BV11" s="191">
        <v>870</v>
      </c>
      <c r="BW11" s="191">
        <v>5990</v>
      </c>
      <c r="BX11" s="191">
        <v>540</v>
      </c>
      <c r="BY11" s="191">
        <v>25.3</v>
      </c>
      <c r="BZ11" s="191">
        <v>2.6</v>
      </c>
      <c r="CA11" s="197">
        <v>27300</v>
      </c>
      <c r="CB11" s="191">
        <v>2400</v>
      </c>
      <c r="CC11" s="191">
        <v>103700</v>
      </c>
      <c r="CD11" s="191">
        <v>7400</v>
      </c>
      <c r="CE11" s="191">
        <v>214000</v>
      </c>
      <c r="CF11" s="191">
        <v>16000</v>
      </c>
      <c r="CG11" s="191">
        <v>26100</v>
      </c>
      <c r="CH11" s="191">
        <v>2500</v>
      </c>
      <c r="CI11" s="191">
        <v>101000</v>
      </c>
      <c r="CJ11" s="191">
        <v>8500</v>
      </c>
      <c r="CK11" s="191">
        <v>20900</v>
      </c>
      <c r="CL11" s="191">
        <v>1500</v>
      </c>
      <c r="CM11" s="191">
        <v>887</v>
      </c>
      <c r="CN11" s="191">
        <v>72</v>
      </c>
      <c r="CO11" s="191">
        <v>16100</v>
      </c>
      <c r="CP11" s="191">
        <v>1300</v>
      </c>
      <c r="CQ11" s="191">
        <v>2210</v>
      </c>
      <c r="CR11" s="191">
        <v>180</v>
      </c>
      <c r="CS11" s="191">
        <v>8850</v>
      </c>
      <c r="CT11" s="191">
        <v>800</v>
      </c>
      <c r="CU11" s="191">
        <v>1114</v>
      </c>
      <c r="CV11" s="191">
        <v>91</v>
      </c>
      <c r="CW11" s="191">
        <v>1578</v>
      </c>
      <c r="CX11" s="191">
        <v>88</v>
      </c>
      <c r="CY11" s="191">
        <v>139</v>
      </c>
      <c r="CZ11" s="191">
        <v>13</v>
      </c>
      <c r="DA11" s="191">
        <v>364</v>
      </c>
      <c r="DB11" s="191">
        <v>35</v>
      </c>
      <c r="DC11" s="191">
        <v>39.1</v>
      </c>
      <c r="DD11" s="191">
        <v>4.3</v>
      </c>
      <c r="DE11" s="191">
        <v>21000</v>
      </c>
      <c r="DF11" s="191">
        <v>1600</v>
      </c>
      <c r="DG11" s="191">
        <v>6060</v>
      </c>
      <c r="DH11" s="191">
        <v>430</v>
      </c>
      <c r="DJ11" s="191">
        <v>283.89999999999998</v>
      </c>
      <c r="DK11" s="198">
        <f t="shared" si="7"/>
        <v>437552.74261603376</v>
      </c>
      <c r="DL11" s="198">
        <f t="shared" si="8"/>
        <v>349102.77324632951</v>
      </c>
      <c r="DM11" s="198">
        <f t="shared" si="9"/>
        <v>281250</v>
      </c>
      <c r="DN11" s="198">
        <f t="shared" si="10"/>
        <v>221006.56455142231</v>
      </c>
      <c r="DO11" s="198">
        <f t="shared" si="11"/>
        <v>141216.21621621621</v>
      </c>
      <c r="DP11" s="198">
        <f t="shared" si="12"/>
        <v>15754.88454706927</v>
      </c>
      <c r="DQ11" s="198">
        <f t="shared" si="13"/>
        <v>80904.522613065317</v>
      </c>
      <c r="DR11" s="198">
        <f t="shared" si="14"/>
        <v>61218.83656509695</v>
      </c>
      <c r="DS11" s="198">
        <f t="shared" si="15"/>
        <v>35975.609756097561</v>
      </c>
      <c r="DT11" s="198">
        <f t="shared" si="16"/>
        <v>20402.9304029304</v>
      </c>
      <c r="DU11" s="198">
        <f t="shared" si="17"/>
        <v>9862.5</v>
      </c>
      <c r="DV11" s="198">
        <f t="shared" si="18"/>
        <v>5627.5303643724701</v>
      </c>
      <c r="DW11" s="198">
        <f t="shared" si="19"/>
        <v>2260.869565217391</v>
      </c>
      <c r="DX11" s="198">
        <f t="shared" si="20"/>
        <v>1589.4308943089432</v>
      </c>
      <c r="DY11" s="199">
        <f t="shared" si="21"/>
        <v>0.14739628573961108</v>
      </c>
      <c r="DZ11" s="200">
        <f t="shared" si="22"/>
        <v>4.4180790960451979E-3</v>
      </c>
      <c r="EA11" s="200">
        <f t="shared" si="23"/>
        <v>3.4653465346534653</v>
      </c>
      <c r="EB11" s="222">
        <f t="shared" si="24"/>
        <v>2.7944909532811233E-2</v>
      </c>
    </row>
    <row r="12" spans="1:132" s="189" customFormat="1" ht="13.2">
      <c r="A12" s="188">
        <v>42528.015981585646</v>
      </c>
      <c r="B12" s="189" t="s">
        <v>2032</v>
      </c>
      <c r="C12" s="189" t="s">
        <v>2033</v>
      </c>
      <c r="D12" s="189">
        <v>10307</v>
      </c>
      <c r="E12" s="189">
        <v>72959</v>
      </c>
      <c r="F12" s="189" t="s">
        <v>1782</v>
      </c>
      <c r="G12" s="189" t="s">
        <v>1754</v>
      </c>
      <c r="H12" s="189" t="s">
        <v>1783</v>
      </c>
      <c r="I12" s="189" t="s">
        <v>1756</v>
      </c>
      <c r="J12" s="190">
        <v>0.89541215277777775</v>
      </c>
      <c r="K12" s="191">
        <v>17.033000000000001</v>
      </c>
      <c r="L12" s="189" t="s">
        <v>1781</v>
      </c>
      <c r="M12" s="191">
        <v>6370</v>
      </c>
      <c r="N12" s="191">
        <v>30300</v>
      </c>
      <c r="O12" s="192">
        <v>0.32240000000000002</v>
      </c>
      <c r="P12" s="192">
        <f t="shared" si="0"/>
        <v>9.7399540039981719E-3</v>
      </c>
      <c r="Q12" s="193">
        <v>4.5100000000000001E-2</v>
      </c>
      <c r="R12" s="193">
        <f t="shared" si="1"/>
        <v>1.3467011546738942E-3</v>
      </c>
      <c r="S12" s="193">
        <v>0.94808999999999999</v>
      </c>
      <c r="T12" s="194">
        <v>22.17295</v>
      </c>
      <c r="U12" s="194">
        <f t="shared" si="2"/>
        <v>0.66209174537754967</v>
      </c>
      <c r="V12" s="195">
        <v>5.1729999999999998E-2</v>
      </c>
      <c r="W12" s="195">
        <f t="shared" si="3"/>
        <v>1.0800449805447919E-3</v>
      </c>
      <c r="X12" s="194">
        <v>-0.22356999999999999</v>
      </c>
      <c r="Y12" s="196">
        <v>1.447E-2</v>
      </c>
      <c r="Z12" s="196">
        <f t="shared" si="4"/>
        <v>4.3892181536123263E-4</v>
      </c>
      <c r="AA12" s="227">
        <v>0.32240000000000002</v>
      </c>
      <c r="AB12" s="227">
        <v>7.3000000000000001E-3</v>
      </c>
      <c r="AC12" s="227">
        <v>4.5100000000000001E-2</v>
      </c>
      <c r="AD12" s="227">
        <v>1E-3</v>
      </c>
      <c r="AE12" s="225">
        <v>0.94808999999999999</v>
      </c>
      <c r="AF12" s="229">
        <v>22.17295</v>
      </c>
      <c r="AG12" s="225">
        <v>0.49163970000000001</v>
      </c>
      <c r="AH12" s="227">
        <v>5.1729999999999998E-2</v>
      </c>
      <c r="AI12" s="231">
        <v>3.1E-4</v>
      </c>
      <c r="AJ12" s="233">
        <v>-0.22356999999999999</v>
      </c>
      <c r="AK12" s="231">
        <v>1.447E-2</v>
      </c>
      <c r="AL12" s="231">
        <v>3.3E-4</v>
      </c>
      <c r="AM12" s="231">
        <v>1.8700000000000001E-2</v>
      </c>
      <c r="AN12" s="231">
        <v>1.1999999999999999E-3</v>
      </c>
      <c r="AO12" s="191">
        <v>283.60000000000002</v>
      </c>
      <c r="AP12" s="191">
        <v>5.6</v>
      </c>
      <c r="AQ12" s="197">
        <v>284.60000000000002</v>
      </c>
      <c r="AR12" s="197">
        <v>6.2</v>
      </c>
      <c r="AS12" s="191">
        <v>290.3</v>
      </c>
      <c r="AT12" s="191">
        <v>6.5</v>
      </c>
      <c r="AU12" s="191">
        <v>273</v>
      </c>
      <c r="AV12" s="191">
        <v>14</v>
      </c>
      <c r="AW12" s="191">
        <v>63</v>
      </c>
      <c r="AX12" s="191">
        <v>3.5</v>
      </c>
      <c r="AY12" s="191">
        <v>233.3</v>
      </c>
      <c r="AZ12" s="191">
        <v>4.3</v>
      </c>
      <c r="BA12" s="191">
        <v>280380</v>
      </c>
      <c r="BB12" s="191">
        <v>5640</v>
      </c>
      <c r="BC12" s="191">
        <v>4680</v>
      </c>
      <c r="BD12" s="191">
        <v>228</v>
      </c>
      <c r="BE12" s="191">
        <v>128400</v>
      </c>
      <c r="BF12" s="191">
        <v>6600</v>
      </c>
      <c r="BG12" s="191">
        <v>6</v>
      </c>
      <c r="BH12" s="191">
        <v>15.6</v>
      </c>
      <c r="BI12" s="191">
        <f t="shared" si="5"/>
        <v>21400</v>
      </c>
      <c r="BJ12" s="191">
        <f t="shared" si="6"/>
        <v>55650.872410053016</v>
      </c>
      <c r="BL12" s="189" t="s">
        <v>1782</v>
      </c>
      <c r="BM12" s="189" t="s">
        <v>1758</v>
      </c>
      <c r="BN12" s="189" t="s">
        <v>1784</v>
      </c>
      <c r="BO12" s="189" t="s">
        <v>1760</v>
      </c>
      <c r="BP12" s="188">
        <v>1.6018981481481481E-2</v>
      </c>
      <c r="BQ12" s="191">
        <v>17.033000000000001</v>
      </c>
      <c r="BR12" s="191" t="s">
        <v>1781</v>
      </c>
      <c r="BS12" s="191">
        <v>233000</v>
      </c>
      <c r="BT12" s="191">
        <v>11000</v>
      </c>
      <c r="BU12" s="191">
        <v>1400</v>
      </c>
      <c r="BV12" s="191">
        <v>860</v>
      </c>
      <c r="BW12" s="191">
        <v>7180</v>
      </c>
      <c r="BX12" s="191">
        <v>940</v>
      </c>
      <c r="BY12" s="191">
        <v>47</v>
      </c>
      <c r="BZ12" s="191">
        <v>3.8</v>
      </c>
      <c r="CA12" s="197">
        <v>20500</v>
      </c>
      <c r="CB12" s="191">
        <v>1300</v>
      </c>
      <c r="CC12" s="191">
        <v>109300</v>
      </c>
      <c r="CD12" s="191">
        <v>5600</v>
      </c>
      <c r="CE12" s="191">
        <v>233000</v>
      </c>
      <c r="CF12" s="191">
        <v>17000</v>
      </c>
      <c r="CG12" s="191">
        <v>26500</v>
      </c>
      <c r="CH12" s="191">
        <v>2500</v>
      </c>
      <c r="CI12" s="191">
        <v>101700</v>
      </c>
      <c r="CJ12" s="191">
        <v>7900</v>
      </c>
      <c r="CK12" s="191">
        <v>18500</v>
      </c>
      <c r="CL12" s="191">
        <v>1200</v>
      </c>
      <c r="CM12" s="191">
        <v>2150</v>
      </c>
      <c r="CN12" s="191">
        <v>330</v>
      </c>
      <c r="CO12" s="191">
        <v>13050</v>
      </c>
      <c r="CP12" s="191">
        <v>560</v>
      </c>
      <c r="CQ12" s="191">
        <v>1557</v>
      </c>
      <c r="CR12" s="191">
        <v>82</v>
      </c>
      <c r="CS12" s="191">
        <v>6330</v>
      </c>
      <c r="CT12" s="191">
        <v>410</v>
      </c>
      <c r="CU12" s="191">
        <v>838</v>
      </c>
      <c r="CV12" s="191">
        <v>48</v>
      </c>
      <c r="CW12" s="191">
        <v>1248</v>
      </c>
      <c r="CX12" s="191">
        <v>95</v>
      </c>
      <c r="CY12" s="191">
        <v>129.1</v>
      </c>
      <c r="CZ12" s="191">
        <v>7.7</v>
      </c>
      <c r="DA12" s="191">
        <v>437</v>
      </c>
      <c r="DB12" s="191">
        <v>40</v>
      </c>
      <c r="DC12" s="191">
        <v>55.4</v>
      </c>
      <c r="DD12" s="191">
        <v>6.2</v>
      </c>
      <c r="DE12" s="191">
        <v>30300</v>
      </c>
      <c r="DF12" s="191">
        <v>2200</v>
      </c>
      <c r="DG12" s="191">
        <v>6370</v>
      </c>
      <c r="DH12" s="191">
        <v>390</v>
      </c>
      <c r="DJ12" s="191">
        <v>284.60000000000002</v>
      </c>
      <c r="DK12" s="198">
        <f t="shared" si="7"/>
        <v>461181.43459915614</v>
      </c>
      <c r="DL12" s="198">
        <f t="shared" si="8"/>
        <v>380097.87928221858</v>
      </c>
      <c r="DM12" s="198">
        <f t="shared" si="9"/>
        <v>285560.3448275862</v>
      </c>
      <c r="DN12" s="198">
        <f t="shared" si="10"/>
        <v>222538.29321663018</v>
      </c>
      <c r="DO12" s="198">
        <f t="shared" si="11"/>
        <v>125000</v>
      </c>
      <c r="DP12" s="198">
        <f t="shared" si="12"/>
        <v>38188.277087033748</v>
      </c>
      <c r="DQ12" s="198">
        <f t="shared" si="13"/>
        <v>65577.889447236172</v>
      </c>
      <c r="DR12" s="198">
        <f t="shared" si="14"/>
        <v>43130.193905817177</v>
      </c>
      <c r="DS12" s="198">
        <f t="shared" si="15"/>
        <v>25731.707317073171</v>
      </c>
      <c r="DT12" s="198">
        <f t="shared" si="16"/>
        <v>15347.985347985346</v>
      </c>
      <c r="DU12" s="198">
        <f t="shared" si="17"/>
        <v>7800</v>
      </c>
      <c r="DV12" s="198">
        <f t="shared" si="18"/>
        <v>5226.7206477732789</v>
      </c>
      <c r="DW12" s="198">
        <f t="shared" si="19"/>
        <v>2714.2857142857142</v>
      </c>
      <c r="DX12" s="198">
        <f t="shared" si="20"/>
        <v>2252.0325203252032</v>
      </c>
      <c r="DY12" s="199">
        <f t="shared" si="21"/>
        <v>0.42179006008343495</v>
      </c>
      <c r="DZ12" s="200">
        <f t="shared" si="22"/>
        <v>8.7519747235387038E-3</v>
      </c>
      <c r="EA12" s="200">
        <f t="shared" si="23"/>
        <v>4.7566718995290422</v>
      </c>
      <c r="EB12" s="222">
        <f t="shared" si="24"/>
        <v>4.1390257252326222E-2</v>
      </c>
    </row>
    <row r="13" spans="1:132" s="189" customFormat="1" ht="13.2">
      <c r="A13" s="188">
        <v>42528.034856620368</v>
      </c>
      <c r="B13" s="189" t="s">
        <v>2034</v>
      </c>
      <c r="C13" s="189" t="s">
        <v>2035</v>
      </c>
      <c r="D13" s="189">
        <v>19941</v>
      </c>
      <c r="E13" s="189">
        <v>51808</v>
      </c>
      <c r="F13" s="189" t="s">
        <v>1786</v>
      </c>
      <c r="G13" s="189" t="s">
        <v>1754</v>
      </c>
      <c r="H13" s="189" t="s">
        <v>1787</v>
      </c>
      <c r="I13" s="189" t="s">
        <v>1756</v>
      </c>
      <c r="J13" s="190">
        <v>0.91428715277777783</v>
      </c>
      <c r="K13" s="191">
        <v>17.103999999999999</v>
      </c>
      <c r="L13" s="189" t="s">
        <v>1785</v>
      </c>
      <c r="M13" s="191">
        <v>6060</v>
      </c>
      <c r="N13" s="191">
        <v>34000</v>
      </c>
      <c r="O13" s="192">
        <v>0.33179999999999998</v>
      </c>
      <c r="P13" s="192">
        <f t="shared" si="0"/>
        <v>1.062668791298587E-2</v>
      </c>
      <c r="Q13" s="193">
        <v>4.5199999999999997E-2</v>
      </c>
      <c r="R13" s="193">
        <f t="shared" si="1"/>
        <v>1.4238033572091338E-3</v>
      </c>
      <c r="S13" s="193">
        <v>0.96196000000000004</v>
      </c>
      <c r="T13" s="194">
        <v>22.123889999999999</v>
      </c>
      <c r="U13" s="194">
        <f t="shared" si="2"/>
        <v>0.69690421516140233</v>
      </c>
      <c r="V13" s="195">
        <v>5.2670000000000002E-2</v>
      </c>
      <c r="W13" s="195">
        <f t="shared" si="3"/>
        <v>1.1009321323315075E-3</v>
      </c>
      <c r="X13" s="194">
        <v>-0.14813999999999999</v>
      </c>
      <c r="Y13" s="196">
        <v>1.4540000000000001E-2</v>
      </c>
      <c r="Z13" s="196">
        <f t="shared" si="4"/>
        <v>4.3239407951543466E-4</v>
      </c>
      <c r="AA13" s="227">
        <v>0.33179999999999998</v>
      </c>
      <c r="AB13" s="227">
        <v>8.3000000000000001E-3</v>
      </c>
      <c r="AC13" s="227">
        <v>4.5199999999999997E-2</v>
      </c>
      <c r="AD13" s="227">
        <v>1.1000000000000001E-3</v>
      </c>
      <c r="AE13" s="225">
        <v>0.96196000000000004</v>
      </c>
      <c r="AF13" s="229">
        <v>22.123889999999999</v>
      </c>
      <c r="AG13" s="225">
        <v>0.53841329999999998</v>
      </c>
      <c r="AH13" s="227">
        <v>5.2670000000000002E-2</v>
      </c>
      <c r="AI13" s="231">
        <v>3.2000000000000003E-4</v>
      </c>
      <c r="AJ13" s="233">
        <v>-0.14813999999999999</v>
      </c>
      <c r="AK13" s="231">
        <v>1.4540000000000001E-2</v>
      </c>
      <c r="AL13" s="231">
        <v>3.2000000000000003E-4</v>
      </c>
      <c r="AM13" s="231">
        <v>8.7799999999999996E-3</v>
      </c>
      <c r="AN13" s="231">
        <v>3.2000000000000003E-4</v>
      </c>
      <c r="AO13" s="191">
        <v>290.89999999999998</v>
      </c>
      <c r="AP13" s="191">
        <v>6.3</v>
      </c>
      <c r="AQ13" s="197">
        <v>285.3</v>
      </c>
      <c r="AR13" s="197">
        <v>6.7</v>
      </c>
      <c r="AS13" s="191">
        <v>291.8</v>
      </c>
      <c r="AT13" s="191">
        <v>6.3</v>
      </c>
      <c r="AU13" s="191">
        <v>314</v>
      </c>
      <c r="AV13" s="191">
        <v>14</v>
      </c>
      <c r="AW13" s="191">
        <v>76.7</v>
      </c>
      <c r="AX13" s="191">
        <v>5.4</v>
      </c>
      <c r="AY13" s="191">
        <v>300.89999999999998</v>
      </c>
      <c r="AZ13" s="191">
        <v>9.1999999999999993</v>
      </c>
      <c r="BA13" s="191">
        <v>360600</v>
      </c>
      <c r="BB13" s="191">
        <v>7800</v>
      </c>
      <c r="BC13" s="191">
        <v>5574</v>
      </c>
      <c r="BD13" s="191">
        <v>300</v>
      </c>
      <c r="BE13" s="191">
        <v>156600</v>
      </c>
      <c r="BF13" s="191">
        <v>9000</v>
      </c>
      <c r="BG13" s="191">
        <v>11.4</v>
      </c>
      <c r="BH13" s="191">
        <v>11.4</v>
      </c>
      <c r="BI13" s="191">
        <f t="shared" si="5"/>
        <v>13736.842105263158</v>
      </c>
      <c r="BJ13" s="191">
        <f t="shared" si="6"/>
        <v>13759.509428863796</v>
      </c>
      <c r="BL13" s="189" t="s">
        <v>1786</v>
      </c>
      <c r="BM13" s="189" t="s">
        <v>1758</v>
      </c>
      <c r="BN13" s="189" t="s">
        <v>1788</v>
      </c>
      <c r="BO13" s="189" t="s">
        <v>1760</v>
      </c>
      <c r="BP13" s="188">
        <v>3.4894097222222226E-2</v>
      </c>
      <c r="BQ13" s="191">
        <v>17.103999999999999</v>
      </c>
      <c r="BR13" s="191" t="s">
        <v>1785</v>
      </c>
      <c r="BS13" s="191">
        <v>272000</v>
      </c>
      <c r="BT13" s="191">
        <v>21000</v>
      </c>
      <c r="BU13" s="191">
        <v>480</v>
      </c>
      <c r="BV13" s="191">
        <v>870</v>
      </c>
      <c r="BW13" s="191">
        <v>7700</v>
      </c>
      <c r="BX13" s="191">
        <v>800</v>
      </c>
      <c r="BY13" s="191">
        <v>41.1</v>
      </c>
      <c r="BZ13" s="191">
        <v>5.2</v>
      </c>
      <c r="CA13" s="197">
        <v>26000</v>
      </c>
      <c r="CB13" s="191">
        <v>2300</v>
      </c>
      <c r="CC13" s="191">
        <v>104200</v>
      </c>
      <c r="CD13" s="191">
        <v>9300</v>
      </c>
      <c r="CE13" s="191">
        <v>240000</v>
      </c>
      <c r="CF13" s="191">
        <v>23000</v>
      </c>
      <c r="CG13" s="191">
        <v>27000</v>
      </c>
      <c r="CH13" s="191">
        <v>2600</v>
      </c>
      <c r="CI13" s="191">
        <v>108000</v>
      </c>
      <c r="CJ13" s="191">
        <v>12000</v>
      </c>
      <c r="CK13" s="191">
        <v>20300</v>
      </c>
      <c r="CL13" s="191">
        <v>1600</v>
      </c>
      <c r="CM13" s="191">
        <v>705</v>
      </c>
      <c r="CN13" s="191">
        <v>60</v>
      </c>
      <c r="CO13" s="191">
        <v>15400</v>
      </c>
      <c r="CP13" s="191">
        <v>1400</v>
      </c>
      <c r="CQ13" s="191">
        <v>1990</v>
      </c>
      <c r="CR13" s="191">
        <v>140</v>
      </c>
      <c r="CS13" s="191">
        <v>7950</v>
      </c>
      <c r="CT13" s="191">
        <v>690</v>
      </c>
      <c r="CU13" s="191">
        <v>1120</v>
      </c>
      <c r="CV13" s="191">
        <v>130</v>
      </c>
      <c r="CW13" s="191">
        <v>1890</v>
      </c>
      <c r="CX13" s="191">
        <v>200</v>
      </c>
      <c r="CY13" s="191">
        <v>187</v>
      </c>
      <c r="CZ13" s="191">
        <v>17</v>
      </c>
      <c r="DA13" s="191">
        <v>724</v>
      </c>
      <c r="DB13" s="191">
        <v>79</v>
      </c>
      <c r="DC13" s="191">
        <v>80</v>
      </c>
      <c r="DD13" s="191">
        <v>11</v>
      </c>
      <c r="DE13" s="191">
        <v>34000</v>
      </c>
      <c r="DF13" s="191">
        <v>3300</v>
      </c>
      <c r="DG13" s="191">
        <v>6060</v>
      </c>
      <c r="DH13" s="191">
        <v>450</v>
      </c>
      <c r="DJ13" s="191">
        <v>285.3</v>
      </c>
      <c r="DK13" s="198">
        <f t="shared" si="7"/>
        <v>439662.44725738396</v>
      </c>
      <c r="DL13" s="198">
        <f t="shared" si="8"/>
        <v>391517.12887438823</v>
      </c>
      <c r="DM13" s="198">
        <f t="shared" si="9"/>
        <v>290948.27586206899</v>
      </c>
      <c r="DN13" s="198">
        <f t="shared" si="10"/>
        <v>236323.85120350108</v>
      </c>
      <c r="DO13" s="198">
        <f t="shared" si="11"/>
        <v>137162.16216216216</v>
      </c>
      <c r="DP13" s="198">
        <f t="shared" si="12"/>
        <v>12522.202486678507</v>
      </c>
      <c r="DQ13" s="198">
        <f t="shared" si="13"/>
        <v>77386.934673366835</v>
      </c>
      <c r="DR13" s="198">
        <f t="shared" si="14"/>
        <v>55124.653739612186</v>
      </c>
      <c r="DS13" s="198">
        <f t="shared" si="15"/>
        <v>32317.073170731706</v>
      </c>
      <c r="DT13" s="198">
        <f t="shared" si="16"/>
        <v>20512.820512820512</v>
      </c>
      <c r="DU13" s="198">
        <f t="shared" si="17"/>
        <v>11812.5</v>
      </c>
      <c r="DV13" s="198">
        <f t="shared" si="18"/>
        <v>7570.8502024291502</v>
      </c>
      <c r="DW13" s="198">
        <f t="shared" si="19"/>
        <v>4496.8944099378878</v>
      </c>
      <c r="DX13" s="198">
        <f t="shared" si="20"/>
        <v>3252.0325203252032</v>
      </c>
      <c r="DY13" s="199">
        <f t="shared" si="21"/>
        <v>0.12154294038837807</v>
      </c>
      <c r="DZ13" s="200">
        <f t="shared" si="22"/>
        <v>1.0062893081761006E-2</v>
      </c>
      <c r="EA13" s="200">
        <f t="shared" si="23"/>
        <v>5.6105610561056105</v>
      </c>
      <c r="EB13" s="222">
        <f t="shared" si="24"/>
        <v>5.8109219972574004E-2</v>
      </c>
    </row>
    <row r="14" spans="1:132" s="189" customFormat="1" ht="13.2">
      <c r="A14" s="188">
        <v>42528.012462824074</v>
      </c>
      <c r="B14" s="189" t="s">
        <v>2036</v>
      </c>
      <c r="C14" s="189" t="s">
        <v>2037</v>
      </c>
      <c r="D14" s="189">
        <v>9892</v>
      </c>
      <c r="E14" s="189">
        <v>58280</v>
      </c>
      <c r="F14" s="189" t="s">
        <v>1789</v>
      </c>
      <c r="G14" s="189" t="s">
        <v>1754</v>
      </c>
      <c r="H14" s="189" t="s">
        <v>1790</v>
      </c>
      <c r="I14" s="189" t="s">
        <v>1756</v>
      </c>
      <c r="J14" s="190">
        <v>0.89189340277777784</v>
      </c>
      <c r="K14" s="191">
        <v>17.081</v>
      </c>
      <c r="L14" s="189" t="s">
        <v>1791</v>
      </c>
      <c r="M14" s="191">
        <v>6220</v>
      </c>
      <c r="N14" s="191">
        <v>29400</v>
      </c>
      <c r="O14" s="192">
        <v>0.32819999999999999</v>
      </c>
      <c r="P14" s="192">
        <f t="shared" si="0"/>
        <v>1.154712501014863E-2</v>
      </c>
      <c r="Q14" s="193">
        <v>4.53E-2</v>
      </c>
      <c r="R14" s="193">
        <f t="shared" si="1"/>
        <v>1.5036076615926109E-3</v>
      </c>
      <c r="S14" s="193">
        <v>0.95592999999999995</v>
      </c>
      <c r="T14" s="194">
        <v>22.075060000000001</v>
      </c>
      <c r="U14" s="194">
        <f t="shared" si="2"/>
        <v>0.73272021375114926</v>
      </c>
      <c r="V14" s="195">
        <v>5.1860000000000003E-2</v>
      </c>
      <c r="W14" s="195">
        <f t="shared" si="3"/>
        <v>1.0854417718145918E-3</v>
      </c>
      <c r="X14" s="194">
        <v>0.15090000000000001</v>
      </c>
      <c r="Y14" s="196">
        <v>1.4579999999999999E-2</v>
      </c>
      <c r="Z14" s="196">
        <f t="shared" si="4"/>
        <v>5.5310989866390933E-4</v>
      </c>
      <c r="AA14" s="227">
        <v>0.32819999999999999</v>
      </c>
      <c r="AB14" s="227">
        <v>9.4999999999999998E-3</v>
      </c>
      <c r="AC14" s="227">
        <v>4.53E-2</v>
      </c>
      <c r="AD14" s="227">
        <v>1.1999999999999999E-3</v>
      </c>
      <c r="AE14" s="225">
        <v>0.95592999999999995</v>
      </c>
      <c r="AF14" s="229">
        <v>22.075060000000001</v>
      </c>
      <c r="AG14" s="225">
        <v>0.58476969999999995</v>
      </c>
      <c r="AH14" s="227">
        <v>5.1860000000000003E-2</v>
      </c>
      <c r="AI14" s="231">
        <v>3.2000000000000003E-4</v>
      </c>
      <c r="AJ14" s="233">
        <v>0.15090000000000001</v>
      </c>
      <c r="AK14" s="231">
        <v>1.4579999999999999E-2</v>
      </c>
      <c r="AL14" s="231">
        <v>4.6999999999999999E-4</v>
      </c>
      <c r="AM14" s="231">
        <v>1.9401000000000002E-2</v>
      </c>
      <c r="AN14" s="231">
        <v>2.9E-5</v>
      </c>
      <c r="AO14" s="191">
        <v>288.10000000000002</v>
      </c>
      <c r="AP14" s="191">
        <v>7.3</v>
      </c>
      <c r="AQ14" s="197">
        <v>285.39999999999998</v>
      </c>
      <c r="AR14" s="197">
        <v>7.5</v>
      </c>
      <c r="AS14" s="191">
        <v>292.5</v>
      </c>
      <c r="AT14" s="191">
        <v>9.4</v>
      </c>
      <c r="AU14" s="191">
        <v>279</v>
      </c>
      <c r="AV14" s="191">
        <v>14</v>
      </c>
      <c r="AW14" s="191">
        <v>62.6</v>
      </c>
      <c r="AX14" s="191">
        <v>2.6</v>
      </c>
      <c r="AY14" s="191">
        <v>216.1</v>
      </c>
      <c r="AZ14" s="191">
        <v>9.6</v>
      </c>
      <c r="BA14" s="191">
        <v>259800</v>
      </c>
      <c r="BB14" s="191">
        <v>9000</v>
      </c>
      <c r="BC14" s="191">
        <v>4662</v>
      </c>
      <c r="BD14" s="191">
        <v>150</v>
      </c>
      <c r="BE14" s="191">
        <v>126960</v>
      </c>
      <c r="BF14" s="191">
        <v>4260</v>
      </c>
      <c r="BG14" s="191">
        <v>22.2</v>
      </c>
      <c r="BH14" s="191">
        <v>15</v>
      </c>
      <c r="BI14" s="191">
        <f t="shared" si="5"/>
        <v>5718.9189189189192</v>
      </c>
      <c r="BJ14" s="191">
        <f t="shared" si="6"/>
        <v>3868.8961210617226</v>
      </c>
      <c r="BL14" s="189" t="s">
        <v>1789</v>
      </c>
      <c r="BM14" s="189" t="s">
        <v>1758</v>
      </c>
      <c r="BN14" s="189" t="s">
        <v>1792</v>
      </c>
      <c r="BO14" s="189" t="s">
        <v>1760</v>
      </c>
      <c r="BP14" s="188">
        <v>1.2500231481481482E-2</v>
      </c>
      <c r="BQ14" s="191">
        <v>17.081</v>
      </c>
      <c r="BR14" s="191" t="s">
        <v>1791</v>
      </c>
      <c r="BS14" s="191">
        <v>255000</v>
      </c>
      <c r="BT14" s="191">
        <v>16000</v>
      </c>
      <c r="BU14" s="191">
        <v>360</v>
      </c>
      <c r="BV14" s="191">
        <v>760</v>
      </c>
      <c r="BW14" s="191">
        <v>6560</v>
      </c>
      <c r="BX14" s="191">
        <v>680</v>
      </c>
      <c r="BY14" s="191">
        <v>33.200000000000003</v>
      </c>
      <c r="BZ14" s="191">
        <v>4.5</v>
      </c>
      <c r="CA14" s="197">
        <v>25000</v>
      </c>
      <c r="CB14" s="191">
        <v>1700</v>
      </c>
      <c r="CC14" s="191">
        <v>105100</v>
      </c>
      <c r="CD14" s="191">
        <v>7100</v>
      </c>
      <c r="CE14" s="191">
        <v>224000</v>
      </c>
      <c r="CF14" s="191">
        <v>16000</v>
      </c>
      <c r="CG14" s="191">
        <v>28000</v>
      </c>
      <c r="CH14" s="191">
        <v>2600</v>
      </c>
      <c r="CI14" s="191">
        <v>100700</v>
      </c>
      <c r="CJ14" s="191">
        <v>7900</v>
      </c>
      <c r="CK14" s="191">
        <v>19900</v>
      </c>
      <c r="CL14" s="191">
        <v>1800</v>
      </c>
      <c r="CM14" s="191">
        <v>654</v>
      </c>
      <c r="CN14" s="191">
        <v>56</v>
      </c>
      <c r="CO14" s="191">
        <v>13480</v>
      </c>
      <c r="CP14" s="191">
        <v>890</v>
      </c>
      <c r="CQ14" s="191">
        <v>1790</v>
      </c>
      <c r="CR14" s="191">
        <v>130</v>
      </c>
      <c r="CS14" s="191">
        <v>7370</v>
      </c>
      <c r="CT14" s="191">
        <v>560</v>
      </c>
      <c r="CU14" s="191">
        <v>1078</v>
      </c>
      <c r="CV14" s="191">
        <v>66</v>
      </c>
      <c r="CW14" s="191">
        <v>2010</v>
      </c>
      <c r="CX14" s="191">
        <v>140</v>
      </c>
      <c r="CY14" s="191">
        <v>192</v>
      </c>
      <c r="CZ14" s="191">
        <v>15</v>
      </c>
      <c r="DA14" s="191">
        <v>735</v>
      </c>
      <c r="DB14" s="191">
        <v>58</v>
      </c>
      <c r="DC14" s="191">
        <v>80</v>
      </c>
      <c r="DD14" s="191">
        <v>7.1</v>
      </c>
      <c r="DE14" s="191">
        <v>29400</v>
      </c>
      <c r="DF14" s="191">
        <v>2600</v>
      </c>
      <c r="DG14" s="191">
        <v>6220</v>
      </c>
      <c r="DH14" s="191">
        <v>450</v>
      </c>
      <c r="DJ14" s="191">
        <v>285.39999999999998</v>
      </c>
      <c r="DK14" s="198">
        <f t="shared" si="7"/>
        <v>443459.91561181436</v>
      </c>
      <c r="DL14" s="198">
        <f t="shared" si="8"/>
        <v>365415.98694942903</v>
      </c>
      <c r="DM14" s="198">
        <f t="shared" si="9"/>
        <v>301724.13793103449</v>
      </c>
      <c r="DN14" s="198">
        <f t="shared" si="10"/>
        <v>220350.10940919037</v>
      </c>
      <c r="DO14" s="198">
        <f t="shared" si="11"/>
        <v>134459.45945945947</v>
      </c>
      <c r="DP14" s="198">
        <f t="shared" si="12"/>
        <v>11616.341030195381</v>
      </c>
      <c r="DQ14" s="198">
        <f t="shared" si="13"/>
        <v>67738.693467336678</v>
      </c>
      <c r="DR14" s="198">
        <f t="shared" si="14"/>
        <v>49584.487534626038</v>
      </c>
      <c r="DS14" s="198">
        <f t="shared" si="15"/>
        <v>29959.349593495936</v>
      </c>
      <c r="DT14" s="198">
        <f t="shared" si="16"/>
        <v>19743.589743589742</v>
      </c>
      <c r="DU14" s="198">
        <f t="shared" si="17"/>
        <v>12562.5</v>
      </c>
      <c r="DV14" s="198">
        <f t="shared" si="18"/>
        <v>7773.2793522267211</v>
      </c>
      <c r="DW14" s="198">
        <f t="shared" si="19"/>
        <v>4565.217391304348</v>
      </c>
      <c r="DX14" s="198">
        <f t="shared" si="20"/>
        <v>3252.0325203252032</v>
      </c>
      <c r="DY14" s="199">
        <f t="shared" si="21"/>
        <v>0.12171812819446846</v>
      </c>
      <c r="DZ14" s="200">
        <f t="shared" si="22"/>
        <v>1.0854816824966078E-2</v>
      </c>
      <c r="EA14" s="200">
        <f t="shared" si="23"/>
        <v>4.726688102893891</v>
      </c>
      <c r="EB14" s="222">
        <f t="shared" si="24"/>
        <v>6.7394529738098313E-2</v>
      </c>
    </row>
    <row r="15" spans="1:132" s="189" customFormat="1" ht="13.2">
      <c r="A15" s="188">
        <v>42528.010794293979</v>
      </c>
      <c r="B15" s="189" t="s">
        <v>2038</v>
      </c>
      <c r="C15" s="189" t="s">
        <v>2039</v>
      </c>
      <c r="D15" s="189">
        <v>6844</v>
      </c>
      <c r="E15" s="189">
        <v>57773</v>
      </c>
      <c r="F15" s="189" t="s">
        <v>1793</v>
      </c>
      <c r="G15" s="189" t="s">
        <v>1754</v>
      </c>
      <c r="H15" s="189" t="s">
        <v>1794</v>
      </c>
      <c r="I15" s="189" t="s">
        <v>1756</v>
      </c>
      <c r="J15" s="190">
        <v>0.89022476851851851</v>
      </c>
      <c r="K15" s="191">
        <v>17.056000000000001</v>
      </c>
      <c r="L15" s="189" t="s">
        <v>1795</v>
      </c>
      <c r="M15" s="191">
        <v>7400</v>
      </c>
      <c r="N15" s="191">
        <v>23500</v>
      </c>
      <c r="O15" s="192">
        <v>0.32519999999999999</v>
      </c>
      <c r="P15" s="192">
        <f t="shared" si="0"/>
        <v>1.0466232177818339E-2</v>
      </c>
      <c r="Q15" s="193">
        <v>4.53E-2</v>
      </c>
      <c r="R15" s="193">
        <f t="shared" si="1"/>
        <v>1.5036076615926109E-3</v>
      </c>
      <c r="S15" s="193">
        <v>0.94950999999999997</v>
      </c>
      <c r="T15" s="194">
        <v>22.075060000000001</v>
      </c>
      <c r="U15" s="194">
        <f t="shared" si="2"/>
        <v>0.73272021375114926</v>
      </c>
      <c r="V15" s="195">
        <v>5.1659999999999998E-2</v>
      </c>
      <c r="W15" s="195">
        <f t="shared" si="3"/>
        <v>1.0654117701621283E-3</v>
      </c>
      <c r="X15" s="194">
        <v>0.30665999999999999</v>
      </c>
      <c r="Y15" s="196">
        <v>1.469E-2</v>
      </c>
      <c r="Z15" s="196">
        <f t="shared" si="4"/>
        <v>4.7245998772382834E-4</v>
      </c>
      <c r="AA15" s="227">
        <v>0.32519999999999999</v>
      </c>
      <c r="AB15" s="227">
        <v>8.2000000000000007E-3</v>
      </c>
      <c r="AC15" s="227">
        <v>4.53E-2</v>
      </c>
      <c r="AD15" s="227">
        <v>1.1999999999999999E-3</v>
      </c>
      <c r="AE15" s="225">
        <v>0.94950999999999997</v>
      </c>
      <c r="AF15" s="229">
        <v>22.075060000000001</v>
      </c>
      <c r="AG15" s="225">
        <v>0.58476969999999995</v>
      </c>
      <c r="AH15" s="227">
        <v>5.1659999999999998E-2</v>
      </c>
      <c r="AI15" s="231">
        <v>2.5999999999999998E-4</v>
      </c>
      <c r="AJ15" s="233">
        <v>0.30665999999999999</v>
      </c>
      <c r="AK15" s="231">
        <v>1.469E-2</v>
      </c>
      <c r="AL15" s="231">
        <v>3.6999999999999999E-4</v>
      </c>
      <c r="AM15" s="231">
        <v>2.52E-2</v>
      </c>
      <c r="AN15" s="231">
        <v>1.9E-3</v>
      </c>
      <c r="AO15" s="191">
        <v>285.8</v>
      </c>
      <c r="AP15" s="191">
        <v>6.3</v>
      </c>
      <c r="AQ15" s="197">
        <v>285.8</v>
      </c>
      <c r="AR15" s="197">
        <v>7.3</v>
      </c>
      <c r="AS15" s="191">
        <v>294.7</v>
      </c>
      <c r="AT15" s="191">
        <v>7.3</v>
      </c>
      <c r="AU15" s="191">
        <v>270</v>
      </c>
      <c r="AV15" s="191">
        <v>11</v>
      </c>
      <c r="AW15" s="191">
        <v>72.8</v>
      </c>
      <c r="AX15" s="191">
        <v>3.4</v>
      </c>
      <c r="AY15" s="191">
        <v>181.7</v>
      </c>
      <c r="AZ15" s="191">
        <v>9.1999999999999993</v>
      </c>
      <c r="BA15" s="191">
        <v>217200</v>
      </c>
      <c r="BB15" s="191">
        <v>10200</v>
      </c>
      <c r="BC15" s="191">
        <v>5376</v>
      </c>
      <c r="BD15" s="191">
        <v>198</v>
      </c>
      <c r="BE15" s="191">
        <v>147000</v>
      </c>
      <c r="BF15" s="191">
        <v>5760</v>
      </c>
      <c r="BG15" s="191">
        <v>27.6</v>
      </c>
      <c r="BH15" s="191">
        <v>16.8</v>
      </c>
      <c r="BI15" s="191">
        <f t="shared" si="5"/>
        <v>5326.086956521739</v>
      </c>
      <c r="BJ15" s="191">
        <f t="shared" si="6"/>
        <v>3248.6762302197567</v>
      </c>
      <c r="BL15" s="189" t="s">
        <v>1793</v>
      </c>
      <c r="BM15" s="189" t="s">
        <v>1758</v>
      </c>
      <c r="BN15" s="189" t="s">
        <v>1796</v>
      </c>
      <c r="BO15" s="189" t="s">
        <v>1760</v>
      </c>
      <c r="BP15" s="188">
        <v>1.0831712962962965E-2</v>
      </c>
      <c r="BQ15" s="191">
        <v>17.056000000000001</v>
      </c>
      <c r="BR15" s="191" t="s">
        <v>1795</v>
      </c>
      <c r="BS15" s="191">
        <v>248000</v>
      </c>
      <c r="BT15" s="191">
        <v>14000</v>
      </c>
      <c r="BU15" s="191">
        <v>1160</v>
      </c>
      <c r="BV15" s="191">
        <v>910</v>
      </c>
      <c r="BW15" s="191">
        <v>5650</v>
      </c>
      <c r="BX15" s="191">
        <v>610</v>
      </c>
      <c r="BY15" s="191">
        <v>42.5</v>
      </c>
      <c r="BZ15" s="191">
        <v>3.3</v>
      </c>
      <c r="CA15" s="197">
        <v>14970</v>
      </c>
      <c r="CB15" s="191">
        <v>870</v>
      </c>
      <c r="CC15" s="191">
        <v>111700</v>
      </c>
      <c r="CD15" s="191">
        <v>4800</v>
      </c>
      <c r="CE15" s="191">
        <v>225000</v>
      </c>
      <c r="CF15" s="191">
        <v>18000</v>
      </c>
      <c r="CG15" s="191">
        <v>28200</v>
      </c>
      <c r="CH15" s="191">
        <v>1700</v>
      </c>
      <c r="CI15" s="191">
        <v>104700</v>
      </c>
      <c r="CJ15" s="191">
        <v>6900</v>
      </c>
      <c r="CK15" s="191">
        <v>18400</v>
      </c>
      <c r="CL15" s="191">
        <v>1100</v>
      </c>
      <c r="CM15" s="191">
        <v>3360</v>
      </c>
      <c r="CN15" s="191">
        <v>340</v>
      </c>
      <c r="CO15" s="191">
        <v>12360</v>
      </c>
      <c r="CP15" s="191">
        <v>760</v>
      </c>
      <c r="CQ15" s="191">
        <v>1547</v>
      </c>
      <c r="CR15" s="191">
        <v>93</v>
      </c>
      <c r="CS15" s="191">
        <v>5590</v>
      </c>
      <c r="CT15" s="191">
        <v>280</v>
      </c>
      <c r="CU15" s="191">
        <v>644</v>
      </c>
      <c r="CV15" s="191">
        <v>37</v>
      </c>
      <c r="CW15" s="191">
        <v>956</v>
      </c>
      <c r="CX15" s="191">
        <v>91</v>
      </c>
      <c r="CY15" s="191">
        <v>84.9</v>
      </c>
      <c r="CZ15" s="191">
        <v>7.7</v>
      </c>
      <c r="DA15" s="191">
        <v>270</v>
      </c>
      <c r="DB15" s="191">
        <v>41</v>
      </c>
      <c r="DC15" s="191">
        <v>27.4</v>
      </c>
      <c r="DD15" s="191">
        <v>5.3</v>
      </c>
      <c r="DE15" s="191">
        <v>23500</v>
      </c>
      <c r="DF15" s="191">
        <v>2200</v>
      </c>
      <c r="DG15" s="191">
        <v>7400</v>
      </c>
      <c r="DH15" s="191">
        <v>410</v>
      </c>
      <c r="DJ15" s="191">
        <v>285.8</v>
      </c>
      <c r="DK15" s="198">
        <f t="shared" si="7"/>
        <v>471308.01687763713</v>
      </c>
      <c r="DL15" s="198">
        <f t="shared" si="8"/>
        <v>367047.30831973901</v>
      </c>
      <c r="DM15" s="198">
        <f t="shared" si="9"/>
        <v>303879.31034482759</v>
      </c>
      <c r="DN15" s="198">
        <f t="shared" si="10"/>
        <v>229102.84463894967</v>
      </c>
      <c r="DO15" s="198">
        <f t="shared" si="11"/>
        <v>124324.32432432433</v>
      </c>
      <c r="DP15" s="198">
        <f t="shared" si="12"/>
        <v>59680.28419182948</v>
      </c>
      <c r="DQ15" s="198">
        <f t="shared" si="13"/>
        <v>62110.552763819091</v>
      </c>
      <c r="DR15" s="198">
        <f t="shared" si="14"/>
        <v>42853.185595567869</v>
      </c>
      <c r="DS15" s="198">
        <f t="shared" si="15"/>
        <v>22723.577235772358</v>
      </c>
      <c r="DT15" s="198">
        <f t="shared" si="16"/>
        <v>11794.871794871795</v>
      </c>
      <c r="DU15" s="198">
        <f t="shared" si="17"/>
        <v>5975</v>
      </c>
      <c r="DV15" s="198">
        <f t="shared" si="18"/>
        <v>3437.2469635627531</v>
      </c>
      <c r="DW15" s="198">
        <f t="shared" si="19"/>
        <v>1677.0186335403725</v>
      </c>
      <c r="DX15" s="198">
        <f t="shared" si="20"/>
        <v>1113.821138211382</v>
      </c>
      <c r="DY15" s="199">
        <f t="shared" si="21"/>
        <v>0.6791569222479954</v>
      </c>
      <c r="DZ15" s="200">
        <f t="shared" si="22"/>
        <v>4.9016100178890876E-3</v>
      </c>
      <c r="EA15" s="200">
        <f t="shared" si="23"/>
        <v>3.1756756756756759</v>
      </c>
      <c r="EB15" s="222">
        <f t="shared" si="24"/>
        <v>2.7000542724476873E-2</v>
      </c>
    </row>
    <row r="16" spans="1:132" s="189" customFormat="1" ht="13.2">
      <c r="A16" s="188">
        <v>42528.035418541665</v>
      </c>
      <c r="B16" s="189" t="s">
        <v>2040</v>
      </c>
      <c r="C16" s="189" t="s">
        <v>2041</v>
      </c>
      <c r="D16" s="189">
        <v>20468</v>
      </c>
      <c r="E16" s="189">
        <v>55129</v>
      </c>
      <c r="F16" s="189" t="s">
        <v>1798</v>
      </c>
      <c r="G16" s="189" t="s">
        <v>1754</v>
      </c>
      <c r="H16" s="189" t="s">
        <v>1799</v>
      </c>
      <c r="I16" s="189" t="s">
        <v>1756</v>
      </c>
      <c r="J16" s="190">
        <v>0.91484907407407412</v>
      </c>
      <c r="K16" s="191">
        <v>17.088999999999999</v>
      </c>
      <c r="L16" s="189" t="s">
        <v>1797</v>
      </c>
      <c r="M16" s="191">
        <v>6690</v>
      </c>
      <c r="N16" s="191">
        <v>21500</v>
      </c>
      <c r="O16" s="192">
        <v>0.3291</v>
      </c>
      <c r="P16" s="192">
        <f t="shared" si="0"/>
        <v>1.1069450031505631E-2</v>
      </c>
      <c r="Q16" s="193">
        <v>4.5400000000000003E-2</v>
      </c>
      <c r="R16" s="193">
        <f t="shared" si="1"/>
        <v>1.5048136097204864E-3</v>
      </c>
      <c r="S16" s="193">
        <v>0.96208000000000005</v>
      </c>
      <c r="T16" s="194">
        <v>22.026430000000001</v>
      </c>
      <c r="U16" s="194">
        <f t="shared" si="2"/>
        <v>0.73008088291018824</v>
      </c>
      <c r="V16" s="195">
        <v>5.2319999999999998E-2</v>
      </c>
      <c r="W16" s="195">
        <f t="shared" si="3"/>
        <v>1.0832141801139792E-3</v>
      </c>
      <c r="X16" s="194">
        <v>-8.9008000000000004E-2</v>
      </c>
      <c r="Y16" s="196">
        <v>1.486E-2</v>
      </c>
      <c r="Z16" s="196">
        <f t="shared" si="4"/>
        <v>4.4410341138072788E-4</v>
      </c>
      <c r="AA16" s="227">
        <v>0.3291</v>
      </c>
      <c r="AB16" s="227">
        <v>8.8999999999999999E-3</v>
      </c>
      <c r="AC16" s="227">
        <v>4.5400000000000003E-2</v>
      </c>
      <c r="AD16" s="227">
        <v>1.1999999999999999E-3</v>
      </c>
      <c r="AE16" s="225">
        <v>0.96208000000000005</v>
      </c>
      <c r="AF16" s="229">
        <v>22.026430000000001</v>
      </c>
      <c r="AG16" s="225">
        <v>0.58219639999999995</v>
      </c>
      <c r="AH16" s="227">
        <v>5.2319999999999998E-2</v>
      </c>
      <c r="AI16" s="231">
        <v>2.7999999999999998E-4</v>
      </c>
      <c r="AJ16" s="233">
        <v>-8.9008000000000004E-2</v>
      </c>
      <c r="AK16" s="231">
        <v>1.486E-2</v>
      </c>
      <c r="AL16" s="231">
        <v>3.3E-4</v>
      </c>
      <c r="AM16" s="231">
        <v>1.3270000000000001E-2</v>
      </c>
      <c r="AN16" s="231">
        <v>5.6999999999999998E-4</v>
      </c>
      <c r="AO16" s="191">
        <v>288.7</v>
      </c>
      <c r="AP16" s="191">
        <v>6.8</v>
      </c>
      <c r="AQ16" s="197">
        <v>286.3</v>
      </c>
      <c r="AR16" s="197">
        <v>7.5</v>
      </c>
      <c r="AS16" s="191">
        <v>298.2</v>
      </c>
      <c r="AT16" s="191">
        <v>6.6</v>
      </c>
      <c r="AU16" s="191">
        <v>299</v>
      </c>
      <c r="AV16" s="191">
        <v>12</v>
      </c>
      <c r="AW16" s="191">
        <v>86.1</v>
      </c>
      <c r="AX16" s="191">
        <v>1.5</v>
      </c>
      <c r="AY16" s="191">
        <v>211.2</v>
      </c>
      <c r="AZ16" s="191">
        <v>9.1</v>
      </c>
      <c r="BA16" s="191">
        <v>261600</v>
      </c>
      <c r="BB16" s="191">
        <v>9600</v>
      </c>
      <c r="BC16" s="191">
        <v>6258</v>
      </c>
      <c r="BD16" s="191">
        <v>126</v>
      </c>
      <c r="BE16" s="191">
        <v>173520</v>
      </c>
      <c r="BF16" s="191">
        <v>2940</v>
      </c>
      <c r="BG16" s="191">
        <v>17.399999999999999</v>
      </c>
      <c r="BH16" s="191">
        <v>13.8</v>
      </c>
      <c r="BI16" s="191">
        <f t="shared" si="5"/>
        <v>9972.4137931034493</v>
      </c>
      <c r="BJ16" s="191">
        <f t="shared" si="6"/>
        <v>7910.9603899780732</v>
      </c>
      <c r="BL16" s="189" t="s">
        <v>1798</v>
      </c>
      <c r="BM16" s="189" t="s">
        <v>1758</v>
      </c>
      <c r="BN16" s="189" t="s">
        <v>1800</v>
      </c>
      <c r="BO16" s="189" t="s">
        <v>1760</v>
      </c>
      <c r="BP16" s="188">
        <v>3.5456018518518519E-2</v>
      </c>
      <c r="BQ16" s="191">
        <v>17.088999999999999</v>
      </c>
      <c r="BR16" s="191" t="s">
        <v>1797</v>
      </c>
      <c r="BS16" s="191">
        <v>271000</v>
      </c>
      <c r="BT16" s="191">
        <v>20000</v>
      </c>
      <c r="BU16" s="191">
        <v>1960</v>
      </c>
      <c r="BV16" s="191">
        <v>950</v>
      </c>
      <c r="BW16" s="191">
        <v>5070</v>
      </c>
      <c r="BX16" s="191">
        <v>410</v>
      </c>
      <c r="BY16" s="191">
        <v>41.6</v>
      </c>
      <c r="BZ16" s="191">
        <v>5.3</v>
      </c>
      <c r="CA16" s="197">
        <v>15200</v>
      </c>
      <c r="CB16" s="191">
        <v>1100</v>
      </c>
      <c r="CC16" s="191">
        <v>123000</v>
      </c>
      <c r="CD16" s="191">
        <v>11000</v>
      </c>
      <c r="CE16" s="191">
        <v>233000</v>
      </c>
      <c r="CF16" s="191">
        <v>23000</v>
      </c>
      <c r="CG16" s="191">
        <v>30300</v>
      </c>
      <c r="CH16" s="191">
        <v>3600</v>
      </c>
      <c r="CI16" s="191">
        <v>113700</v>
      </c>
      <c r="CJ16" s="191">
        <v>9000</v>
      </c>
      <c r="CK16" s="191">
        <v>21900</v>
      </c>
      <c r="CL16" s="191">
        <v>1600</v>
      </c>
      <c r="CM16" s="191">
        <v>3060</v>
      </c>
      <c r="CN16" s="191">
        <v>270</v>
      </c>
      <c r="CO16" s="191">
        <v>15440</v>
      </c>
      <c r="CP16" s="191">
        <v>810</v>
      </c>
      <c r="CQ16" s="191">
        <v>1740</v>
      </c>
      <c r="CR16" s="191">
        <v>170</v>
      </c>
      <c r="CS16" s="191">
        <v>6580</v>
      </c>
      <c r="CT16" s="191">
        <v>560</v>
      </c>
      <c r="CU16" s="191">
        <v>714</v>
      </c>
      <c r="CV16" s="191">
        <v>53</v>
      </c>
      <c r="CW16" s="191">
        <v>896</v>
      </c>
      <c r="CX16" s="191">
        <v>88</v>
      </c>
      <c r="CY16" s="191">
        <v>79.8</v>
      </c>
      <c r="CZ16" s="191">
        <v>8.6999999999999993</v>
      </c>
      <c r="DA16" s="191">
        <v>245</v>
      </c>
      <c r="DB16" s="191">
        <v>31</v>
      </c>
      <c r="DC16" s="191">
        <v>21.9</v>
      </c>
      <c r="DD16" s="191">
        <v>3</v>
      </c>
      <c r="DE16" s="191">
        <v>21500</v>
      </c>
      <c r="DF16" s="191">
        <v>1900</v>
      </c>
      <c r="DG16" s="191">
        <v>6690</v>
      </c>
      <c r="DH16" s="191">
        <v>450</v>
      </c>
      <c r="DJ16" s="191">
        <v>286.3</v>
      </c>
      <c r="DK16" s="198">
        <f t="shared" si="7"/>
        <v>518987.34177215194</v>
      </c>
      <c r="DL16" s="198">
        <f t="shared" si="8"/>
        <v>380097.87928221858</v>
      </c>
      <c r="DM16" s="198">
        <f t="shared" si="9"/>
        <v>326508.62068965519</v>
      </c>
      <c r="DN16" s="198">
        <f t="shared" si="10"/>
        <v>248796.49890590808</v>
      </c>
      <c r="DO16" s="198">
        <f t="shared" si="11"/>
        <v>147972.97297297299</v>
      </c>
      <c r="DP16" s="198">
        <f t="shared" si="12"/>
        <v>54351.687388987564</v>
      </c>
      <c r="DQ16" s="198">
        <f t="shared" si="13"/>
        <v>77587.939698492453</v>
      </c>
      <c r="DR16" s="198">
        <f t="shared" si="14"/>
        <v>48199.445983379504</v>
      </c>
      <c r="DS16" s="198">
        <f t="shared" si="15"/>
        <v>26747.967479674797</v>
      </c>
      <c r="DT16" s="198">
        <f t="shared" si="16"/>
        <v>13076.923076923076</v>
      </c>
      <c r="DU16" s="198">
        <f t="shared" si="17"/>
        <v>5600</v>
      </c>
      <c r="DV16" s="198">
        <f t="shared" si="18"/>
        <v>3230.7692307692305</v>
      </c>
      <c r="DW16" s="198">
        <f t="shared" si="19"/>
        <v>1521.7391304347825</v>
      </c>
      <c r="DX16" s="198">
        <f t="shared" si="20"/>
        <v>890.24390243902428</v>
      </c>
      <c r="DY16" s="199">
        <f t="shared" si="21"/>
        <v>0.50725311433668452</v>
      </c>
      <c r="DZ16" s="200">
        <f t="shared" si="22"/>
        <v>3.328267477203647E-3</v>
      </c>
      <c r="EA16" s="200">
        <f t="shared" si="23"/>
        <v>3.2137518684603887</v>
      </c>
      <c r="EB16" s="222">
        <f t="shared" si="24"/>
        <v>1.961308853345348E-2</v>
      </c>
    </row>
    <row r="17" spans="1:132" s="189" customFormat="1" ht="13.2">
      <c r="A17" s="188">
        <v>42528.038939131948</v>
      </c>
      <c r="B17" s="189" t="s">
        <v>2042</v>
      </c>
      <c r="C17" s="189" t="s">
        <v>2043</v>
      </c>
      <c r="D17" s="189">
        <v>9262</v>
      </c>
      <c r="E17" s="189">
        <v>86206</v>
      </c>
      <c r="F17" s="189" t="s">
        <v>1802</v>
      </c>
      <c r="G17" s="189" t="s">
        <v>1754</v>
      </c>
      <c r="H17" s="189" t="s">
        <v>1803</v>
      </c>
      <c r="I17" s="189" t="s">
        <v>1756</v>
      </c>
      <c r="J17" s="190">
        <v>0.918369675925926</v>
      </c>
      <c r="K17" s="191">
        <v>17.047999999999998</v>
      </c>
      <c r="L17" s="189" t="s">
        <v>1801</v>
      </c>
      <c r="M17" s="191">
        <v>7790</v>
      </c>
      <c r="N17" s="191">
        <v>22700</v>
      </c>
      <c r="O17" s="192">
        <v>0.33029999999999998</v>
      </c>
      <c r="P17" s="192">
        <f t="shared" si="0"/>
        <v>1.1003601046930047E-2</v>
      </c>
      <c r="Q17" s="193">
        <v>4.5400000000000003E-2</v>
      </c>
      <c r="R17" s="193">
        <f t="shared" si="1"/>
        <v>1.4263463814936398E-3</v>
      </c>
      <c r="S17" s="193">
        <v>0.95998000000000006</v>
      </c>
      <c r="T17" s="194">
        <v>22.026430000000001</v>
      </c>
      <c r="U17" s="194">
        <f t="shared" si="2"/>
        <v>0.6920114858540789</v>
      </c>
      <c r="V17" s="195">
        <v>5.2830000000000002E-2</v>
      </c>
      <c r="W17" s="195">
        <f t="shared" si="3"/>
        <v>1.1162452956227857E-3</v>
      </c>
      <c r="X17" s="194">
        <v>2.597E-2</v>
      </c>
      <c r="Y17" s="196">
        <v>1.4420000000000001E-2</v>
      </c>
      <c r="Z17" s="196">
        <f t="shared" si="4"/>
        <v>5.0127293962471179E-4</v>
      </c>
      <c r="AA17" s="227">
        <v>0.33029999999999998</v>
      </c>
      <c r="AB17" s="227">
        <v>8.8000000000000005E-3</v>
      </c>
      <c r="AC17" s="227">
        <v>4.5400000000000003E-2</v>
      </c>
      <c r="AD17" s="227">
        <v>1.1000000000000001E-3</v>
      </c>
      <c r="AE17" s="225">
        <v>0.95998000000000006</v>
      </c>
      <c r="AF17" s="229">
        <v>22.026430000000001</v>
      </c>
      <c r="AG17" s="225">
        <v>0.53368009999999999</v>
      </c>
      <c r="AH17" s="227">
        <v>5.2830000000000002E-2</v>
      </c>
      <c r="AI17" s="231">
        <v>3.6000000000000002E-4</v>
      </c>
      <c r="AJ17" s="233">
        <v>2.597E-2</v>
      </c>
      <c r="AK17" s="231">
        <v>1.4420000000000001E-2</v>
      </c>
      <c r="AL17" s="231">
        <v>4.0999999999999999E-4</v>
      </c>
      <c r="AM17" s="231">
        <v>1.455E-2</v>
      </c>
      <c r="AN17" s="231">
        <v>6.4000000000000005E-4</v>
      </c>
      <c r="AO17" s="191">
        <v>289.7</v>
      </c>
      <c r="AP17" s="191">
        <v>6.7</v>
      </c>
      <c r="AQ17" s="197">
        <v>286.3</v>
      </c>
      <c r="AR17" s="197">
        <v>6.7</v>
      </c>
      <c r="AS17" s="191">
        <v>289.3</v>
      </c>
      <c r="AT17" s="191">
        <v>8.1999999999999993</v>
      </c>
      <c r="AU17" s="191">
        <v>321</v>
      </c>
      <c r="AV17" s="191">
        <v>16</v>
      </c>
      <c r="AW17" s="191">
        <v>80.2</v>
      </c>
      <c r="AX17" s="191">
        <v>6.7</v>
      </c>
      <c r="AY17" s="191">
        <v>196</v>
      </c>
      <c r="AZ17" s="191">
        <v>12</v>
      </c>
      <c r="BA17" s="191">
        <v>232800</v>
      </c>
      <c r="BB17" s="191">
        <v>12000</v>
      </c>
      <c r="BC17" s="191">
        <v>5904</v>
      </c>
      <c r="BD17" s="191">
        <v>402</v>
      </c>
      <c r="BE17" s="191">
        <v>164400</v>
      </c>
      <c r="BF17" s="191">
        <v>10800</v>
      </c>
      <c r="BG17" s="191">
        <v>13.8</v>
      </c>
      <c r="BH17" s="191">
        <v>14.4</v>
      </c>
      <c r="BI17" s="191">
        <f t="shared" si="5"/>
        <v>11913.043478260868</v>
      </c>
      <c r="BJ17" s="191">
        <f t="shared" si="6"/>
        <v>12455.612564969399</v>
      </c>
      <c r="BL17" s="189" t="s">
        <v>1802</v>
      </c>
      <c r="BM17" s="189" t="s">
        <v>1758</v>
      </c>
      <c r="BN17" s="189" t="s">
        <v>1804</v>
      </c>
      <c r="BO17" s="189" t="s">
        <v>1760</v>
      </c>
      <c r="BP17" s="188">
        <v>3.897662037037037E-2</v>
      </c>
      <c r="BQ17" s="191">
        <v>17.047999999999998</v>
      </c>
      <c r="BR17" s="191" t="s">
        <v>1801</v>
      </c>
      <c r="BS17" s="191">
        <v>232000</v>
      </c>
      <c r="BT17" s="191">
        <v>15000</v>
      </c>
      <c r="BU17" s="191">
        <v>1800</v>
      </c>
      <c r="BV17" s="191">
        <v>670</v>
      </c>
      <c r="BW17" s="191">
        <v>6040</v>
      </c>
      <c r="BX17" s="191">
        <v>910</v>
      </c>
      <c r="BY17" s="191">
        <v>50.6</v>
      </c>
      <c r="BZ17" s="191">
        <v>4.8</v>
      </c>
      <c r="CA17" s="197">
        <v>15500</v>
      </c>
      <c r="CB17" s="191">
        <v>1300</v>
      </c>
      <c r="CC17" s="191">
        <v>117000</v>
      </c>
      <c r="CD17" s="191">
        <v>11000</v>
      </c>
      <c r="CE17" s="191">
        <v>260000</v>
      </c>
      <c r="CF17" s="191">
        <v>20000</v>
      </c>
      <c r="CG17" s="191">
        <v>27800</v>
      </c>
      <c r="CH17" s="191">
        <v>2200</v>
      </c>
      <c r="CI17" s="191">
        <v>105000</v>
      </c>
      <c r="CJ17" s="191">
        <v>6800</v>
      </c>
      <c r="CK17" s="191">
        <v>20200</v>
      </c>
      <c r="CL17" s="191">
        <v>1900</v>
      </c>
      <c r="CM17" s="191">
        <v>3430</v>
      </c>
      <c r="CN17" s="191">
        <v>270</v>
      </c>
      <c r="CO17" s="191">
        <v>13120</v>
      </c>
      <c r="CP17" s="191">
        <v>910</v>
      </c>
      <c r="CQ17" s="191">
        <v>1680</v>
      </c>
      <c r="CR17" s="191">
        <v>120</v>
      </c>
      <c r="CS17" s="191">
        <v>6570</v>
      </c>
      <c r="CT17" s="191">
        <v>640</v>
      </c>
      <c r="CU17" s="191">
        <v>724</v>
      </c>
      <c r="CV17" s="191">
        <v>55</v>
      </c>
      <c r="CW17" s="191">
        <v>1010</v>
      </c>
      <c r="CX17" s="191">
        <v>88</v>
      </c>
      <c r="CY17" s="191">
        <v>97.3</v>
      </c>
      <c r="CZ17" s="191">
        <v>9.5</v>
      </c>
      <c r="DA17" s="191">
        <v>320</v>
      </c>
      <c r="DB17" s="191">
        <v>35</v>
      </c>
      <c r="DC17" s="191">
        <v>31.5</v>
      </c>
      <c r="DD17" s="191">
        <v>4.0999999999999996</v>
      </c>
      <c r="DE17" s="191">
        <v>22700</v>
      </c>
      <c r="DF17" s="191">
        <v>2200</v>
      </c>
      <c r="DG17" s="191">
        <v>7790</v>
      </c>
      <c r="DH17" s="191">
        <v>690</v>
      </c>
      <c r="DJ17" s="191">
        <v>286.3</v>
      </c>
      <c r="DK17" s="198">
        <f t="shared" si="7"/>
        <v>493670.88607594941</v>
      </c>
      <c r="DL17" s="198">
        <f t="shared" si="8"/>
        <v>424143.55628058728</v>
      </c>
      <c r="DM17" s="198">
        <f t="shared" si="9"/>
        <v>299568.96551724139</v>
      </c>
      <c r="DN17" s="198">
        <f t="shared" si="10"/>
        <v>229759.29978118162</v>
      </c>
      <c r="DO17" s="198">
        <f t="shared" si="11"/>
        <v>136486.48648648648</v>
      </c>
      <c r="DP17" s="198">
        <f t="shared" si="12"/>
        <v>60923.623445825928</v>
      </c>
      <c r="DQ17" s="198">
        <f t="shared" si="13"/>
        <v>65929.648241206029</v>
      </c>
      <c r="DR17" s="198">
        <f t="shared" si="14"/>
        <v>46537.396121883656</v>
      </c>
      <c r="DS17" s="198">
        <f t="shared" si="15"/>
        <v>26707.317073170732</v>
      </c>
      <c r="DT17" s="198">
        <f t="shared" si="16"/>
        <v>13260.073260073259</v>
      </c>
      <c r="DU17" s="198">
        <f t="shared" si="17"/>
        <v>6312.5</v>
      </c>
      <c r="DV17" s="198">
        <f t="shared" si="18"/>
        <v>3939.2712550607289</v>
      </c>
      <c r="DW17" s="198">
        <f t="shared" si="19"/>
        <v>1987.5776397515529</v>
      </c>
      <c r="DX17" s="198">
        <f t="shared" si="20"/>
        <v>1280.4878048780488</v>
      </c>
      <c r="DY17" s="199">
        <f t="shared" si="21"/>
        <v>0.64224468495822828</v>
      </c>
      <c r="DZ17" s="200">
        <f t="shared" si="22"/>
        <v>4.7945205479452057E-3</v>
      </c>
      <c r="EA17" s="200">
        <f t="shared" si="23"/>
        <v>2.9139922978177148</v>
      </c>
      <c r="EB17" s="222">
        <f t="shared" si="24"/>
        <v>3.0146947432207243E-2</v>
      </c>
    </row>
    <row r="18" spans="1:132" s="189" customFormat="1" ht="13.2">
      <c r="A18" s="188">
        <v>42528.010239224539</v>
      </c>
      <c r="B18" s="189" t="s">
        <v>2044</v>
      </c>
      <c r="C18" s="189" t="s">
        <v>2045</v>
      </c>
      <c r="D18" s="189">
        <v>6748</v>
      </c>
      <c r="E18" s="189">
        <v>64827</v>
      </c>
      <c r="F18" s="189" t="s">
        <v>1805</v>
      </c>
      <c r="G18" s="189" t="s">
        <v>1754</v>
      </c>
      <c r="H18" s="189" t="s">
        <v>1806</v>
      </c>
      <c r="I18" s="189" t="s">
        <v>1756</v>
      </c>
      <c r="J18" s="190">
        <v>0.8896697916666666</v>
      </c>
      <c r="K18" s="191">
        <v>17.120999999999999</v>
      </c>
      <c r="L18" s="189" t="s">
        <v>1807</v>
      </c>
      <c r="M18" s="191">
        <v>5060</v>
      </c>
      <c r="N18" s="191">
        <v>76600</v>
      </c>
      <c r="O18" s="192">
        <v>0.33289999999999997</v>
      </c>
      <c r="P18" s="192">
        <f t="shared" si="0"/>
        <v>1.0562621076229139E-2</v>
      </c>
      <c r="Q18" s="193">
        <v>4.5449999999999997E-2</v>
      </c>
      <c r="R18" s="193">
        <f t="shared" si="1"/>
        <v>1.3076241814833497E-3</v>
      </c>
      <c r="S18" s="193">
        <v>0.93218000000000001</v>
      </c>
      <c r="T18" s="194">
        <v>22.002199999999998</v>
      </c>
      <c r="U18" s="194">
        <f t="shared" si="2"/>
        <v>0.63301669372695057</v>
      </c>
      <c r="V18" s="195">
        <v>5.271E-2</v>
      </c>
      <c r="W18" s="195">
        <f t="shared" si="3"/>
        <v>1.1275360925487043E-3</v>
      </c>
      <c r="X18" s="194">
        <v>-0.14371</v>
      </c>
      <c r="Y18" s="196">
        <v>1.3729999999999999E-2</v>
      </c>
      <c r="Z18" s="196">
        <f t="shared" si="4"/>
        <v>4.3704137103940172E-4</v>
      </c>
      <c r="AA18" s="227">
        <v>0.33289999999999997</v>
      </c>
      <c r="AB18" s="227">
        <v>8.2000000000000007E-3</v>
      </c>
      <c r="AC18" s="227">
        <v>4.5449999999999997E-2</v>
      </c>
      <c r="AD18" s="227">
        <v>9.3999999999999997E-4</v>
      </c>
      <c r="AE18" s="225">
        <v>0.93218000000000001</v>
      </c>
      <c r="AF18" s="229">
        <v>22.002199999999998</v>
      </c>
      <c r="AG18" s="225">
        <v>0.45505099999999998</v>
      </c>
      <c r="AH18" s="227">
        <v>5.271E-2</v>
      </c>
      <c r="AI18" s="231">
        <v>4.0000000000000002E-4</v>
      </c>
      <c r="AJ18" s="233">
        <v>-0.14371</v>
      </c>
      <c r="AK18" s="231">
        <v>1.3729999999999999E-2</v>
      </c>
      <c r="AL18" s="231">
        <v>3.4000000000000002E-4</v>
      </c>
      <c r="AM18" s="231">
        <v>6.0800000000000003E-3</v>
      </c>
      <c r="AN18" s="231">
        <v>2.5000000000000001E-4</v>
      </c>
      <c r="AO18" s="191">
        <v>291.7</v>
      </c>
      <c r="AP18" s="191">
        <v>6.2</v>
      </c>
      <c r="AQ18" s="197">
        <v>286.5</v>
      </c>
      <c r="AR18" s="197">
        <v>5.8</v>
      </c>
      <c r="AS18" s="191">
        <v>275.7</v>
      </c>
      <c r="AT18" s="191">
        <v>6.7</v>
      </c>
      <c r="AU18" s="191">
        <v>316</v>
      </c>
      <c r="AV18" s="191">
        <v>17</v>
      </c>
      <c r="AW18" s="191">
        <v>47.2</v>
      </c>
      <c r="AX18" s="191">
        <v>2.8</v>
      </c>
      <c r="AY18" s="191">
        <v>512</v>
      </c>
      <c r="AZ18" s="191">
        <v>23</v>
      </c>
      <c r="BA18" s="191">
        <v>582000</v>
      </c>
      <c r="BB18" s="191">
        <v>23400</v>
      </c>
      <c r="BC18" s="191">
        <v>3588</v>
      </c>
      <c r="BD18" s="191">
        <v>162</v>
      </c>
      <c r="BE18" s="191">
        <v>95880</v>
      </c>
      <c r="BF18" s="191">
        <v>4380</v>
      </c>
      <c r="BG18" s="191">
        <v>16.2</v>
      </c>
      <c r="BH18" s="191">
        <v>14.4</v>
      </c>
      <c r="BI18" s="191">
        <f t="shared" si="5"/>
        <v>5918.5185185185192</v>
      </c>
      <c r="BJ18" s="191">
        <f t="shared" si="6"/>
        <v>5267.8482549014134</v>
      </c>
      <c r="BL18" s="189" t="s">
        <v>1805</v>
      </c>
      <c r="BM18" s="189" t="s">
        <v>1758</v>
      </c>
      <c r="BN18" s="189" t="s">
        <v>1808</v>
      </c>
      <c r="BO18" s="189" t="s">
        <v>1760</v>
      </c>
      <c r="BP18" s="188">
        <v>1.0276620370370372E-2</v>
      </c>
      <c r="BQ18" s="191">
        <v>17.120999999999999</v>
      </c>
      <c r="BR18" s="191" t="s">
        <v>1807</v>
      </c>
      <c r="BS18" s="191">
        <v>237000</v>
      </c>
      <c r="BT18" s="191">
        <v>18000</v>
      </c>
      <c r="BU18" s="191">
        <v>3640</v>
      </c>
      <c r="BV18" s="191">
        <v>900</v>
      </c>
      <c r="BW18" s="191">
        <v>13800</v>
      </c>
      <c r="BX18" s="191">
        <v>1500</v>
      </c>
      <c r="BY18" s="191">
        <v>94.5</v>
      </c>
      <c r="BZ18" s="191">
        <v>7.1</v>
      </c>
      <c r="CA18" s="197">
        <v>13900</v>
      </c>
      <c r="CB18" s="191">
        <v>830</v>
      </c>
      <c r="CC18" s="191">
        <v>112900</v>
      </c>
      <c r="CD18" s="191">
        <v>8800</v>
      </c>
      <c r="CE18" s="191">
        <v>228000</v>
      </c>
      <c r="CF18" s="191">
        <v>13000</v>
      </c>
      <c r="CG18" s="191">
        <v>27600</v>
      </c>
      <c r="CH18" s="191">
        <v>2200</v>
      </c>
      <c r="CI18" s="191">
        <v>97100</v>
      </c>
      <c r="CJ18" s="191">
        <v>5100</v>
      </c>
      <c r="CK18" s="191">
        <v>18800</v>
      </c>
      <c r="CL18" s="191">
        <v>1600</v>
      </c>
      <c r="CM18" s="191">
        <v>3380</v>
      </c>
      <c r="CN18" s="191">
        <v>270</v>
      </c>
      <c r="CO18" s="191">
        <v>11260</v>
      </c>
      <c r="CP18" s="191">
        <v>870</v>
      </c>
      <c r="CQ18" s="191">
        <v>1350</v>
      </c>
      <c r="CR18" s="191">
        <v>64</v>
      </c>
      <c r="CS18" s="191">
        <v>5190</v>
      </c>
      <c r="CT18" s="191">
        <v>430</v>
      </c>
      <c r="CU18" s="191">
        <v>668</v>
      </c>
      <c r="CV18" s="191">
        <v>45</v>
      </c>
      <c r="CW18" s="191">
        <v>1007</v>
      </c>
      <c r="CX18" s="191">
        <v>86</v>
      </c>
      <c r="CY18" s="191">
        <v>90.7</v>
      </c>
      <c r="CZ18" s="191">
        <v>7</v>
      </c>
      <c r="DA18" s="191">
        <v>256</v>
      </c>
      <c r="DB18" s="191">
        <v>25</v>
      </c>
      <c r="DC18" s="191">
        <v>26.6</v>
      </c>
      <c r="DD18" s="191">
        <v>3.6</v>
      </c>
      <c r="DE18" s="191">
        <v>76600</v>
      </c>
      <c r="DF18" s="191">
        <v>6900</v>
      </c>
      <c r="DG18" s="191">
        <v>5060</v>
      </c>
      <c r="DH18" s="191">
        <v>270</v>
      </c>
      <c r="DJ18" s="191">
        <v>286.5</v>
      </c>
      <c r="DK18" s="198">
        <f t="shared" si="7"/>
        <v>476371.30801687768</v>
      </c>
      <c r="DL18" s="198">
        <f t="shared" si="8"/>
        <v>371941.27243066888</v>
      </c>
      <c r="DM18" s="198">
        <f t="shared" si="9"/>
        <v>297413.79310344829</v>
      </c>
      <c r="DN18" s="198">
        <f t="shared" si="10"/>
        <v>212472.647702407</v>
      </c>
      <c r="DO18" s="198">
        <f t="shared" si="11"/>
        <v>127027.02702702703</v>
      </c>
      <c r="DP18" s="198">
        <f t="shared" si="12"/>
        <v>60035.523978685611</v>
      </c>
      <c r="DQ18" s="198">
        <f t="shared" si="13"/>
        <v>56582.91457286432</v>
      </c>
      <c r="DR18" s="198">
        <f t="shared" si="14"/>
        <v>37396.121883656509</v>
      </c>
      <c r="DS18" s="198">
        <f t="shared" si="15"/>
        <v>21097.560975609755</v>
      </c>
      <c r="DT18" s="198">
        <f t="shared" si="16"/>
        <v>12234.432234432234</v>
      </c>
      <c r="DU18" s="198">
        <f t="shared" si="17"/>
        <v>6293.75</v>
      </c>
      <c r="DV18" s="198">
        <f t="shared" si="18"/>
        <v>3672.0647773279352</v>
      </c>
      <c r="DW18" s="198">
        <f t="shared" si="19"/>
        <v>1590.0621118012423</v>
      </c>
      <c r="DX18" s="198">
        <f t="shared" si="20"/>
        <v>1081.30081300813</v>
      </c>
      <c r="DY18" s="199">
        <f t="shared" si="21"/>
        <v>0.70813748047301373</v>
      </c>
      <c r="DZ18" s="200">
        <f t="shared" si="22"/>
        <v>5.125240847784201E-3</v>
      </c>
      <c r="EA18" s="200">
        <f t="shared" si="23"/>
        <v>15.138339920948617</v>
      </c>
      <c r="EB18" s="222">
        <f t="shared" si="24"/>
        <v>2.8101452952792826E-2</v>
      </c>
    </row>
    <row r="19" spans="1:132" s="189" customFormat="1" ht="13.2">
      <c r="A19" s="188">
        <v>42528.018764687498</v>
      </c>
      <c r="B19" s="189" t="s">
        <v>2046</v>
      </c>
      <c r="C19" s="189" t="s">
        <v>2047</v>
      </c>
      <c r="D19" s="189">
        <v>9116</v>
      </c>
      <c r="E19" s="189">
        <v>77539</v>
      </c>
      <c r="F19" s="189" t="s">
        <v>1810</v>
      </c>
      <c r="G19" s="189" t="s">
        <v>1754</v>
      </c>
      <c r="H19" s="189" t="s">
        <v>1811</v>
      </c>
      <c r="I19" s="189" t="s">
        <v>1756</v>
      </c>
      <c r="J19" s="190">
        <v>0.89819525462962968</v>
      </c>
      <c r="K19" s="191">
        <v>17.033000000000001</v>
      </c>
      <c r="L19" s="189" t="s">
        <v>1809</v>
      </c>
      <c r="M19" s="191">
        <v>6900</v>
      </c>
      <c r="N19" s="191">
        <v>11500</v>
      </c>
      <c r="O19" s="192">
        <v>0.32319999999999999</v>
      </c>
      <c r="P19" s="192">
        <f t="shared" si="0"/>
        <v>1.0999695268506306E-2</v>
      </c>
      <c r="Q19" s="193">
        <v>4.5499999999999999E-2</v>
      </c>
      <c r="R19" s="193">
        <f t="shared" si="1"/>
        <v>1.5868522300453813E-3</v>
      </c>
      <c r="S19" s="193">
        <v>0.96428999999999998</v>
      </c>
      <c r="T19" s="194">
        <v>21.978020000000001</v>
      </c>
      <c r="U19" s="194">
        <f t="shared" si="2"/>
        <v>0.76650269695573159</v>
      </c>
      <c r="V19" s="195">
        <v>5.169E-2</v>
      </c>
      <c r="W19" s="195">
        <f t="shared" si="3"/>
        <v>1.1014274556229295E-3</v>
      </c>
      <c r="X19" s="194">
        <v>0.22345999999999999</v>
      </c>
      <c r="Y19" s="196">
        <v>1.653E-2</v>
      </c>
      <c r="Z19" s="196">
        <f t="shared" si="4"/>
        <v>5.4239870943799265E-4</v>
      </c>
      <c r="AA19" s="227">
        <v>0.32319999999999999</v>
      </c>
      <c r="AB19" s="227">
        <v>8.8999999999999999E-3</v>
      </c>
      <c r="AC19" s="227">
        <v>4.5499999999999999E-2</v>
      </c>
      <c r="AD19" s="227">
        <v>1.2999999999999999E-3</v>
      </c>
      <c r="AE19" s="225">
        <v>0.96428999999999998</v>
      </c>
      <c r="AF19" s="229">
        <v>21.978020000000001</v>
      </c>
      <c r="AG19" s="225">
        <v>0.62794349999999999</v>
      </c>
      <c r="AH19" s="227">
        <v>5.169E-2</v>
      </c>
      <c r="AI19" s="231">
        <v>3.8000000000000002E-4</v>
      </c>
      <c r="AJ19" s="233">
        <v>0.22345999999999999</v>
      </c>
      <c r="AK19" s="231">
        <v>1.653E-2</v>
      </c>
      <c r="AL19" s="231">
        <v>4.2999999999999999E-4</v>
      </c>
      <c r="AM19" s="231">
        <v>3.9E-2</v>
      </c>
      <c r="AN19" s="231">
        <v>1.9E-3</v>
      </c>
      <c r="AO19" s="191">
        <v>284.3</v>
      </c>
      <c r="AP19" s="191">
        <v>6.9</v>
      </c>
      <c r="AQ19" s="197">
        <v>286.8</v>
      </c>
      <c r="AR19" s="197">
        <v>8</v>
      </c>
      <c r="AS19" s="191">
        <v>331.4</v>
      </c>
      <c r="AT19" s="191">
        <v>8.5</v>
      </c>
      <c r="AU19" s="191">
        <v>271</v>
      </c>
      <c r="AV19" s="191">
        <v>17</v>
      </c>
      <c r="AW19" s="191">
        <v>67.8</v>
      </c>
      <c r="AX19" s="191">
        <v>4.2</v>
      </c>
      <c r="AY19" s="191">
        <v>100.9</v>
      </c>
      <c r="AZ19" s="191">
        <v>3.8</v>
      </c>
      <c r="BA19" s="191">
        <v>136740</v>
      </c>
      <c r="BB19" s="191">
        <v>4440</v>
      </c>
      <c r="BC19" s="191">
        <v>4980</v>
      </c>
      <c r="BD19" s="191">
        <v>252</v>
      </c>
      <c r="BE19" s="191">
        <v>138000</v>
      </c>
      <c r="BF19" s="191">
        <v>7200</v>
      </c>
      <c r="BG19" s="191">
        <v>13.8</v>
      </c>
      <c r="BH19" s="191">
        <v>10.8</v>
      </c>
      <c r="BI19" s="191">
        <f t="shared" si="5"/>
        <v>10000</v>
      </c>
      <c r="BJ19" s="191">
        <f t="shared" si="6"/>
        <v>7843.4589800206486</v>
      </c>
      <c r="BL19" s="189" t="s">
        <v>1810</v>
      </c>
      <c r="BM19" s="189" t="s">
        <v>1758</v>
      </c>
      <c r="BN19" s="189" t="s">
        <v>1812</v>
      </c>
      <c r="BO19" s="189" t="s">
        <v>1760</v>
      </c>
      <c r="BP19" s="188">
        <v>1.8802083333333334E-2</v>
      </c>
      <c r="BQ19" s="191">
        <v>17.033000000000001</v>
      </c>
      <c r="BR19" s="191" t="s">
        <v>1809</v>
      </c>
      <c r="BS19" s="191">
        <v>251000</v>
      </c>
      <c r="BT19" s="191">
        <v>19000</v>
      </c>
      <c r="BU19" s="191">
        <v>2750</v>
      </c>
      <c r="BV19" s="191">
        <v>750</v>
      </c>
      <c r="BW19" s="191">
        <v>3720</v>
      </c>
      <c r="BX19" s="191">
        <v>600</v>
      </c>
      <c r="BY19" s="191">
        <v>27.3</v>
      </c>
      <c r="BZ19" s="191">
        <v>3.1</v>
      </c>
      <c r="CA19" s="197">
        <v>12800</v>
      </c>
      <c r="CB19" s="191">
        <v>1000</v>
      </c>
      <c r="CC19" s="191">
        <v>120800</v>
      </c>
      <c r="CD19" s="191">
        <v>9400</v>
      </c>
      <c r="CE19" s="191">
        <v>243000</v>
      </c>
      <c r="CF19" s="191">
        <v>21000</v>
      </c>
      <c r="CG19" s="191">
        <v>29300</v>
      </c>
      <c r="CH19" s="191">
        <v>2600</v>
      </c>
      <c r="CI19" s="191">
        <v>109400</v>
      </c>
      <c r="CJ19" s="191">
        <v>7800</v>
      </c>
      <c r="CK19" s="191">
        <v>20300</v>
      </c>
      <c r="CL19" s="191">
        <v>1200</v>
      </c>
      <c r="CM19" s="191">
        <v>3850</v>
      </c>
      <c r="CN19" s="191">
        <v>300</v>
      </c>
      <c r="CO19" s="191">
        <v>13000</v>
      </c>
      <c r="CP19" s="191">
        <v>1000</v>
      </c>
      <c r="CQ19" s="191">
        <v>1506</v>
      </c>
      <c r="CR19" s="191">
        <v>98</v>
      </c>
      <c r="CS19" s="191">
        <v>5460</v>
      </c>
      <c r="CT19" s="191">
        <v>320</v>
      </c>
      <c r="CU19" s="191">
        <v>616</v>
      </c>
      <c r="CV19" s="191">
        <v>43</v>
      </c>
      <c r="CW19" s="191">
        <v>800</v>
      </c>
      <c r="CX19" s="191">
        <v>68</v>
      </c>
      <c r="CY19" s="191">
        <v>59.3</v>
      </c>
      <c r="CZ19" s="191">
        <v>4.7</v>
      </c>
      <c r="DA19" s="191">
        <v>201</v>
      </c>
      <c r="DB19" s="191">
        <v>16</v>
      </c>
      <c r="DC19" s="191">
        <v>16.399999999999999</v>
      </c>
      <c r="DD19" s="191">
        <v>1.8</v>
      </c>
      <c r="DE19" s="191">
        <v>11500</v>
      </c>
      <c r="DF19" s="191">
        <v>820</v>
      </c>
      <c r="DG19" s="191">
        <v>6900</v>
      </c>
      <c r="DH19" s="191">
        <v>630</v>
      </c>
      <c r="DJ19" s="191">
        <v>286.8</v>
      </c>
      <c r="DK19" s="198">
        <f t="shared" si="7"/>
        <v>509704.64135021099</v>
      </c>
      <c r="DL19" s="198">
        <f t="shared" si="8"/>
        <v>396411.0929853181</v>
      </c>
      <c r="DM19" s="198">
        <f t="shared" si="9"/>
        <v>315732.75862068968</v>
      </c>
      <c r="DN19" s="198">
        <f t="shared" si="10"/>
        <v>239387.30853391683</v>
      </c>
      <c r="DO19" s="198">
        <f t="shared" si="11"/>
        <v>137162.16216216216</v>
      </c>
      <c r="DP19" s="198">
        <f t="shared" si="12"/>
        <v>68383.658969804615</v>
      </c>
      <c r="DQ19" s="198">
        <f t="shared" si="13"/>
        <v>65326.633165829146</v>
      </c>
      <c r="DR19" s="198">
        <f t="shared" si="14"/>
        <v>41717.451523545707</v>
      </c>
      <c r="DS19" s="198">
        <f t="shared" si="15"/>
        <v>22195.121951219513</v>
      </c>
      <c r="DT19" s="198">
        <f t="shared" si="16"/>
        <v>11282.051282051281</v>
      </c>
      <c r="DU19" s="198">
        <f t="shared" si="17"/>
        <v>5000</v>
      </c>
      <c r="DV19" s="198">
        <f t="shared" si="18"/>
        <v>2400.8097165991903</v>
      </c>
      <c r="DW19" s="198">
        <f t="shared" si="19"/>
        <v>1248.4472049689441</v>
      </c>
      <c r="DX19" s="198">
        <f t="shared" si="20"/>
        <v>666.66666666666663</v>
      </c>
      <c r="DY19" s="199">
        <f t="shared" si="21"/>
        <v>0.72242045686831124</v>
      </c>
      <c r="DZ19" s="200">
        <f t="shared" si="22"/>
        <v>3.0036630036630032E-3</v>
      </c>
      <c r="EA19" s="200">
        <f t="shared" si="23"/>
        <v>1.6666666666666667</v>
      </c>
      <c r="EB19" s="222">
        <f t="shared" si="24"/>
        <v>1.9110845676063068E-2</v>
      </c>
    </row>
    <row r="20" spans="1:132" s="189" customFormat="1" ht="13.2">
      <c r="A20" s="188">
        <v>42528.02395638889</v>
      </c>
      <c r="B20" s="189" t="s">
        <v>2048</v>
      </c>
      <c r="C20" s="189" t="s">
        <v>2049</v>
      </c>
      <c r="D20" s="189">
        <v>13573</v>
      </c>
      <c r="E20" s="189">
        <v>88565</v>
      </c>
      <c r="F20" s="189" t="s">
        <v>1814</v>
      </c>
      <c r="G20" s="189" t="s">
        <v>1754</v>
      </c>
      <c r="H20" s="189" t="s">
        <v>1815</v>
      </c>
      <c r="I20" s="189" t="s">
        <v>1756</v>
      </c>
      <c r="J20" s="190">
        <v>0.90338692129629627</v>
      </c>
      <c r="K20" s="191">
        <v>17.053000000000001</v>
      </c>
      <c r="L20" s="189" t="s">
        <v>1813</v>
      </c>
      <c r="M20" s="191">
        <v>6960</v>
      </c>
      <c r="N20" s="191">
        <v>19700</v>
      </c>
      <c r="O20" s="192">
        <v>0.3271</v>
      </c>
      <c r="P20" s="192">
        <f t="shared" si="0"/>
        <v>1.1534633240810043E-2</v>
      </c>
      <c r="Q20" s="193">
        <v>4.5600000000000002E-2</v>
      </c>
      <c r="R20" s="193">
        <f t="shared" si="1"/>
        <v>1.588E-3</v>
      </c>
      <c r="S20" s="193">
        <v>0.97172000000000003</v>
      </c>
      <c r="T20" s="194">
        <v>21.929819999999999</v>
      </c>
      <c r="U20" s="194">
        <f t="shared" si="2"/>
        <v>0.76369649672544648</v>
      </c>
      <c r="V20" s="195">
        <v>5.203E-2</v>
      </c>
      <c r="W20" s="195">
        <f t="shared" si="3"/>
        <v>1.0679177683698311E-3</v>
      </c>
      <c r="X20" s="194">
        <v>8.0730999999999997E-3</v>
      </c>
      <c r="Y20" s="196">
        <v>1.524E-2</v>
      </c>
      <c r="Z20" s="196">
        <f t="shared" si="4"/>
        <v>5.7706415587870292E-4</v>
      </c>
      <c r="AA20" s="227">
        <v>0.3271</v>
      </c>
      <c r="AB20" s="227">
        <v>9.4999999999999998E-3</v>
      </c>
      <c r="AC20" s="227">
        <v>4.5600000000000002E-2</v>
      </c>
      <c r="AD20" s="227">
        <v>1.2999999999999999E-3</v>
      </c>
      <c r="AE20" s="225">
        <v>0.97172000000000003</v>
      </c>
      <c r="AF20" s="229">
        <v>21.929819999999999</v>
      </c>
      <c r="AG20" s="225">
        <v>0.62519239999999998</v>
      </c>
      <c r="AH20" s="227">
        <v>5.203E-2</v>
      </c>
      <c r="AI20" s="231">
        <v>2.4000000000000001E-4</v>
      </c>
      <c r="AJ20" s="233">
        <v>8.0730999999999997E-3</v>
      </c>
      <c r="AK20" s="231">
        <v>1.524E-2</v>
      </c>
      <c r="AL20" s="231">
        <v>4.8999999999999998E-4</v>
      </c>
      <c r="AM20" s="231">
        <v>2.1770000000000001E-2</v>
      </c>
      <c r="AN20" s="231">
        <v>5.4000000000000001E-4</v>
      </c>
      <c r="AO20" s="191">
        <v>288.7</v>
      </c>
      <c r="AP20" s="191">
        <v>6.8</v>
      </c>
      <c r="AQ20" s="197">
        <v>287.39999999999998</v>
      </c>
      <c r="AR20" s="197">
        <v>8.1</v>
      </c>
      <c r="AS20" s="191">
        <v>305.8</v>
      </c>
      <c r="AT20" s="191">
        <v>9.8000000000000007</v>
      </c>
      <c r="AU20" s="191">
        <v>286</v>
      </c>
      <c r="AV20" s="191">
        <v>11</v>
      </c>
      <c r="AW20" s="191">
        <v>69.2</v>
      </c>
      <c r="AX20" s="191">
        <v>3.3</v>
      </c>
      <c r="AY20" s="191">
        <v>169.1</v>
      </c>
      <c r="AZ20" s="191">
        <v>4.8</v>
      </c>
      <c r="BA20" s="191">
        <v>213600</v>
      </c>
      <c r="BB20" s="191">
        <v>6000</v>
      </c>
      <c r="BC20" s="191">
        <v>5124</v>
      </c>
      <c r="BD20" s="191">
        <v>216</v>
      </c>
      <c r="BE20" s="191">
        <v>140400</v>
      </c>
      <c r="BF20" s="191">
        <v>6600</v>
      </c>
      <c r="BG20" s="191">
        <v>11.4</v>
      </c>
      <c r="BH20" s="191">
        <v>12.6</v>
      </c>
      <c r="BI20" s="191">
        <f t="shared" si="5"/>
        <v>12315.78947368421</v>
      </c>
      <c r="BJ20" s="191">
        <f t="shared" si="6"/>
        <v>13624.494565207371</v>
      </c>
      <c r="BL20" s="189" t="s">
        <v>1814</v>
      </c>
      <c r="BM20" s="189" t="s">
        <v>1758</v>
      </c>
      <c r="BN20" s="189" t="s">
        <v>1816</v>
      </c>
      <c r="BO20" s="189" t="s">
        <v>1760</v>
      </c>
      <c r="BP20" s="188">
        <v>2.3993865740740739E-2</v>
      </c>
      <c r="BQ20" s="191">
        <v>17.053000000000001</v>
      </c>
      <c r="BR20" s="191" t="s">
        <v>1813</v>
      </c>
      <c r="BS20" s="191">
        <v>228000</v>
      </c>
      <c r="BT20" s="191">
        <v>16000</v>
      </c>
      <c r="BU20" s="191">
        <v>-210</v>
      </c>
      <c r="BV20" s="191">
        <v>850</v>
      </c>
      <c r="BW20" s="191">
        <v>5740</v>
      </c>
      <c r="BX20" s="191">
        <v>750</v>
      </c>
      <c r="BY20" s="191">
        <v>43.1</v>
      </c>
      <c r="BZ20" s="191">
        <v>4.3</v>
      </c>
      <c r="CA20" s="197">
        <v>14900</v>
      </c>
      <c r="CB20" s="191">
        <v>1400</v>
      </c>
      <c r="CC20" s="191">
        <v>126800</v>
      </c>
      <c r="CD20" s="191">
        <v>9600</v>
      </c>
      <c r="CE20" s="191">
        <v>258000</v>
      </c>
      <c r="CF20" s="191">
        <v>27000</v>
      </c>
      <c r="CG20" s="191">
        <v>30100</v>
      </c>
      <c r="CH20" s="191">
        <v>2900</v>
      </c>
      <c r="CI20" s="191">
        <v>111100</v>
      </c>
      <c r="CJ20" s="191">
        <v>8500</v>
      </c>
      <c r="CK20" s="191">
        <v>22300</v>
      </c>
      <c r="CL20" s="191">
        <v>1600</v>
      </c>
      <c r="CM20" s="191">
        <v>3340</v>
      </c>
      <c r="CN20" s="191">
        <v>250</v>
      </c>
      <c r="CO20" s="191">
        <v>15300</v>
      </c>
      <c r="CP20" s="191">
        <v>1500</v>
      </c>
      <c r="CQ20" s="191">
        <v>1730</v>
      </c>
      <c r="CR20" s="191">
        <v>130</v>
      </c>
      <c r="CS20" s="191">
        <v>6320</v>
      </c>
      <c r="CT20" s="191">
        <v>650</v>
      </c>
      <c r="CU20" s="191">
        <v>697</v>
      </c>
      <c r="CV20" s="191">
        <v>41</v>
      </c>
      <c r="CW20" s="191">
        <v>1017</v>
      </c>
      <c r="CX20" s="191">
        <v>93</v>
      </c>
      <c r="CY20" s="191">
        <v>80</v>
      </c>
      <c r="CZ20" s="191">
        <v>6.7</v>
      </c>
      <c r="DA20" s="191">
        <v>268</v>
      </c>
      <c r="DB20" s="191">
        <v>33</v>
      </c>
      <c r="DC20" s="191">
        <v>28.2</v>
      </c>
      <c r="DD20" s="191">
        <v>3.9</v>
      </c>
      <c r="DE20" s="191">
        <v>19700</v>
      </c>
      <c r="DF20" s="191">
        <v>1400</v>
      </c>
      <c r="DG20" s="191">
        <v>6960</v>
      </c>
      <c r="DH20" s="191">
        <v>600</v>
      </c>
      <c r="DJ20" s="191">
        <v>287.39999999999998</v>
      </c>
      <c r="DK20" s="198">
        <f t="shared" si="7"/>
        <v>535021.09704641358</v>
      </c>
      <c r="DL20" s="198">
        <f t="shared" si="8"/>
        <v>420880.91353996738</v>
      </c>
      <c r="DM20" s="198">
        <f t="shared" si="9"/>
        <v>324353.44827586209</v>
      </c>
      <c r="DN20" s="198">
        <f t="shared" si="10"/>
        <v>243107.22100656453</v>
      </c>
      <c r="DO20" s="198">
        <f t="shared" si="11"/>
        <v>150675.67567567568</v>
      </c>
      <c r="DP20" s="198">
        <f t="shared" si="12"/>
        <v>59325.044404973356</v>
      </c>
      <c r="DQ20" s="198">
        <f t="shared" si="13"/>
        <v>76884.422110552754</v>
      </c>
      <c r="DR20" s="198">
        <f t="shared" si="14"/>
        <v>47922.437673130196</v>
      </c>
      <c r="DS20" s="198">
        <f t="shared" si="15"/>
        <v>25691.056910569107</v>
      </c>
      <c r="DT20" s="198">
        <f t="shared" si="16"/>
        <v>12765.567765567765</v>
      </c>
      <c r="DU20" s="198">
        <f t="shared" si="17"/>
        <v>6356.25</v>
      </c>
      <c r="DV20" s="198">
        <f t="shared" si="18"/>
        <v>3238.8663967611337</v>
      </c>
      <c r="DW20" s="198">
        <f t="shared" si="19"/>
        <v>1664.5962732919254</v>
      </c>
      <c r="DX20" s="198">
        <f t="shared" si="20"/>
        <v>1146.3414634146341</v>
      </c>
      <c r="DY20" s="199">
        <f t="shared" si="21"/>
        <v>0.55118491217457488</v>
      </c>
      <c r="DZ20" s="200">
        <f t="shared" si="22"/>
        <v>4.4620253164556964E-3</v>
      </c>
      <c r="EA20" s="200">
        <f t="shared" si="23"/>
        <v>2.8304597701149423</v>
      </c>
      <c r="EB20" s="222">
        <f t="shared" si="24"/>
        <v>2.1650631266999554E-2</v>
      </c>
    </row>
    <row r="21" spans="1:132" s="189" customFormat="1" ht="13.2">
      <c r="A21" s="188">
        <v>42528.013578506943</v>
      </c>
      <c r="B21" s="189" t="s">
        <v>2050</v>
      </c>
      <c r="C21" s="189" t="s">
        <v>2051</v>
      </c>
      <c r="D21" s="189">
        <v>10036</v>
      </c>
      <c r="E21" s="189">
        <v>60820</v>
      </c>
      <c r="F21" s="189" t="s">
        <v>1817</v>
      </c>
      <c r="G21" s="189" t="s">
        <v>1754</v>
      </c>
      <c r="H21" s="189" t="s">
        <v>1818</v>
      </c>
      <c r="I21" s="189" t="s">
        <v>1756</v>
      </c>
      <c r="J21" s="190">
        <v>0.89300902777777769</v>
      </c>
      <c r="K21" s="191">
        <v>17.039000000000001</v>
      </c>
      <c r="L21" s="189" t="s">
        <v>1819</v>
      </c>
      <c r="M21" s="191">
        <v>8160</v>
      </c>
      <c r="N21" s="191">
        <v>43200</v>
      </c>
      <c r="O21" s="192">
        <v>0.33179999999999998</v>
      </c>
      <c r="P21" s="192">
        <f t="shared" si="0"/>
        <v>1.0317291117342768E-2</v>
      </c>
      <c r="Q21" s="193">
        <v>4.5600000000000002E-2</v>
      </c>
      <c r="R21" s="193">
        <f t="shared" si="1"/>
        <v>1.3534193732912204E-3</v>
      </c>
      <c r="S21" s="193">
        <v>0.95133999999999996</v>
      </c>
      <c r="T21" s="194">
        <v>21.929819999999999</v>
      </c>
      <c r="U21" s="194">
        <f t="shared" si="2"/>
        <v>0.65088259720843666</v>
      </c>
      <c r="V21" s="195">
        <v>5.2510000000000001E-2</v>
      </c>
      <c r="W21" s="195">
        <f t="shared" si="3"/>
        <v>1.0978706845526025E-3</v>
      </c>
      <c r="X21" s="194">
        <v>-7.0036999999999999E-3</v>
      </c>
      <c r="Y21" s="196">
        <v>1.448E-2</v>
      </c>
      <c r="Z21" s="196">
        <f t="shared" si="4"/>
        <v>4.620261464462807E-4</v>
      </c>
      <c r="AA21" s="227">
        <v>0.33179999999999998</v>
      </c>
      <c r="AB21" s="227">
        <v>7.9000000000000008E-3</v>
      </c>
      <c r="AC21" s="227">
        <v>4.5600000000000002E-2</v>
      </c>
      <c r="AD21" s="227">
        <v>1E-3</v>
      </c>
      <c r="AE21" s="225">
        <v>0.95133999999999996</v>
      </c>
      <c r="AF21" s="229">
        <v>21.929819999999999</v>
      </c>
      <c r="AG21" s="225">
        <v>0.48091719999999999</v>
      </c>
      <c r="AH21" s="227">
        <v>5.2510000000000001E-2</v>
      </c>
      <c r="AI21" s="231">
        <v>3.2000000000000003E-4</v>
      </c>
      <c r="AJ21" s="233">
        <v>-7.0036999999999999E-3</v>
      </c>
      <c r="AK21" s="231">
        <v>1.448E-2</v>
      </c>
      <c r="AL21" s="231">
        <v>3.6000000000000002E-4</v>
      </c>
      <c r="AM21" s="231">
        <v>1.788E-2</v>
      </c>
      <c r="AN21" s="231">
        <v>3.6999999999999999E-4</v>
      </c>
      <c r="AO21" s="191">
        <v>290.8</v>
      </c>
      <c r="AP21" s="191">
        <v>6.1</v>
      </c>
      <c r="AQ21" s="197">
        <v>287.60000000000002</v>
      </c>
      <c r="AR21" s="197">
        <v>6.4</v>
      </c>
      <c r="AS21" s="191">
        <v>290.5</v>
      </c>
      <c r="AT21" s="191">
        <v>7.1</v>
      </c>
      <c r="AU21" s="191">
        <v>307</v>
      </c>
      <c r="AV21" s="191">
        <v>14</v>
      </c>
      <c r="AW21" s="191">
        <v>78.5</v>
      </c>
      <c r="AX21" s="191">
        <v>3.5</v>
      </c>
      <c r="AY21" s="191">
        <v>306.60000000000002</v>
      </c>
      <c r="AZ21" s="191">
        <v>8.1</v>
      </c>
      <c r="BA21" s="191">
        <v>369600</v>
      </c>
      <c r="BB21" s="191">
        <v>6600</v>
      </c>
      <c r="BC21" s="191">
        <v>5868</v>
      </c>
      <c r="BD21" s="191">
        <v>192</v>
      </c>
      <c r="BE21" s="191">
        <v>158580</v>
      </c>
      <c r="BF21" s="191">
        <v>5460</v>
      </c>
      <c r="BG21" s="191">
        <v>28.8</v>
      </c>
      <c r="BH21" s="191">
        <v>11.4</v>
      </c>
      <c r="BI21" s="191">
        <f t="shared" si="5"/>
        <v>5506.25</v>
      </c>
      <c r="BJ21" s="191">
        <f t="shared" si="6"/>
        <v>2187.786970418992</v>
      </c>
      <c r="BL21" s="189" t="s">
        <v>1817</v>
      </c>
      <c r="BM21" s="189" t="s">
        <v>1758</v>
      </c>
      <c r="BN21" s="189" t="s">
        <v>1820</v>
      </c>
      <c r="BO21" s="189" t="s">
        <v>1760</v>
      </c>
      <c r="BP21" s="188">
        <v>1.3615972222222222E-2</v>
      </c>
      <c r="BQ21" s="191">
        <v>17.039000000000001</v>
      </c>
      <c r="BR21" s="191" t="s">
        <v>1819</v>
      </c>
      <c r="BS21" s="191">
        <v>251000</v>
      </c>
      <c r="BT21" s="191">
        <v>14000</v>
      </c>
      <c r="BU21" s="191">
        <v>2700</v>
      </c>
      <c r="BV21" s="191">
        <v>1100</v>
      </c>
      <c r="BW21" s="191">
        <v>9750</v>
      </c>
      <c r="BX21" s="191">
        <v>880</v>
      </c>
      <c r="BY21" s="191">
        <v>96</v>
      </c>
      <c r="BZ21" s="191">
        <v>12</v>
      </c>
      <c r="CA21" s="197">
        <v>23300</v>
      </c>
      <c r="CB21" s="191">
        <v>2100</v>
      </c>
      <c r="CC21" s="191">
        <v>106300</v>
      </c>
      <c r="CD21" s="191">
        <v>6500</v>
      </c>
      <c r="CE21" s="191">
        <v>230000</v>
      </c>
      <c r="CF21" s="191">
        <v>19000</v>
      </c>
      <c r="CG21" s="191">
        <v>26900</v>
      </c>
      <c r="CH21" s="191">
        <v>2100</v>
      </c>
      <c r="CI21" s="191">
        <v>97500</v>
      </c>
      <c r="CJ21" s="191">
        <v>6800</v>
      </c>
      <c r="CK21" s="191">
        <v>19200</v>
      </c>
      <c r="CL21" s="191">
        <v>1400</v>
      </c>
      <c r="CM21" s="191">
        <v>1133</v>
      </c>
      <c r="CN21" s="191">
        <v>92</v>
      </c>
      <c r="CO21" s="191">
        <v>13700</v>
      </c>
      <c r="CP21" s="191">
        <v>1100</v>
      </c>
      <c r="CQ21" s="191">
        <v>1690</v>
      </c>
      <c r="CR21" s="191">
        <v>160</v>
      </c>
      <c r="CS21" s="191">
        <v>7230</v>
      </c>
      <c r="CT21" s="191">
        <v>630</v>
      </c>
      <c r="CU21" s="191">
        <v>972</v>
      </c>
      <c r="CV21" s="191">
        <v>82</v>
      </c>
      <c r="CW21" s="191">
        <v>1704</v>
      </c>
      <c r="CX21" s="191">
        <v>99</v>
      </c>
      <c r="CY21" s="191">
        <v>166</v>
      </c>
      <c r="CZ21" s="191">
        <v>17</v>
      </c>
      <c r="DA21" s="191">
        <v>580</v>
      </c>
      <c r="DB21" s="191">
        <v>55</v>
      </c>
      <c r="DC21" s="191">
        <v>67.5</v>
      </c>
      <c r="DD21" s="191">
        <v>9.3000000000000007</v>
      </c>
      <c r="DE21" s="191">
        <v>43200</v>
      </c>
      <c r="DF21" s="191">
        <v>3000</v>
      </c>
      <c r="DG21" s="191">
        <v>8160</v>
      </c>
      <c r="DH21" s="191">
        <v>530</v>
      </c>
      <c r="DJ21" s="191">
        <v>287.60000000000002</v>
      </c>
      <c r="DK21" s="198">
        <f t="shared" si="7"/>
        <v>448523.20675105485</v>
      </c>
      <c r="DL21" s="198">
        <f t="shared" si="8"/>
        <v>375203.91517128877</v>
      </c>
      <c r="DM21" s="198">
        <f t="shared" si="9"/>
        <v>289870.68965517241</v>
      </c>
      <c r="DN21" s="198">
        <f t="shared" si="10"/>
        <v>213347.92122538292</v>
      </c>
      <c r="DO21" s="198">
        <f t="shared" si="11"/>
        <v>129729.72972972973</v>
      </c>
      <c r="DP21" s="198">
        <f t="shared" si="12"/>
        <v>20124.333925399646</v>
      </c>
      <c r="DQ21" s="198">
        <f t="shared" si="13"/>
        <v>68844.221105527628</v>
      </c>
      <c r="DR21" s="198">
        <f t="shared" si="14"/>
        <v>46814.404432132964</v>
      </c>
      <c r="DS21" s="198">
        <f t="shared" si="15"/>
        <v>29390.243902439026</v>
      </c>
      <c r="DT21" s="198">
        <f t="shared" si="16"/>
        <v>17802.197802197803</v>
      </c>
      <c r="DU21" s="198">
        <f t="shared" si="17"/>
        <v>10650</v>
      </c>
      <c r="DV21" s="198">
        <f t="shared" si="18"/>
        <v>6720.6477732793519</v>
      </c>
      <c r="DW21" s="198">
        <f t="shared" si="19"/>
        <v>3602.4844720496894</v>
      </c>
      <c r="DX21" s="198">
        <f t="shared" si="20"/>
        <v>2743.9024390243903</v>
      </c>
      <c r="DY21" s="199">
        <f t="shared" si="21"/>
        <v>0.21294527742263877</v>
      </c>
      <c r="DZ21" s="200">
        <f t="shared" si="22"/>
        <v>9.3360995850622405E-3</v>
      </c>
      <c r="EA21" s="200">
        <f t="shared" si="23"/>
        <v>5.2941176470588234</v>
      </c>
      <c r="EB21" s="222">
        <f t="shared" si="24"/>
        <v>5.2328059119553891E-2</v>
      </c>
    </row>
    <row r="22" spans="1:132" s="189" customFormat="1" ht="13.2">
      <c r="A22" s="188">
        <v>42528.040606168979</v>
      </c>
      <c r="B22" s="189" t="s">
        <v>2052</v>
      </c>
      <c r="C22" s="189" t="s">
        <v>2053</v>
      </c>
      <c r="D22" s="189">
        <v>2353</v>
      </c>
      <c r="E22" s="189">
        <v>63767</v>
      </c>
      <c r="F22" s="189" t="s">
        <v>1822</v>
      </c>
      <c r="G22" s="189" t="s">
        <v>1754</v>
      </c>
      <c r="H22" s="189" t="s">
        <v>1823</v>
      </c>
      <c r="I22" s="189" t="s">
        <v>1756</v>
      </c>
      <c r="J22" s="190">
        <v>0.92003668981481479</v>
      </c>
      <c r="K22" s="191">
        <v>17.077999999999999</v>
      </c>
      <c r="L22" s="189" t="s">
        <v>1821</v>
      </c>
      <c r="M22" s="191">
        <v>5870</v>
      </c>
      <c r="N22" s="191">
        <v>19700</v>
      </c>
      <c r="O22" s="192">
        <v>0.3301</v>
      </c>
      <c r="P22" s="192">
        <f t="shared" si="0"/>
        <v>1.0841881939958579E-2</v>
      </c>
      <c r="Q22" s="193">
        <v>4.5699999999999998E-2</v>
      </c>
      <c r="R22" s="193">
        <f t="shared" si="1"/>
        <v>1.5084415799095437E-3</v>
      </c>
      <c r="S22" s="193">
        <v>0.97614000000000001</v>
      </c>
      <c r="T22" s="194">
        <v>21.88184</v>
      </c>
      <c r="U22" s="194">
        <f t="shared" si="2"/>
        <v>0.72226422932821477</v>
      </c>
      <c r="V22" s="195">
        <v>5.2400000000000002E-2</v>
      </c>
      <c r="W22" s="195">
        <f t="shared" si="3"/>
        <v>1.0822217887290942E-3</v>
      </c>
      <c r="X22" s="194">
        <v>-8.4720000000000004E-2</v>
      </c>
      <c r="Y22" s="196">
        <v>1.4489999999999999E-2</v>
      </c>
      <c r="Z22" s="196">
        <f t="shared" si="4"/>
        <v>4.699830209699069E-4</v>
      </c>
      <c r="AA22" s="227">
        <v>0.3301</v>
      </c>
      <c r="AB22" s="227">
        <v>8.6E-3</v>
      </c>
      <c r="AC22" s="227">
        <v>4.5699999999999998E-2</v>
      </c>
      <c r="AD22" s="227">
        <v>1.1999999999999999E-3</v>
      </c>
      <c r="AE22" s="225">
        <v>0.97614000000000001</v>
      </c>
      <c r="AF22" s="229">
        <v>21.88184</v>
      </c>
      <c r="AG22" s="225">
        <v>0.57457780000000003</v>
      </c>
      <c r="AH22" s="227">
        <v>5.2400000000000002E-2</v>
      </c>
      <c r="AI22" s="231">
        <v>2.7E-4</v>
      </c>
      <c r="AJ22" s="233">
        <v>-8.4720000000000004E-2</v>
      </c>
      <c r="AK22" s="231">
        <v>1.4489999999999999E-2</v>
      </c>
      <c r="AL22" s="231">
        <v>3.6999999999999999E-4</v>
      </c>
      <c r="AM22" s="231">
        <v>1.643E-2</v>
      </c>
      <c r="AN22" s="231">
        <v>3.8999999999999999E-4</v>
      </c>
      <c r="AO22" s="191">
        <v>289.5</v>
      </c>
      <c r="AP22" s="191">
        <v>6.6</v>
      </c>
      <c r="AQ22" s="197">
        <v>287.89999999999998</v>
      </c>
      <c r="AR22" s="197">
        <v>7.1</v>
      </c>
      <c r="AS22" s="191">
        <v>290.8</v>
      </c>
      <c r="AT22" s="191">
        <v>7.4</v>
      </c>
      <c r="AU22" s="191">
        <v>303</v>
      </c>
      <c r="AV22" s="191">
        <v>12</v>
      </c>
      <c r="AW22" s="191">
        <v>59.3</v>
      </c>
      <c r="AX22" s="191">
        <v>2.2000000000000002</v>
      </c>
      <c r="AY22" s="191">
        <v>170</v>
      </c>
      <c r="AZ22" s="191">
        <v>10</v>
      </c>
      <c r="BA22" s="191">
        <v>202800</v>
      </c>
      <c r="BB22" s="191">
        <v>9600</v>
      </c>
      <c r="BC22" s="191">
        <v>4314</v>
      </c>
      <c r="BD22" s="191">
        <v>144</v>
      </c>
      <c r="BE22" s="191">
        <v>120660</v>
      </c>
      <c r="BF22" s="191">
        <v>3720</v>
      </c>
      <c r="BG22" s="191">
        <v>10.8</v>
      </c>
      <c r="BH22" s="191">
        <v>13.2</v>
      </c>
      <c r="BI22" s="191">
        <f t="shared" si="5"/>
        <v>11172.222222222221</v>
      </c>
      <c r="BJ22" s="191">
        <f t="shared" si="6"/>
        <v>13659.281868994791</v>
      </c>
      <c r="BL22" s="189" t="s">
        <v>1822</v>
      </c>
      <c r="BM22" s="189" t="s">
        <v>1758</v>
      </c>
      <c r="BN22" s="189" t="s">
        <v>1824</v>
      </c>
      <c r="BO22" s="189" t="s">
        <v>1760</v>
      </c>
      <c r="BP22" s="188">
        <v>4.0643634259259258E-2</v>
      </c>
      <c r="BQ22" s="191">
        <v>17.077999999999999</v>
      </c>
      <c r="BR22" s="191" t="s">
        <v>1821</v>
      </c>
      <c r="BS22" s="191">
        <v>227000</v>
      </c>
      <c r="BT22" s="191">
        <v>11000</v>
      </c>
      <c r="BU22" s="191">
        <v>1300</v>
      </c>
      <c r="BV22" s="191">
        <v>1000</v>
      </c>
      <c r="BW22" s="191">
        <v>5160</v>
      </c>
      <c r="BX22" s="191">
        <v>680</v>
      </c>
      <c r="BY22" s="191">
        <v>40.9</v>
      </c>
      <c r="BZ22" s="191">
        <v>3.9</v>
      </c>
      <c r="CA22" s="197">
        <v>11800</v>
      </c>
      <c r="CB22" s="191">
        <v>700</v>
      </c>
      <c r="CC22" s="191">
        <v>116000</v>
      </c>
      <c r="CD22" s="191">
        <v>5400</v>
      </c>
      <c r="CE22" s="191">
        <v>230000</v>
      </c>
      <c r="CF22" s="191">
        <v>12000</v>
      </c>
      <c r="CG22" s="191">
        <v>26900</v>
      </c>
      <c r="CH22" s="191">
        <v>1600</v>
      </c>
      <c r="CI22" s="191">
        <v>102300</v>
      </c>
      <c r="CJ22" s="191">
        <v>5800</v>
      </c>
      <c r="CK22" s="191">
        <v>20700</v>
      </c>
      <c r="CL22" s="191">
        <v>1100</v>
      </c>
      <c r="CM22" s="191">
        <v>3570</v>
      </c>
      <c r="CN22" s="191">
        <v>220</v>
      </c>
      <c r="CO22" s="191">
        <v>13800</v>
      </c>
      <c r="CP22" s="191">
        <v>1000</v>
      </c>
      <c r="CQ22" s="191">
        <v>1594</v>
      </c>
      <c r="CR22" s="191">
        <v>95</v>
      </c>
      <c r="CS22" s="191">
        <v>5330</v>
      </c>
      <c r="CT22" s="191">
        <v>430</v>
      </c>
      <c r="CU22" s="191">
        <v>536</v>
      </c>
      <c r="CV22" s="191">
        <v>22</v>
      </c>
      <c r="CW22" s="191">
        <v>738</v>
      </c>
      <c r="CX22" s="191">
        <v>43</v>
      </c>
      <c r="CY22" s="191">
        <v>55.5</v>
      </c>
      <c r="CZ22" s="191">
        <v>3.3</v>
      </c>
      <c r="DA22" s="191">
        <v>155</v>
      </c>
      <c r="DB22" s="191">
        <v>14</v>
      </c>
      <c r="DC22" s="191">
        <v>15.9</v>
      </c>
      <c r="DD22" s="191">
        <v>2.7</v>
      </c>
      <c r="DE22" s="191">
        <v>19700</v>
      </c>
      <c r="DF22" s="191">
        <v>2200</v>
      </c>
      <c r="DG22" s="191">
        <v>5870</v>
      </c>
      <c r="DH22" s="191">
        <v>330</v>
      </c>
      <c r="DJ22" s="191">
        <v>287.89999999999998</v>
      </c>
      <c r="DK22" s="198">
        <f t="shared" si="7"/>
        <v>489451.47679324896</v>
      </c>
      <c r="DL22" s="198">
        <f t="shared" si="8"/>
        <v>375203.91517128877</v>
      </c>
      <c r="DM22" s="198">
        <f t="shared" si="9"/>
        <v>289870.68965517241</v>
      </c>
      <c r="DN22" s="198">
        <f t="shared" si="10"/>
        <v>223851.20350109407</v>
      </c>
      <c r="DO22" s="198">
        <f t="shared" si="11"/>
        <v>139864.86486486488</v>
      </c>
      <c r="DP22" s="198">
        <f t="shared" si="12"/>
        <v>63410.301953818824</v>
      </c>
      <c r="DQ22" s="198">
        <f t="shared" si="13"/>
        <v>69346.733668341709</v>
      </c>
      <c r="DR22" s="198">
        <f t="shared" si="14"/>
        <v>44155.124653739615</v>
      </c>
      <c r="DS22" s="198">
        <f t="shared" si="15"/>
        <v>21666.666666666668</v>
      </c>
      <c r="DT22" s="198">
        <f t="shared" si="16"/>
        <v>9816.8498168498172</v>
      </c>
      <c r="DU22" s="198">
        <f t="shared" si="17"/>
        <v>4612.5</v>
      </c>
      <c r="DV22" s="198">
        <f t="shared" si="18"/>
        <v>2246.9635627530365</v>
      </c>
      <c r="DW22" s="198">
        <f t="shared" si="19"/>
        <v>962.73291925465833</v>
      </c>
      <c r="DX22" s="198">
        <f t="shared" si="20"/>
        <v>646.34146341463418</v>
      </c>
      <c r="DY22" s="199">
        <f t="shared" si="21"/>
        <v>0.64386156553977436</v>
      </c>
      <c r="DZ22" s="200">
        <f t="shared" si="22"/>
        <v>2.9831144465290809E-3</v>
      </c>
      <c r="EA22" s="200">
        <f t="shared" si="23"/>
        <v>3.3560477001703579</v>
      </c>
      <c r="EB22" s="222">
        <f t="shared" si="24"/>
        <v>1.3882887748672247E-2</v>
      </c>
    </row>
    <row r="23" spans="1:132" s="189" customFormat="1" ht="13.2">
      <c r="A23" s="188">
        <v>42528.035974317128</v>
      </c>
      <c r="B23" s="189" t="s">
        <v>2054</v>
      </c>
      <c r="C23" s="189" t="s">
        <v>2055</v>
      </c>
      <c r="D23" s="189">
        <v>20224</v>
      </c>
      <c r="E23" s="189">
        <v>55505</v>
      </c>
      <c r="F23" s="189" t="s">
        <v>1826</v>
      </c>
      <c r="G23" s="189" t="s">
        <v>1754</v>
      </c>
      <c r="H23" s="189" t="s">
        <v>1827</v>
      </c>
      <c r="I23" s="189" t="s">
        <v>1756</v>
      </c>
      <c r="J23" s="190">
        <v>0.91540486111111108</v>
      </c>
      <c r="K23" s="191">
        <v>17.085999999999999</v>
      </c>
      <c r="L23" s="189" t="s">
        <v>1825</v>
      </c>
      <c r="M23" s="191">
        <v>6850</v>
      </c>
      <c r="N23" s="191">
        <v>33900</v>
      </c>
      <c r="O23" s="192">
        <v>0.3352</v>
      </c>
      <c r="P23" s="192">
        <f t="shared" si="0"/>
        <v>1.0437605855750638E-2</v>
      </c>
      <c r="Q23" s="193">
        <v>4.5760000000000002E-2</v>
      </c>
      <c r="R23" s="193">
        <f t="shared" si="1"/>
        <v>1.3047954015860113E-3</v>
      </c>
      <c r="S23" s="193">
        <v>0.96233000000000002</v>
      </c>
      <c r="T23" s="194">
        <v>21.853149999999999</v>
      </c>
      <c r="U23" s="194">
        <f t="shared" si="2"/>
        <v>0.62311815370573176</v>
      </c>
      <c r="V23" s="195">
        <v>5.2769999999999997E-2</v>
      </c>
      <c r="W23" s="195">
        <f t="shared" si="3"/>
        <v>1.0999859817288581E-3</v>
      </c>
      <c r="X23" s="194">
        <v>-0.30806</v>
      </c>
      <c r="Y23" s="196">
        <v>1.472E-2</v>
      </c>
      <c r="Z23" s="196">
        <f t="shared" si="4"/>
        <v>4.4223450792537668E-4</v>
      </c>
      <c r="AA23" s="227">
        <v>0.3352</v>
      </c>
      <c r="AB23" s="227">
        <v>8.0000000000000002E-3</v>
      </c>
      <c r="AC23" s="227">
        <v>4.5760000000000002E-2</v>
      </c>
      <c r="AD23" s="227">
        <v>9.3000000000000005E-4</v>
      </c>
      <c r="AE23" s="225">
        <v>0.96233000000000002</v>
      </c>
      <c r="AF23" s="229">
        <v>21.853149999999999</v>
      </c>
      <c r="AG23" s="225">
        <v>0.44413079999999999</v>
      </c>
      <c r="AH23" s="227">
        <v>5.2769999999999997E-2</v>
      </c>
      <c r="AI23" s="231">
        <v>3.1E-4</v>
      </c>
      <c r="AJ23" s="233">
        <v>-0.30806</v>
      </c>
      <c r="AK23" s="231">
        <v>1.472E-2</v>
      </c>
      <c r="AL23" s="231">
        <v>3.3E-4</v>
      </c>
      <c r="AM23" s="231">
        <v>9.3399999999999993E-3</v>
      </c>
      <c r="AN23" s="231">
        <v>1.2E-4</v>
      </c>
      <c r="AO23" s="191">
        <v>293.39999999999998</v>
      </c>
      <c r="AP23" s="191">
        <v>6.1</v>
      </c>
      <c r="AQ23" s="197">
        <v>288.39999999999998</v>
      </c>
      <c r="AR23" s="197">
        <v>5.8</v>
      </c>
      <c r="AS23" s="191">
        <v>295.39999999999998</v>
      </c>
      <c r="AT23" s="191">
        <v>6.6</v>
      </c>
      <c r="AU23" s="191">
        <v>319</v>
      </c>
      <c r="AV23" s="191">
        <v>13</v>
      </c>
      <c r="AW23" s="191">
        <v>91.4</v>
      </c>
      <c r="AX23" s="191">
        <v>3</v>
      </c>
      <c r="AY23" s="191">
        <v>320</v>
      </c>
      <c r="AZ23" s="191">
        <v>7.4</v>
      </c>
      <c r="BA23" s="191">
        <v>384600</v>
      </c>
      <c r="BB23" s="191">
        <v>6600</v>
      </c>
      <c r="BC23" s="191">
        <v>6810</v>
      </c>
      <c r="BD23" s="191">
        <v>180</v>
      </c>
      <c r="BE23" s="191">
        <v>188460</v>
      </c>
      <c r="BF23" s="191">
        <v>4860</v>
      </c>
      <c r="BG23" s="191">
        <v>10.8</v>
      </c>
      <c r="BH23" s="191">
        <v>16.2</v>
      </c>
      <c r="BI23" s="191">
        <f t="shared" si="5"/>
        <v>17450</v>
      </c>
      <c r="BJ23" s="191">
        <f t="shared" si="6"/>
        <v>26178.867909059776</v>
      </c>
      <c r="BL23" s="189" t="s">
        <v>1826</v>
      </c>
      <c r="BM23" s="189" t="s">
        <v>1758</v>
      </c>
      <c r="BN23" s="189" t="s">
        <v>1828</v>
      </c>
      <c r="BO23" s="189" t="s">
        <v>1760</v>
      </c>
      <c r="BP23" s="188">
        <v>3.6011805555555554E-2</v>
      </c>
      <c r="BQ23" s="191">
        <v>17.085999999999999</v>
      </c>
      <c r="BR23" s="191" t="s">
        <v>1825</v>
      </c>
      <c r="BS23" s="191">
        <v>284000</v>
      </c>
      <c r="BT23" s="191">
        <v>22000</v>
      </c>
      <c r="BU23" s="191">
        <v>1240</v>
      </c>
      <c r="BV23" s="191">
        <v>590</v>
      </c>
      <c r="BW23" s="191">
        <v>8150</v>
      </c>
      <c r="BX23" s="191">
        <v>750</v>
      </c>
      <c r="BY23" s="191">
        <v>48.4</v>
      </c>
      <c r="BZ23" s="191">
        <v>3.9</v>
      </c>
      <c r="CA23" s="197">
        <v>17300</v>
      </c>
      <c r="CB23" s="191">
        <v>1300</v>
      </c>
      <c r="CC23" s="191">
        <v>106600</v>
      </c>
      <c r="CD23" s="191">
        <v>9200</v>
      </c>
      <c r="CE23" s="191">
        <v>222000</v>
      </c>
      <c r="CF23" s="191">
        <v>27000</v>
      </c>
      <c r="CG23" s="191">
        <v>25600</v>
      </c>
      <c r="CH23" s="191">
        <v>2300</v>
      </c>
      <c r="CI23" s="191">
        <v>99000</v>
      </c>
      <c r="CJ23" s="191">
        <v>10000</v>
      </c>
      <c r="CK23" s="191">
        <v>18900</v>
      </c>
      <c r="CL23" s="191">
        <v>2000</v>
      </c>
      <c r="CM23" s="191">
        <v>1800</v>
      </c>
      <c r="CN23" s="191">
        <v>200</v>
      </c>
      <c r="CO23" s="191">
        <v>13700</v>
      </c>
      <c r="CP23" s="191">
        <v>1100</v>
      </c>
      <c r="CQ23" s="191">
        <v>1680</v>
      </c>
      <c r="CR23" s="191">
        <v>140</v>
      </c>
      <c r="CS23" s="191">
        <v>6100</v>
      </c>
      <c r="CT23" s="191">
        <v>480</v>
      </c>
      <c r="CU23" s="191">
        <v>831</v>
      </c>
      <c r="CV23" s="191">
        <v>69</v>
      </c>
      <c r="CW23" s="191">
        <v>1270</v>
      </c>
      <c r="CX23" s="191">
        <v>140</v>
      </c>
      <c r="CY23" s="191">
        <v>132</v>
      </c>
      <c r="CZ23" s="191">
        <v>15</v>
      </c>
      <c r="DA23" s="191">
        <v>511</v>
      </c>
      <c r="DB23" s="191">
        <v>62</v>
      </c>
      <c r="DC23" s="191">
        <v>57.6</v>
      </c>
      <c r="DD23" s="191">
        <v>6.4</v>
      </c>
      <c r="DE23" s="191">
        <v>33900</v>
      </c>
      <c r="DF23" s="191">
        <v>2100</v>
      </c>
      <c r="DG23" s="191">
        <v>6850</v>
      </c>
      <c r="DH23" s="191">
        <v>510</v>
      </c>
      <c r="DJ23" s="191">
        <v>288.39999999999998</v>
      </c>
      <c r="DK23" s="198">
        <f t="shared" si="7"/>
        <v>449789.029535865</v>
      </c>
      <c r="DL23" s="198">
        <f t="shared" si="8"/>
        <v>362153.34420880914</v>
      </c>
      <c r="DM23" s="198">
        <f t="shared" si="9"/>
        <v>275862.06896551728</v>
      </c>
      <c r="DN23" s="198">
        <f t="shared" si="10"/>
        <v>216630.19693654266</v>
      </c>
      <c r="DO23" s="198">
        <f t="shared" si="11"/>
        <v>127702.70270270271</v>
      </c>
      <c r="DP23" s="198">
        <f t="shared" si="12"/>
        <v>31971.580817051508</v>
      </c>
      <c r="DQ23" s="198">
        <f t="shared" si="13"/>
        <v>68844.221105527628</v>
      </c>
      <c r="DR23" s="198">
        <f t="shared" si="14"/>
        <v>46537.396121883656</v>
      </c>
      <c r="DS23" s="198">
        <f t="shared" si="15"/>
        <v>24796.747967479674</v>
      </c>
      <c r="DT23" s="198">
        <f t="shared" si="16"/>
        <v>15219.780219780219</v>
      </c>
      <c r="DU23" s="198">
        <f t="shared" si="17"/>
        <v>7937.5</v>
      </c>
      <c r="DV23" s="198">
        <f t="shared" si="18"/>
        <v>5344.1295546558704</v>
      </c>
      <c r="DW23" s="198">
        <f t="shared" si="19"/>
        <v>3173.913043478261</v>
      </c>
      <c r="DX23" s="198">
        <f t="shared" si="20"/>
        <v>2341.4634146341464</v>
      </c>
      <c r="DY23" s="199">
        <f t="shared" si="21"/>
        <v>0.34098111023132077</v>
      </c>
      <c r="DZ23" s="200">
        <f t="shared" si="22"/>
        <v>9.4426229508196725E-3</v>
      </c>
      <c r="EA23" s="200">
        <f t="shared" si="23"/>
        <v>4.9489051094890515</v>
      </c>
      <c r="EB23" s="222">
        <f t="shared" si="24"/>
        <v>4.6102824500158686E-2</v>
      </c>
    </row>
    <row r="24" spans="1:132" s="189" customFormat="1" ht="13.2">
      <c r="A24" s="188">
        <v>42528.023393368057</v>
      </c>
      <c r="B24" s="189" t="s">
        <v>2056</v>
      </c>
      <c r="C24" s="189" t="s">
        <v>2057</v>
      </c>
      <c r="D24" s="189">
        <v>11655</v>
      </c>
      <c r="E24" s="189">
        <v>85667</v>
      </c>
      <c r="F24" s="189" t="s">
        <v>1830</v>
      </c>
      <c r="G24" s="189" t="s">
        <v>1754</v>
      </c>
      <c r="H24" s="189" t="s">
        <v>1831</v>
      </c>
      <c r="I24" s="189" t="s">
        <v>1756</v>
      </c>
      <c r="J24" s="190">
        <v>0.90282384259259263</v>
      </c>
      <c r="K24" s="191">
        <v>17.056999999999999</v>
      </c>
      <c r="L24" s="189" t="s">
        <v>1829</v>
      </c>
      <c r="M24" s="191">
        <v>7050</v>
      </c>
      <c r="N24" s="191">
        <v>25900</v>
      </c>
      <c r="O24" s="192">
        <v>0.3256</v>
      </c>
      <c r="P24" s="192">
        <f t="shared" si="0"/>
        <v>9.415208123031588E-3</v>
      </c>
      <c r="Q24" s="193">
        <v>4.5780000000000001E-2</v>
      </c>
      <c r="R24" s="193">
        <f t="shared" si="1"/>
        <v>1.305075997787102E-3</v>
      </c>
      <c r="S24" s="193">
        <v>0.90529999999999999</v>
      </c>
      <c r="T24" s="194">
        <v>21.843599999999999</v>
      </c>
      <c r="U24" s="194">
        <f t="shared" si="2"/>
        <v>0.62270772091279702</v>
      </c>
      <c r="V24" s="195">
        <v>5.1860000000000003E-2</v>
      </c>
      <c r="W24" s="195">
        <f t="shared" si="3"/>
        <v>1.1306121527738856E-3</v>
      </c>
      <c r="X24" s="194">
        <v>0.27882000000000001</v>
      </c>
      <c r="Y24" s="196">
        <v>1.474E-2</v>
      </c>
      <c r="Z24" s="196">
        <f t="shared" si="4"/>
        <v>4.576101397477989E-4</v>
      </c>
      <c r="AA24" s="227">
        <v>0.3256</v>
      </c>
      <c r="AB24" s="227">
        <v>6.7999999999999996E-3</v>
      </c>
      <c r="AC24" s="227">
        <v>4.5780000000000001E-2</v>
      </c>
      <c r="AD24" s="227">
        <v>9.3000000000000005E-4</v>
      </c>
      <c r="AE24" s="225">
        <v>0.90529999999999999</v>
      </c>
      <c r="AF24" s="229">
        <v>21.843599999999999</v>
      </c>
      <c r="AG24" s="225">
        <v>0.4437429</v>
      </c>
      <c r="AH24" s="227">
        <v>5.1860000000000003E-2</v>
      </c>
      <c r="AI24" s="231">
        <v>4.4999999999999999E-4</v>
      </c>
      <c r="AJ24" s="233">
        <v>0.27882000000000001</v>
      </c>
      <c r="AK24" s="231">
        <v>1.474E-2</v>
      </c>
      <c r="AL24" s="231">
        <v>3.5E-4</v>
      </c>
      <c r="AM24" s="231">
        <v>1.847E-2</v>
      </c>
      <c r="AN24" s="231">
        <v>7.1000000000000002E-4</v>
      </c>
      <c r="AO24" s="191">
        <v>286.10000000000002</v>
      </c>
      <c r="AP24" s="191">
        <v>5.2</v>
      </c>
      <c r="AQ24" s="197">
        <v>288.60000000000002</v>
      </c>
      <c r="AR24" s="197">
        <v>5.7</v>
      </c>
      <c r="AS24" s="191">
        <v>295.7</v>
      </c>
      <c r="AT24" s="191">
        <v>7.1</v>
      </c>
      <c r="AU24" s="191">
        <v>278</v>
      </c>
      <c r="AV24" s="191">
        <v>20</v>
      </c>
      <c r="AW24" s="191">
        <v>67.7</v>
      </c>
      <c r="AX24" s="191">
        <v>2.2999999999999998</v>
      </c>
      <c r="AY24" s="191">
        <v>208</v>
      </c>
      <c r="AZ24" s="191">
        <v>5.4</v>
      </c>
      <c r="BA24" s="191">
        <v>254040</v>
      </c>
      <c r="BB24" s="191">
        <v>4680</v>
      </c>
      <c r="BC24" s="191">
        <v>4980</v>
      </c>
      <c r="BD24" s="191">
        <v>120</v>
      </c>
      <c r="BE24" s="191">
        <v>139020</v>
      </c>
      <c r="BF24" s="191">
        <v>3000</v>
      </c>
      <c r="BG24" s="191">
        <v>11.4</v>
      </c>
      <c r="BH24" s="191">
        <v>10.8</v>
      </c>
      <c r="BI24" s="191">
        <f t="shared" si="5"/>
        <v>12194.736842105263</v>
      </c>
      <c r="BJ24" s="191">
        <f t="shared" si="6"/>
        <v>11555.905369251392</v>
      </c>
      <c r="BL24" s="189" t="s">
        <v>1830</v>
      </c>
      <c r="BM24" s="189" t="s">
        <v>1758</v>
      </c>
      <c r="BN24" s="189" t="s">
        <v>1832</v>
      </c>
      <c r="BO24" s="189" t="s">
        <v>1760</v>
      </c>
      <c r="BP24" s="188">
        <v>2.3430787037037035E-2</v>
      </c>
      <c r="BQ24" s="191">
        <v>17.056999999999999</v>
      </c>
      <c r="BR24" s="191" t="s">
        <v>1829</v>
      </c>
      <c r="BS24" s="191">
        <v>229000</v>
      </c>
      <c r="BT24" s="191">
        <v>11000</v>
      </c>
      <c r="BU24" s="191">
        <v>310</v>
      </c>
      <c r="BV24" s="191">
        <v>590</v>
      </c>
      <c r="BW24" s="191">
        <v>6360</v>
      </c>
      <c r="BX24" s="191">
        <v>680</v>
      </c>
      <c r="BY24" s="191">
        <v>46.8</v>
      </c>
      <c r="BZ24" s="191">
        <v>4.8</v>
      </c>
      <c r="CA24" s="197">
        <v>15000</v>
      </c>
      <c r="CB24" s="191">
        <v>1400</v>
      </c>
      <c r="CC24" s="191">
        <v>116000</v>
      </c>
      <c r="CD24" s="191">
        <v>8700</v>
      </c>
      <c r="CE24" s="191">
        <v>231000</v>
      </c>
      <c r="CF24" s="191">
        <v>16000</v>
      </c>
      <c r="CG24" s="191">
        <v>29100</v>
      </c>
      <c r="CH24" s="191">
        <v>2700</v>
      </c>
      <c r="CI24" s="191">
        <v>102800</v>
      </c>
      <c r="CJ24" s="191">
        <v>6700</v>
      </c>
      <c r="CK24" s="191">
        <v>21100</v>
      </c>
      <c r="CL24" s="191">
        <v>1400</v>
      </c>
      <c r="CM24" s="191">
        <v>3080</v>
      </c>
      <c r="CN24" s="191">
        <v>340</v>
      </c>
      <c r="CO24" s="191">
        <v>13500</v>
      </c>
      <c r="CP24" s="191">
        <v>1300</v>
      </c>
      <c r="CQ24" s="191">
        <v>1680</v>
      </c>
      <c r="CR24" s="191">
        <v>150</v>
      </c>
      <c r="CS24" s="191">
        <v>5600</v>
      </c>
      <c r="CT24" s="191">
        <v>490</v>
      </c>
      <c r="CU24" s="191">
        <v>652</v>
      </c>
      <c r="CV24" s="191">
        <v>67</v>
      </c>
      <c r="CW24" s="191">
        <v>940</v>
      </c>
      <c r="CX24" s="191">
        <v>68</v>
      </c>
      <c r="CY24" s="191">
        <v>79.8</v>
      </c>
      <c r="CZ24" s="191">
        <v>8.6999999999999993</v>
      </c>
      <c r="DA24" s="191">
        <v>256</v>
      </c>
      <c r="DB24" s="191">
        <v>26</v>
      </c>
      <c r="DC24" s="191">
        <v>30.4</v>
      </c>
      <c r="DD24" s="191">
        <v>4.5999999999999996</v>
      </c>
      <c r="DE24" s="191">
        <v>25900</v>
      </c>
      <c r="DF24" s="191">
        <v>2300</v>
      </c>
      <c r="DG24" s="191">
        <v>7050</v>
      </c>
      <c r="DH24" s="191">
        <v>580</v>
      </c>
      <c r="DJ24" s="191">
        <v>288.60000000000002</v>
      </c>
      <c r="DK24" s="198">
        <f t="shared" si="7"/>
        <v>489451.47679324896</v>
      </c>
      <c r="DL24" s="198">
        <f t="shared" si="8"/>
        <v>376835.23654159869</v>
      </c>
      <c r="DM24" s="198">
        <f t="shared" si="9"/>
        <v>313577.58620689658</v>
      </c>
      <c r="DN24" s="198">
        <f t="shared" si="10"/>
        <v>224945.29540481401</v>
      </c>
      <c r="DO24" s="198">
        <f t="shared" si="11"/>
        <v>142567.56756756757</v>
      </c>
      <c r="DP24" s="198">
        <f t="shared" si="12"/>
        <v>54706.927175843695</v>
      </c>
      <c r="DQ24" s="198">
        <f t="shared" si="13"/>
        <v>67839.195979899494</v>
      </c>
      <c r="DR24" s="198">
        <f t="shared" si="14"/>
        <v>46537.396121883656</v>
      </c>
      <c r="DS24" s="198">
        <f t="shared" si="15"/>
        <v>22764.227642276423</v>
      </c>
      <c r="DT24" s="198">
        <f t="shared" si="16"/>
        <v>11941.391941391941</v>
      </c>
      <c r="DU24" s="198">
        <f t="shared" si="17"/>
        <v>5875</v>
      </c>
      <c r="DV24" s="198">
        <f t="shared" si="18"/>
        <v>3230.7692307692305</v>
      </c>
      <c r="DW24" s="198">
        <f t="shared" si="19"/>
        <v>1590.0621118012423</v>
      </c>
      <c r="DX24" s="198">
        <f t="shared" si="20"/>
        <v>1235.7723577235772</v>
      </c>
      <c r="DY24" s="199">
        <f t="shared" si="21"/>
        <v>0.55627764276441505</v>
      </c>
      <c r="DZ24" s="200">
        <f t="shared" si="22"/>
        <v>5.4285714285714284E-3</v>
      </c>
      <c r="EA24" s="200">
        <f t="shared" si="23"/>
        <v>3.6737588652482271</v>
      </c>
      <c r="EB24" s="222">
        <f t="shared" si="24"/>
        <v>2.3438693351736831E-2</v>
      </c>
    </row>
    <row r="25" spans="1:132" s="189" customFormat="1" ht="13.2">
      <c r="A25" s="188">
        <v>42528.024513865741</v>
      </c>
      <c r="B25" s="189" t="s">
        <v>2058</v>
      </c>
      <c r="C25" s="189" t="s">
        <v>2059</v>
      </c>
      <c r="D25" s="189">
        <v>13512</v>
      </c>
      <c r="E25" s="189">
        <v>87121</v>
      </c>
      <c r="F25" s="189" t="s">
        <v>1834</v>
      </c>
      <c r="G25" s="189" t="s">
        <v>1754</v>
      </c>
      <c r="H25" s="189" t="s">
        <v>1835</v>
      </c>
      <c r="I25" s="189" t="s">
        <v>1756</v>
      </c>
      <c r="J25" s="190">
        <v>0.90394444444444444</v>
      </c>
      <c r="K25" s="191">
        <v>17.172000000000001</v>
      </c>
      <c r="L25" s="189" t="s">
        <v>1833</v>
      </c>
      <c r="M25" s="191">
        <v>5280</v>
      </c>
      <c r="N25" s="191">
        <v>29000</v>
      </c>
      <c r="O25" s="192">
        <v>0.33410000000000001</v>
      </c>
      <c r="P25" s="192">
        <f t="shared" si="0"/>
        <v>1.0119739324705949E-2</v>
      </c>
      <c r="Q25" s="193">
        <v>4.5780000000000001E-2</v>
      </c>
      <c r="R25" s="193">
        <f t="shared" si="1"/>
        <v>1.2909002130296516E-3</v>
      </c>
      <c r="S25" s="193">
        <v>0.95067000000000002</v>
      </c>
      <c r="T25" s="194">
        <v>21.843599999999999</v>
      </c>
      <c r="U25" s="194">
        <f t="shared" si="2"/>
        <v>0.61594381593129088</v>
      </c>
      <c r="V25" s="195">
        <v>5.3310000000000003E-2</v>
      </c>
      <c r="W25" s="195">
        <f t="shared" si="3"/>
        <v>1.1387635575482735E-3</v>
      </c>
      <c r="X25" s="194">
        <v>-0.24129</v>
      </c>
      <c r="Y25" s="196">
        <v>1.438E-2</v>
      </c>
      <c r="Z25" s="196">
        <f t="shared" si="4"/>
        <v>4.1558845027262251E-4</v>
      </c>
      <c r="AA25" s="227">
        <v>0.33410000000000001</v>
      </c>
      <c r="AB25" s="227">
        <v>7.6E-3</v>
      </c>
      <c r="AC25" s="227">
        <v>4.5780000000000001E-2</v>
      </c>
      <c r="AD25" s="227">
        <v>9.1E-4</v>
      </c>
      <c r="AE25" s="225">
        <v>0.95067000000000002</v>
      </c>
      <c r="AF25" s="229">
        <v>21.843599999999999</v>
      </c>
      <c r="AG25" s="225">
        <v>0.43419999999999997</v>
      </c>
      <c r="AH25" s="227">
        <v>5.3310000000000003E-2</v>
      </c>
      <c r="AI25" s="231">
        <v>4.0000000000000002E-4</v>
      </c>
      <c r="AJ25" s="233">
        <v>-0.24129</v>
      </c>
      <c r="AK25" s="231">
        <v>1.438E-2</v>
      </c>
      <c r="AL25" s="231">
        <v>2.9999999999999997E-4</v>
      </c>
      <c r="AM25" s="231">
        <v>1.2367E-2</v>
      </c>
      <c r="AN25" s="231">
        <v>8.7000000000000001E-5</v>
      </c>
      <c r="AO25" s="191">
        <v>292.60000000000002</v>
      </c>
      <c r="AP25" s="191">
        <v>5.8</v>
      </c>
      <c r="AQ25" s="197">
        <v>288.60000000000002</v>
      </c>
      <c r="AR25" s="197">
        <v>5.6</v>
      </c>
      <c r="AS25" s="191">
        <v>288.60000000000002</v>
      </c>
      <c r="AT25" s="191">
        <v>6</v>
      </c>
      <c r="AU25" s="191">
        <v>342</v>
      </c>
      <c r="AV25" s="191">
        <v>17</v>
      </c>
      <c r="AW25" s="191">
        <v>52.8</v>
      </c>
      <c r="AX25" s="191">
        <v>3.1</v>
      </c>
      <c r="AY25" s="191">
        <v>243</v>
      </c>
      <c r="AZ25" s="191">
        <v>15</v>
      </c>
      <c r="BA25" s="191">
        <v>286800</v>
      </c>
      <c r="BB25" s="191">
        <v>14400</v>
      </c>
      <c r="BC25" s="191">
        <v>3930</v>
      </c>
      <c r="BD25" s="191">
        <v>174</v>
      </c>
      <c r="BE25" s="191">
        <v>107700</v>
      </c>
      <c r="BF25" s="191">
        <v>4680</v>
      </c>
      <c r="BG25" s="191">
        <v>12</v>
      </c>
      <c r="BH25" s="191">
        <v>12</v>
      </c>
      <c r="BI25" s="191">
        <f t="shared" si="5"/>
        <v>8975</v>
      </c>
      <c r="BJ25" s="191">
        <f t="shared" si="6"/>
        <v>8983.469541329785</v>
      </c>
      <c r="BL25" s="189" t="s">
        <v>1834</v>
      </c>
      <c r="BM25" s="189" t="s">
        <v>1758</v>
      </c>
      <c r="BN25" s="189" t="s">
        <v>1836</v>
      </c>
      <c r="BO25" s="189" t="s">
        <v>1760</v>
      </c>
      <c r="BP25" s="188">
        <v>2.4551273148148148E-2</v>
      </c>
      <c r="BQ25" s="191">
        <v>17.172000000000001</v>
      </c>
      <c r="BR25" s="191" t="s">
        <v>1833</v>
      </c>
      <c r="BS25" s="191">
        <v>241000</v>
      </c>
      <c r="BT25" s="191">
        <v>16000</v>
      </c>
      <c r="BU25" s="191">
        <v>1000</v>
      </c>
      <c r="BV25" s="191">
        <v>880</v>
      </c>
      <c r="BW25" s="191">
        <v>7450</v>
      </c>
      <c r="BX25" s="191">
        <v>900</v>
      </c>
      <c r="BY25" s="191">
        <v>46.2</v>
      </c>
      <c r="BZ25" s="191">
        <v>8.9</v>
      </c>
      <c r="CA25" s="197">
        <v>22700</v>
      </c>
      <c r="CB25" s="191">
        <v>1900</v>
      </c>
      <c r="CC25" s="191">
        <v>108300</v>
      </c>
      <c r="CD25" s="191">
        <v>8100</v>
      </c>
      <c r="CE25" s="191">
        <v>207000</v>
      </c>
      <c r="CF25" s="191">
        <v>16000</v>
      </c>
      <c r="CG25" s="191">
        <v>26400</v>
      </c>
      <c r="CH25" s="191">
        <v>1600</v>
      </c>
      <c r="CI25" s="191">
        <v>92500</v>
      </c>
      <c r="CJ25" s="191">
        <v>4600</v>
      </c>
      <c r="CK25" s="191">
        <v>18800</v>
      </c>
      <c r="CL25" s="191">
        <v>1400</v>
      </c>
      <c r="CM25" s="191">
        <v>631</v>
      </c>
      <c r="CN25" s="191">
        <v>50</v>
      </c>
      <c r="CO25" s="191">
        <v>13720</v>
      </c>
      <c r="CP25" s="191">
        <v>820</v>
      </c>
      <c r="CQ25" s="191">
        <v>1680</v>
      </c>
      <c r="CR25" s="191">
        <v>110</v>
      </c>
      <c r="CS25" s="191">
        <v>6760</v>
      </c>
      <c r="CT25" s="191">
        <v>380</v>
      </c>
      <c r="CU25" s="191">
        <v>1011</v>
      </c>
      <c r="CV25" s="191">
        <v>62</v>
      </c>
      <c r="CW25" s="191">
        <v>1600</v>
      </c>
      <c r="CX25" s="191">
        <v>130</v>
      </c>
      <c r="CY25" s="191">
        <v>161</v>
      </c>
      <c r="CZ25" s="191">
        <v>10</v>
      </c>
      <c r="DA25" s="191">
        <v>651</v>
      </c>
      <c r="DB25" s="191">
        <v>37</v>
      </c>
      <c r="DC25" s="191">
        <v>71.8</v>
      </c>
      <c r="DD25" s="191">
        <v>6.1</v>
      </c>
      <c r="DE25" s="191">
        <v>29000</v>
      </c>
      <c r="DF25" s="191">
        <v>1800</v>
      </c>
      <c r="DG25" s="191">
        <v>5280</v>
      </c>
      <c r="DH25" s="191">
        <v>400</v>
      </c>
      <c r="DJ25" s="191">
        <v>288.60000000000002</v>
      </c>
      <c r="DK25" s="198">
        <f t="shared" si="7"/>
        <v>456962.02531645569</v>
      </c>
      <c r="DL25" s="198">
        <f t="shared" si="8"/>
        <v>337683.52365415986</v>
      </c>
      <c r="DM25" s="198">
        <f t="shared" si="9"/>
        <v>284482.75862068968</v>
      </c>
      <c r="DN25" s="198">
        <f t="shared" si="10"/>
        <v>202407.0021881838</v>
      </c>
      <c r="DO25" s="198">
        <f t="shared" si="11"/>
        <v>127027.02702702703</v>
      </c>
      <c r="DP25" s="198">
        <f t="shared" si="12"/>
        <v>11207.815275310833</v>
      </c>
      <c r="DQ25" s="198">
        <f t="shared" si="13"/>
        <v>68944.723618090444</v>
      </c>
      <c r="DR25" s="198">
        <f t="shared" si="14"/>
        <v>46537.396121883656</v>
      </c>
      <c r="DS25" s="198">
        <f t="shared" si="15"/>
        <v>27479.674796747968</v>
      </c>
      <c r="DT25" s="198">
        <f t="shared" si="16"/>
        <v>18516.483516483517</v>
      </c>
      <c r="DU25" s="198">
        <f t="shared" si="17"/>
        <v>10000</v>
      </c>
      <c r="DV25" s="198">
        <f t="shared" si="18"/>
        <v>6518.2186234817818</v>
      </c>
      <c r="DW25" s="198">
        <f t="shared" si="19"/>
        <v>4043.478260869565</v>
      </c>
      <c r="DX25" s="198">
        <f t="shared" si="20"/>
        <v>2918.6991869918697</v>
      </c>
      <c r="DY25" s="199">
        <f t="shared" si="21"/>
        <v>0.11976292103731311</v>
      </c>
      <c r="DZ25" s="200">
        <f t="shared" si="22"/>
        <v>1.0621301775147928E-2</v>
      </c>
      <c r="EA25" s="200">
        <f t="shared" si="23"/>
        <v>5.4924242424242422</v>
      </c>
      <c r="EB25" s="222">
        <f t="shared" si="24"/>
        <v>5.864811763214603E-2</v>
      </c>
    </row>
    <row r="26" spans="1:132" s="189" customFormat="1" ht="13.2">
      <c r="A26" s="188">
        <v>42528.017648078705</v>
      </c>
      <c r="B26" s="189" t="s">
        <v>2060</v>
      </c>
      <c r="C26" s="189" t="s">
        <v>2061</v>
      </c>
      <c r="D26" s="189">
        <v>9508</v>
      </c>
      <c r="E26" s="189">
        <v>77421</v>
      </c>
      <c r="F26" s="189" t="s">
        <v>1838</v>
      </c>
      <c r="G26" s="189" t="s">
        <v>1754</v>
      </c>
      <c r="H26" s="189" t="s">
        <v>1839</v>
      </c>
      <c r="I26" s="189" t="s">
        <v>1756</v>
      </c>
      <c r="J26" s="190">
        <v>0.89707858796296291</v>
      </c>
      <c r="K26" s="191">
        <v>17.041</v>
      </c>
      <c r="L26" s="189" t="s">
        <v>1837</v>
      </c>
      <c r="M26" s="191">
        <v>7290</v>
      </c>
      <c r="N26" s="191">
        <v>33200</v>
      </c>
      <c r="O26" s="192">
        <v>0.3291</v>
      </c>
      <c r="P26" s="192">
        <f t="shared" si="0"/>
        <v>8.974002674392292E-3</v>
      </c>
      <c r="Q26" s="193">
        <v>4.582E-2</v>
      </c>
      <c r="R26" s="193">
        <f t="shared" si="1"/>
        <v>1.1969498569280169E-3</v>
      </c>
      <c r="S26" s="193">
        <v>0.96233000000000002</v>
      </c>
      <c r="T26" s="194">
        <v>21.824529999999999</v>
      </c>
      <c r="U26" s="194">
        <f t="shared" si="2"/>
        <v>0.570119339494636</v>
      </c>
      <c r="V26" s="195">
        <v>5.2089999999999997E-2</v>
      </c>
      <c r="W26" s="195">
        <f t="shared" si="3"/>
        <v>1.0990210371052958E-3</v>
      </c>
      <c r="X26" s="194">
        <v>-9.4279000000000002E-2</v>
      </c>
      <c r="Y26" s="196">
        <v>1.46E-2</v>
      </c>
      <c r="Z26" s="196">
        <f t="shared" si="4"/>
        <v>3.6560087527247526E-4</v>
      </c>
      <c r="AA26" s="227">
        <v>0.3291</v>
      </c>
      <c r="AB26" s="227">
        <v>6.1000000000000004E-3</v>
      </c>
      <c r="AC26" s="227">
        <v>4.582E-2</v>
      </c>
      <c r="AD26" s="227">
        <v>7.6999999999999996E-4</v>
      </c>
      <c r="AE26" s="225">
        <v>0.96233000000000002</v>
      </c>
      <c r="AF26" s="229">
        <v>21.824529999999999</v>
      </c>
      <c r="AG26" s="225">
        <v>0.3667588</v>
      </c>
      <c r="AH26" s="227">
        <v>5.2089999999999997E-2</v>
      </c>
      <c r="AI26" s="231">
        <v>3.5E-4</v>
      </c>
      <c r="AJ26" s="233">
        <v>-9.4279000000000002E-2</v>
      </c>
      <c r="AK26" s="231">
        <v>1.46E-2</v>
      </c>
      <c r="AL26" s="231">
        <v>2.2000000000000001E-4</v>
      </c>
      <c r="AM26" s="231">
        <v>2.0639999999999999E-2</v>
      </c>
      <c r="AN26" s="231">
        <v>2.1000000000000001E-4</v>
      </c>
      <c r="AO26" s="191">
        <v>288.8</v>
      </c>
      <c r="AP26" s="191">
        <v>4.5999999999999996</v>
      </c>
      <c r="AQ26" s="197">
        <v>288.8</v>
      </c>
      <c r="AR26" s="197">
        <v>4.8</v>
      </c>
      <c r="AS26" s="191">
        <v>292.89999999999998</v>
      </c>
      <c r="AT26" s="191">
        <v>4.4000000000000004</v>
      </c>
      <c r="AU26" s="191">
        <v>292</v>
      </c>
      <c r="AV26" s="191">
        <v>15</v>
      </c>
      <c r="AW26" s="191">
        <v>80.2</v>
      </c>
      <c r="AX26" s="191">
        <v>4.4000000000000004</v>
      </c>
      <c r="AY26" s="191">
        <v>265</v>
      </c>
      <c r="AZ26" s="191">
        <v>12</v>
      </c>
      <c r="BA26" s="191">
        <v>321000</v>
      </c>
      <c r="BB26" s="191">
        <v>10800</v>
      </c>
      <c r="BC26" s="191">
        <v>6012</v>
      </c>
      <c r="BD26" s="191">
        <v>282</v>
      </c>
      <c r="BE26" s="191">
        <v>165000</v>
      </c>
      <c r="BF26" s="191">
        <v>7200</v>
      </c>
      <c r="BG26" s="191">
        <v>25.8</v>
      </c>
      <c r="BH26" s="191">
        <v>12.6</v>
      </c>
      <c r="BI26" s="191">
        <f t="shared" si="5"/>
        <v>6395.3488372093025</v>
      </c>
      <c r="BJ26" s="191">
        <f t="shared" si="6"/>
        <v>3135.7526447901373</v>
      </c>
      <c r="BL26" s="189" t="s">
        <v>1838</v>
      </c>
      <c r="BM26" s="189" t="s">
        <v>1758</v>
      </c>
      <c r="BN26" s="189" t="s">
        <v>1840</v>
      </c>
      <c r="BO26" s="189" t="s">
        <v>1760</v>
      </c>
      <c r="BP26" s="188">
        <v>1.7685532407407407E-2</v>
      </c>
      <c r="BQ26" s="191">
        <v>17.041</v>
      </c>
      <c r="BR26" s="191" t="s">
        <v>1837</v>
      </c>
      <c r="BS26" s="191">
        <v>247000</v>
      </c>
      <c r="BT26" s="191">
        <v>11000</v>
      </c>
      <c r="BU26" s="191">
        <v>2300</v>
      </c>
      <c r="BV26" s="191">
        <v>1000</v>
      </c>
      <c r="BW26" s="191">
        <v>8600</v>
      </c>
      <c r="BX26" s="191">
        <v>1000</v>
      </c>
      <c r="BY26" s="191">
        <v>43</v>
      </c>
      <c r="BZ26" s="191">
        <v>4.0999999999999996</v>
      </c>
      <c r="CA26" s="197">
        <v>20700</v>
      </c>
      <c r="CB26" s="191">
        <v>1300</v>
      </c>
      <c r="CC26" s="191">
        <v>109700</v>
      </c>
      <c r="CD26" s="191">
        <v>9100</v>
      </c>
      <c r="CE26" s="191">
        <v>209000</v>
      </c>
      <c r="CF26" s="191">
        <v>16000</v>
      </c>
      <c r="CG26" s="191">
        <v>26900</v>
      </c>
      <c r="CH26" s="191">
        <v>2300</v>
      </c>
      <c r="CI26" s="191">
        <v>94800</v>
      </c>
      <c r="CJ26" s="191">
        <v>8500</v>
      </c>
      <c r="CK26" s="191">
        <v>18900</v>
      </c>
      <c r="CL26" s="191">
        <v>1300</v>
      </c>
      <c r="CM26" s="191">
        <v>1510</v>
      </c>
      <c r="CN26" s="191">
        <v>200</v>
      </c>
      <c r="CO26" s="191">
        <v>12750</v>
      </c>
      <c r="CP26" s="191">
        <v>700</v>
      </c>
      <c r="CQ26" s="191">
        <v>1570</v>
      </c>
      <c r="CR26" s="191">
        <v>110</v>
      </c>
      <c r="CS26" s="191">
        <v>6460</v>
      </c>
      <c r="CT26" s="191">
        <v>350</v>
      </c>
      <c r="CU26" s="191">
        <v>831</v>
      </c>
      <c r="CV26" s="191">
        <v>49</v>
      </c>
      <c r="CW26" s="191">
        <v>1288</v>
      </c>
      <c r="CX26" s="191">
        <v>95</v>
      </c>
      <c r="CY26" s="191">
        <v>123.3</v>
      </c>
      <c r="CZ26" s="191">
        <v>8.8000000000000007</v>
      </c>
      <c r="DA26" s="191">
        <v>450</v>
      </c>
      <c r="DB26" s="191">
        <v>34</v>
      </c>
      <c r="DC26" s="191">
        <v>46.9</v>
      </c>
      <c r="DD26" s="191">
        <v>3.1</v>
      </c>
      <c r="DE26" s="191">
        <v>33200</v>
      </c>
      <c r="DF26" s="191">
        <v>2900</v>
      </c>
      <c r="DG26" s="191">
        <v>7290</v>
      </c>
      <c r="DH26" s="191">
        <v>640</v>
      </c>
      <c r="DJ26" s="191">
        <v>288.8</v>
      </c>
      <c r="DK26" s="198">
        <f t="shared" si="7"/>
        <v>462869.19831223629</v>
      </c>
      <c r="DL26" s="198">
        <f t="shared" si="8"/>
        <v>340946.16639477975</v>
      </c>
      <c r="DM26" s="198">
        <f t="shared" si="9"/>
        <v>289870.68965517241</v>
      </c>
      <c r="DN26" s="198">
        <f t="shared" si="10"/>
        <v>207439.8249452954</v>
      </c>
      <c r="DO26" s="198">
        <f t="shared" si="11"/>
        <v>127702.70270270271</v>
      </c>
      <c r="DP26" s="198">
        <f t="shared" si="12"/>
        <v>26820.603907637655</v>
      </c>
      <c r="DQ26" s="198">
        <f t="shared" si="13"/>
        <v>64070.351758793964</v>
      </c>
      <c r="DR26" s="198">
        <f t="shared" si="14"/>
        <v>43490.304709141274</v>
      </c>
      <c r="DS26" s="198">
        <f t="shared" si="15"/>
        <v>26260.162601626016</v>
      </c>
      <c r="DT26" s="198">
        <f t="shared" si="16"/>
        <v>15219.780219780219</v>
      </c>
      <c r="DU26" s="198">
        <f t="shared" si="17"/>
        <v>8050</v>
      </c>
      <c r="DV26" s="198">
        <f t="shared" si="18"/>
        <v>4991.9028340080968</v>
      </c>
      <c r="DW26" s="198">
        <f t="shared" si="19"/>
        <v>2795.0310559006211</v>
      </c>
      <c r="DX26" s="198">
        <f t="shared" si="20"/>
        <v>1906.5040650406504</v>
      </c>
      <c r="DY26" s="199">
        <f t="shared" si="21"/>
        <v>0.29651041582317372</v>
      </c>
      <c r="DZ26" s="200">
        <f t="shared" si="22"/>
        <v>7.2600619195046434E-3</v>
      </c>
      <c r="EA26" s="200">
        <f t="shared" si="23"/>
        <v>4.554183813443073</v>
      </c>
      <c r="EB26" s="222">
        <f t="shared" si="24"/>
        <v>4.3624406284252834E-2</v>
      </c>
    </row>
    <row r="27" spans="1:132" s="189" customFormat="1" ht="13.2">
      <c r="A27" s="188">
        <v>42528.026904895836</v>
      </c>
      <c r="B27" s="189" t="s">
        <v>2062</v>
      </c>
      <c r="C27" s="189" t="s">
        <v>2063</v>
      </c>
      <c r="D27" s="189">
        <v>13516</v>
      </c>
      <c r="E27" s="189">
        <v>70882</v>
      </c>
      <c r="F27" s="189" t="s">
        <v>1842</v>
      </c>
      <c r="G27" s="189" t="s">
        <v>1754</v>
      </c>
      <c r="H27" s="189" t="s">
        <v>1843</v>
      </c>
      <c r="I27" s="189" t="s">
        <v>1756</v>
      </c>
      <c r="J27" s="190">
        <v>0.90633541666666673</v>
      </c>
      <c r="K27" s="191">
        <v>17.067</v>
      </c>
      <c r="L27" s="189" t="s">
        <v>1841</v>
      </c>
      <c r="M27" s="191">
        <v>5940</v>
      </c>
      <c r="N27" s="191">
        <v>26500</v>
      </c>
      <c r="O27" s="192">
        <v>0.3342</v>
      </c>
      <c r="P27" s="192">
        <f t="shared" si="0"/>
        <v>8.3472064788167304E-3</v>
      </c>
      <c r="Q27" s="193">
        <v>4.5839999999999999E-2</v>
      </c>
      <c r="R27" s="193">
        <f t="shared" si="1"/>
        <v>1.1474416063573778E-3</v>
      </c>
      <c r="S27" s="193">
        <v>0.74165999999999999</v>
      </c>
      <c r="T27" s="194">
        <v>21.815010000000001</v>
      </c>
      <c r="U27" s="194">
        <f t="shared" si="2"/>
        <v>0.54606130446070789</v>
      </c>
      <c r="V27" s="195">
        <v>5.2470000000000003E-2</v>
      </c>
      <c r="W27" s="195">
        <f t="shared" si="3"/>
        <v>1.126650061021611E-3</v>
      </c>
      <c r="X27" s="194">
        <v>0.56960999999999995</v>
      </c>
      <c r="Y27" s="196">
        <v>1.4760000000000001E-2</v>
      </c>
      <c r="Z27" s="196">
        <f t="shared" si="4"/>
        <v>3.5657122710617027E-4</v>
      </c>
      <c r="AA27" s="227">
        <v>0.3342</v>
      </c>
      <c r="AB27" s="227">
        <v>5.0000000000000001E-3</v>
      </c>
      <c r="AC27" s="227">
        <v>4.5839999999999999E-2</v>
      </c>
      <c r="AD27" s="227">
        <v>6.8999999999999997E-4</v>
      </c>
      <c r="AE27" s="225">
        <v>0.74165999999999999</v>
      </c>
      <c r="AF27" s="229">
        <v>21.815010000000001</v>
      </c>
      <c r="AG27" s="225">
        <v>0.32836729999999997</v>
      </c>
      <c r="AH27" s="227">
        <v>5.2470000000000003E-2</v>
      </c>
      <c r="AI27" s="231">
        <v>4.0999999999999999E-4</v>
      </c>
      <c r="AJ27" s="233">
        <v>0.56960999999999995</v>
      </c>
      <c r="AK27" s="231">
        <v>1.4760000000000001E-2</v>
      </c>
      <c r="AL27" s="231">
        <v>2.0000000000000001E-4</v>
      </c>
      <c r="AM27" s="231">
        <v>1.602E-2</v>
      </c>
      <c r="AN27" s="231">
        <v>1.6000000000000001E-4</v>
      </c>
      <c r="AO27" s="191">
        <v>292.7</v>
      </c>
      <c r="AP27" s="191">
        <v>3.8</v>
      </c>
      <c r="AQ27" s="197">
        <v>288.89999999999998</v>
      </c>
      <c r="AR27" s="197">
        <v>4.2</v>
      </c>
      <c r="AS27" s="191">
        <v>296.2</v>
      </c>
      <c r="AT27" s="191">
        <v>3.9</v>
      </c>
      <c r="AU27" s="191">
        <v>306</v>
      </c>
      <c r="AV27" s="191">
        <v>18</v>
      </c>
      <c r="AW27" s="191">
        <v>66.5</v>
      </c>
      <c r="AX27" s="191">
        <v>2.7</v>
      </c>
      <c r="AY27" s="191">
        <v>228</v>
      </c>
      <c r="AZ27" s="191">
        <v>10</v>
      </c>
      <c r="BA27" s="191">
        <v>276600</v>
      </c>
      <c r="BB27" s="191">
        <v>10800</v>
      </c>
      <c r="BC27" s="191">
        <v>4938</v>
      </c>
      <c r="BD27" s="191">
        <v>144</v>
      </c>
      <c r="BE27" s="191">
        <v>135600</v>
      </c>
      <c r="BF27" s="191">
        <v>4140</v>
      </c>
      <c r="BG27" s="191">
        <v>21.6</v>
      </c>
      <c r="BH27" s="191">
        <v>12</v>
      </c>
      <c r="BI27" s="191">
        <f t="shared" si="5"/>
        <v>6277.7777777777774</v>
      </c>
      <c r="BJ27" s="191">
        <f t="shared" si="6"/>
        <v>3492.9169434464029</v>
      </c>
      <c r="BL27" s="189" t="s">
        <v>1842</v>
      </c>
      <c r="BM27" s="189" t="s">
        <v>1758</v>
      </c>
      <c r="BN27" s="189" t="s">
        <v>1844</v>
      </c>
      <c r="BO27" s="189" t="s">
        <v>1760</v>
      </c>
      <c r="BP27" s="188">
        <v>2.6942361111111108E-2</v>
      </c>
      <c r="BQ27" s="191">
        <v>17.067</v>
      </c>
      <c r="BR27" s="191" t="s">
        <v>1841</v>
      </c>
      <c r="BS27" s="191">
        <v>255000</v>
      </c>
      <c r="BT27" s="191">
        <v>20000</v>
      </c>
      <c r="BU27" s="191">
        <v>410</v>
      </c>
      <c r="BV27" s="191">
        <v>790</v>
      </c>
      <c r="BW27" s="191">
        <v>7740</v>
      </c>
      <c r="BX27" s="191">
        <v>950</v>
      </c>
      <c r="BY27" s="191">
        <v>40.6</v>
      </c>
      <c r="BZ27" s="191">
        <v>7.6</v>
      </c>
      <c r="CA27" s="197">
        <v>29600</v>
      </c>
      <c r="CB27" s="191">
        <v>2700</v>
      </c>
      <c r="CC27" s="191">
        <v>104000</v>
      </c>
      <c r="CD27" s="191">
        <v>11000</v>
      </c>
      <c r="CE27" s="191">
        <v>214000</v>
      </c>
      <c r="CF27" s="191">
        <v>16000</v>
      </c>
      <c r="CG27" s="191">
        <v>27700</v>
      </c>
      <c r="CH27" s="191">
        <v>2500</v>
      </c>
      <c r="CI27" s="191">
        <v>99990</v>
      </c>
      <c r="CJ27" s="191">
        <v>8600</v>
      </c>
      <c r="CK27" s="191">
        <v>21300</v>
      </c>
      <c r="CL27" s="191">
        <v>1700</v>
      </c>
      <c r="CM27" s="191">
        <v>780</v>
      </c>
      <c r="CN27" s="191">
        <v>63</v>
      </c>
      <c r="CO27" s="191">
        <v>16900</v>
      </c>
      <c r="CP27" s="191">
        <v>1100</v>
      </c>
      <c r="CQ27" s="191">
        <v>2390</v>
      </c>
      <c r="CR27" s="191">
        <v>180</v>
      </c>
      <c r="CS27" s="191">
        <v>9070</v>
      </c>
      <c r="CT27" s="191">
        <v>740</v>
      </c>
      <c r="CU27" s="191">
        <v>1286</v>
      </c>
      <c r="CV27" s="191">
        <v>90</v>
      </c>
      <c r="CW27" s="191">
        <v>2160</v>
      </c>
      <c r="CX27" s="191">
        <v>170</v>
      </c>
      <c r="CY27" s="191">
        <v>209</v>
      </c>
      <c r="CZ27" s="191">
        <v>15</v>
      </c>
      <c r="DA27" s="191">
        <v>729</v>
      </c>
      <c r="DB27" s="191">
        <v>75</v>
      </c>
      <c r="DC27" s="191">
        <v>81.8</v>
      </c>
      <c r="DD27" s="191">
        <v>9.4</v>
      </c>
      <c r="DE27" s="191">
        <v>26500</v>
      </c>
      <c r="DF27" s="191">
        <v>2600</v>
      </c>
      <c r="DG27" s="191">
        <v>5940</v>
      </c>
      <c r="DH27" s="191">
        <v>460</v>
      </c>
      <c r="DJ27" s="191">
        <v>288.89999999999998</v>
      </c>
      <c r="DK27" s="198">
        <f t="shared" si="7"/>
        <v>438818.56540084392</v>
      </c>
      <c r="DL27" s="198">
        <f t="shared" si="8"/>
        <v>349102.77324632951</v>
      </c>
      <c r="DM27" s="198">
        <f t="shared" si="9"/>
        <v>298491.37931034487</v>
      </c>
      <c r="DN27" s="198">
        <f t="shared" si="10"/>
        <v>218796.49890590808</v>
      </c>
      <c r="DO27" s="198">
        <f t="shared" si="11"/>
        <v>143918.91891891893</v>
      </c>
      <c r="DP27" s="198">
        <f t="shared" si="12"/>
        <v>13854.351687388988</v>
      </c>
      <c r="DQ27" s="198">
        <f t="shared" si="13"/>
        <v>84924.623115577881</v>
      </c>
      <c r="DR27" s="198">
        <f t="shared" si="14"/>
        <v>66204.986149584482</v>
      </c>
      <c r="DS27" s="198">
        <f t="shared" si="15"/>
        <v>36869.918699186994</v>
      </c>
      <c r="DT27" s="198">
        <f t="shared" si="16"/>
        <v>23553.113553113551</v>
      </c>
      <c r="DU27" s="198">
        <f t="shared" si="17"/>
        <v>13500</v>
      </c>
      <c r="DV27" s="198">
        <f t="shared" si="18"/>
        <v>8461.538461538461</v>
      </c>
      <c r="DW27" s="198">
        <f t="shared" si="19"/>
        <v>4527.9503105590065</v>
      </c>
      <c r="DX27" s="198">
        <f t="shared" si="20"/>
        <v>3325.2032520325201</v>
      </c>
      <c r="DY27" s="199">
        <f t="shared" si="21"/>
        <v>0.12531713275833392</v>
      </c>
      <c r="DZ27" s="200">
        <f t="shared" si="22"/>
        <v>9.0187431091510468E-3</v>
      </c>
      <c r="EA27" s="200">
        <f t="shared" si="23"/>
        <v>4.4612794612794611</v>
      </c>
      <c r="EB27" s="222">
        <f t="shared" si="24"/>
        <v>5.3317284721967007E-2</v>
      </c>
    </row>
    <row r="28" spans="1:132" s="189" customFormat="1" ht="13.2">
      <c r="A28" s="188">
        <v>42528.01931974537</v>
      </c>
      <c r="B28" s="189" t="s">
        <v>2064</v>
      </c>
      <c r="C28" s="189" t="s">
        <v>2065</v>
      </c>
      <c r="D28" s="189">
        <v>9628</v>
      </c>
      <c r="E28" s="189">
        <v>77680</v>
      </c>
      <c r="F28" s="189" t="s">
        <v>1846</v>
      </c>
      <c r="G28" s="189" t="s">
        <v>1754</v>
      </c>
      <c r="H28" s="189" t="s">
        <v>1847</v>
      </c>
      <c r="I28" s="189" t="s">
        <v>1756</v>
      </c>
      <c r="J28" s="190">
        <v>0.89875023148148159</v>
      </c>
      <c r="K28" s="191">
        <v>17.061</v>
      </c>
      <c r="L28" s="189" t="s">
        <v>1845</v>
      </c>
      <c r="M28" s="191">
        <v>7670</v>
      </c>
      <c r="N28" s="191">
        <v>32200</v>
      </c>
      <c r="O28" s="192">
        <v>0.32890000000000003</v>
      </c>
      <c r="P28" s="192">
        <f t="shared" si="0"/>
        <v>1.0357127207869951E-2</v>
      </c>
      <c r="Q28" s="193">
        <v>4.5999999999999999E-2</v>
      </c>
      <c r="R28" s="193">
        <f t="shared" si="1"/>
        <v>1.434015341619468E-3</v>
      </c>
      <c r="S28" s="193">
        <v>0.97338999999999998</v>
      </c>
      <c r="T28" s="194">
        <v>21.739129999999999</v>
      </c>
      <c r="U28" s="194">
        <f t="shared" si="2"/>
        <v>0.67770102856953085</v>
      </c>
      <c r="V28" s="195">
        <v>5.2130000000000003E-2</v>
      </c>
      <c r="W28" s="195">
        <f t="shared" si="3"/>
        <v>1.0655584263661944E-3</v>
      </c>
      <c r="X28" s="194">
        <v>-0.13983999999999999</v>
      </c>
      <c r="Y28" s="196">
        <v>1.487E-2</v>
      </c>
      <c r="Z28" s="196">
        <f t="shared" si="4"/>
        <v>3.8216064684893969E-4</v>
      </c>
      <c r="AA28" s="227">
        <v>0.32890000000000003</v>
      </c>
      <c r="AB28" s="227">
        <v>8.0000000000000002E-3</v>
      </c>
      <c r="AC28" s="227">
        <v>4.5999999999999999E-2</v>
      </c>
      <c r="AD28" s="227">
        <v>1.1000000000000001E-3</v>
      </c>
      <c r="AE28" s="225">
        <v>0.97338999999999998</v>
      </c>
      <c r="AF28" s="229">
        <v>21.739129999999999</v>
      </c>
      <c r="AG28" s="225">
        <v>0.5198488</v>
      </c>
      <c r="AH28" s="227">
        <v>5.2130000000000003E-2</v>
      </c>
      <c r="AI28" s="231">
        <v>2.2000000000000001E-4</v>
      </c>
      <c r="AJ28" s="233">
        <v>-0.13983999999999999</v>
      </c>
      <c r="AK28" s="231">
        <v>1.487E-2</v>
      </c>
      <c r="AL28" s="231">
        <v>2.4000000000000001E-4</v>
      </c>
      <c r="AM28" s="231">
        <v>1.9130000000000001E-2</v>
      </c>
      <c r="AN28" s="231">
        <v>1.3999999999999999E-4</v>
      </c>
      <c r="AO28" s="191">
        <v>288.60000000000002</v>
      </c>
      <c r="AP28" s="191">
        <v>6.1</v>
      </c>
      <c r="AQ28" s="197">
        <v>289.7</v>
      </c>
      <c r="AR28" s="197">
        <v>6.6</v>
      </c>
      <c r="AS28" s="191">
        <v>298.3</v>
      </c>
      <c r="AT28" s="191">
        <v>4.8</v>
      </c>
      <c r="AU28" s="191">
        <v>290.7</v>
      </c>
      <c r="AV28" s="191">
        <v>9.6</v>
      </c>
      <c r="AW28" s="191">
        <v>73.8</v>
      </c>
      <c r="AX28" s="191">
        <v>3.5</v>
      </c>
      <c r="AY28" s="191">
        <v>239.3</v>
      </c>
      <c r="AZ28" s="191">
        <v>9</v>
      </c>
      <c r="BA28" s="191">
        <v>296400</v>
      </c>
      <c r="BB28" s="191">
        <v>9600</v>
      </c>
      <c r="BC28" s="191">
        <v>5520</v>
      </c>
      <c r="BD28" s="191">
        <v>210</v>
      </c>
      <c r="BE28" s="191">
        <v>152100</v>
      </c>
      <c r="BF28" s="191">
        <v>5520</v>
      </c>
      <c r="BG28" s="191">
        <v>6.6</v>
      </c>
      <c r="BH28" s="191">
        <v>10.199999999999999</v>
      </c>
      <c r="BI28" s="191">
        <f t="shared" si="5"/>
        <v>23045.454545454548</v>
      </c>
      <c r="BJ28" s="191">
        <f t="shared" si="6"/>
        <v>35625.521290628363</v>
      </c>
      <c r="BL28" s="189" t="s">
        <v>1846</v>
      </c>
      <c r="BM28" s="189" t="s">
        <v>1758</v>
      </c>
      <c r="BN28" s="189" t="s">
        <v>1848</v>
      </c>
      <c r="BO28" s="189" t="s">
        <v>1760</v>
      </c>
      <c r="BP28" s="188">
        <v>1.9357175925925927E-2</v>
      </c>
      <c r="BQ28" s="191">
        <v>17.061</v>
      </c>
      <c r="BR28" s="191" t="s">
        <v>1845</v>
      </c>
      <c r="BS28" s="191">
        <v>243000</v>
      </c>
      <c r="BT28" s="191">
        <v>17000</v>
      </c>
      <c r="BU28" s="191">
        <v>1210</v>
      </c>
      <c r="BV28" s="191">
        <v>690</v>
      </c>
      <c r="BW28" s="191">
        <v>7180</v>
      </c>
      <c r="BX28" s="191">
        <v>740</v>
      </c>
      <c r="BY28" s="191">
        <v>46.4</v>
      </c>
      <c r="BZ28" s="191">
        <v>4.5999999999999996</v>
      </c>
      <c r="CA28" s="197">
        <v>18500</v>
      </c>
      <c r="CB28" s="191">
        <v>1600</v>
      </c>
      <c r="CC28" s="191">
        <v>110300</v>
      </c>
      <c r="CD28" s="191">
        <v>8000</v>
      </c>
      <c r="CE28" s="191">
        <v>246000</v>
      </c>
      <c r="CF28" s="191">
        <v>19000</v>
      </c>
      <c r="CG28" s="191">
        <v>31500</v>
      </c>
      <c r="CH28" s="191">
        <v>2600</v>
      </c>
      <c r="CI28" s="191">
        <v>109900</v>
      </c>
      <c r="CJ28" s="191">
        <v>9700</v>
      </c>
      <c r="CK28" s="191">
        <v>21300</v>
      </c>
      <c r="CL28" s="191">
        <v>1700</v>
      </c>
      <c r="CM28" s="191">
        <v>2260</v>
      </c>
      <c r="CN28" s="191">
        <v>240</v>
      </c>
      <c r="CO28" s="191">
        <v>13900</v>
      </c>
      <c r="CP28" s="191">
        <v>1100</v>
      </c>
      <c r="CQ28" s="191">
        <v>1660</v>
      </c>
      <c r="CR28" s="191">
        <v>130</v>
      </c>
      <c r="CS28" s="191">
        <v>6320</v>
      </c>
      <c r="CT28" s="191">
        <v>580</v>
      </c>
      <c r="CU28" s="191">
        <v>826</v>
      </c>
      <c r="CV28" s="191">
        <v>65</v>
      </c>
      <c r="CW28" s="191">
        <v>1220</v>
      </c>
      <c r="CX28" s="191">
        <v>110</v>
      </c>
      <c r="CY28" s="191">
        <v>124.7</v>
      </c>
      <c r="CZ28" s="191">
        <v>9.1</v>
      </c>
      <c r="DA28" s="191">
        <v>429</v>
      </c>
      <c r="DB28" s="191">
        <v>43</v>
      </c>
      <c r="DC28" s="191">
        <v>46.7</v>
      </c>
      <c r="DD28" s="191">
        <v>5.9</v>
      </c>
      <c r="DE28" s="191">
        <v>32200</v>
      </c>
      <c r="DF28" s="191">
        <v>2400</v>
      </c>
      <c r="DG28" s="191">
        <v>7670</v>
      </c>
      <c r="DH28" s="191">
        <v>560</v>
      </c>
      <c r="DJ28" s="191">
        <v>289.7</v>
      </c>
      <c r="DK28" s="198">
        <f t="shared" si="7"/>
        <v>465400.84388185653</v>
      </c>
      <c r="DL28" s="198">
        <f t="shared" si="8"/>
        <v>401305.05709624797</v>
      </c>
      <c r="DM28" s="198">
        <f t="shared" si="9"/>
        <v>339439.6551724138</v>
      </c>
      <c r="DN28" s="198">
        <f t="shared" si="10"/>
        <v>240481.40043763677</v>
      </c>
      <c r="DO28" s="198">
        <f t="shared" si="11"/>
        <v>143918.91891891893</v>
      </c>
      <c r="DP28" s="198">
        <f t="shared" si="12"/>
        <v>40142.095914742451</v>
      </c>
      <c r="DQ28" s="198">
        <f t="shared" si="13"/>
        <v>69849.246231155776</v>
      </c>
      <c r="DR28" s="198">
        <f t="shared" si="14"/>
        <v>45983.379501385039</v>
      </c>
      <c r="DS28" s="198">
        <f t="shared" si="15"/>
        <v>25691.056910569107</v>
      </c>
      <c r="DT28" s="198">
        <f t="shared" si="16"/>
        <v>15128.205128205127</v>
      </c>
      <c r="DU28" s="198">
        <f t="shared" si="17"/>
        <v>7625</v>
      </c>
      <c r="DV28" s="198">
        <f t="shared" si="18"/>
        <v>5048.5829959514176</v>
      </c>
      <c r="DW28" s="198">
        <f t="shared" si="19"/>
        <v>2664.5962732919252</v>
      </c>
      <c r="DX28" s="198">
        <f t="shared" si="20"/>
        <v>1898.3739837398375</v>
      </c>
      <c r="DY28" s="199">
        <f t="shared" si="21"/>
        <v>0.40036881105495031</v>
      </c>
      <c r="DZ28" s="200">
        <f t="shared" si="22"/>
        <v>7.3892405063291141E-3</v>
      </c>
      <c r="EA28" s="200">
        <f t="shared" si="23"/>
        <v>4.1981747066492829</v>
      </c>
      <c r="EB28" s="222">
        <f t="shared" si="24"/>
        <v>3.8147817150006702E-2</v>
      </c>
    </row>
    <row r="29" spans="1:132" s="189" customFormat="1" ht="13.2">
      <c r="A29" s="188">
        <v>42528.021163668978</v>
      </c>
      <c r="B29" s="189" t="s">
        <v>2066</v>
      </c>
      <c r="C29" s="189" t="s">
        <v>2067</v>
      </c>
      <c r="D29" s="189">
        <v>9819</v>
      </c>
      <c r="E29" s="189">
        <v>80533</v>
      </c>
      <c r="F29" s="189" t="s">
        <v>1850</v>
      </c>
      <c r="G29" s="189" t="s">
        <v>1754</v>
      </c>
      <c r="H29" s="189" t="s">
        <v>1851</v>
      </c>
      <c r="I29" s="189" t="s">
        <v>1756</v>
      </c>
      <c r="J29" s="190">
        <v>0.90059421296296305</v>
      </c>
      <c r="K29" s="191">
        <v>17.172000000000001</v>
      </c>
      <c r="L29" s="189" t="s">
        <v>1849</v>
      </c>
      <c r="M29" s="191">
        <v>7680</v>
      </c>
      <c r="N29" s="191">
        <v>37300</v>
      </c>
      <c r="O29" s="192">
        <v>0.32790000000000002</v>
      </c>
      <c r="P29" s="192">
        <f t="shared" si="0"/>
        <v>1.0421965457628423E-2</v>
      </c>
      <c r="Q29" s="193">
        <v>4.5999999999999999E-2</v>
      </c>
      <c r="R29" s="193">
        <f t="shared" si="1"/>
        <v>1.3588230201170423E-3</v>
      </c>
      <c r="S29" s="193">
        <v>0.96336999999999995</v>
      </c>
      <c r="T29" s="194">
        <v>21.739129999999999</v>
      </c>
      <c r="U29" s="194">
        <f t="shared" si="2"/>
        <v>0.64216588847960465</v>
      </c>
      <c r="V29" s="195">
        <v>5.1950000000000003E-2</v>
      </c>
      <c r="W29" s="195">
        <f t="shared" si="3"/>
        <v>1.0787126586816343E-3</v>
      </c>
      <c r="X29" s="194">
        <v>-0.15024000000000001</v>
      </c>
      <c r="Y29" s="196">
        <v>1.468E-2</v>
      </c>
      <c r="Z29" s="196">
        <f t="shared" si="4"/>
        <v>4.1976298074032203E-4</v>
      </c>
      <c r="AA29" s="227">
        <v>0.32790000000000002</v>
      </c>
      <c r="AB29" s="227">
        <v>8.0999999999999996E-3</v>
      </c>
      <c r="AC29" s="227">
        <v>4.5999999999999999E-2</v>
      </c>
      <c r="AD29" s="227">
        <v>1E-3</v>
      </c>
      <c r="AE29" s="225">
        <v>0.96336999999999995</v>
      </c>
      <c r="AF29" s="229">
        <v>21.739129999999999</v>
      </c>
      <c r="AG29" s="225">
        <v>0.4725898</v>
      </c>
      <c r="AH29" s="227">
        <v>5.1950000000000003E-2</v>
      </c>
      <c r="AI29" s="231">
        <v>2.9E-4</v>
      </c>
      <c r="AJ29" s="233">
        <v>-0.15024000000000001</v>
      </c>
      <c r="AK29" s="231">
        <v>1.468E-2</v>
      </c>
      <c r="AL29" s="231">
        <v>2.9999999999999997E-4</v>
      </c>
      <c r="AM29" s="231">
        <v>1.6379999999999999E-2</v>
      </c>
      <c r="AN29" s="231">
        <v>2.9E-4</v>
      </c>
      <c r="AO29" s="191">
        <v>287.89999999999998</v>
      </c>
      <c r="AP29" s="191">
        <v>6.2</v>
      </c>
      <c r="AQ29" s="197">
        <v>289.8</v>
      </c>
      <c r="AR29" s="197">
        <v>6.3</v>
      </c>
      <c r="AS29" s="191">
        <v>294.60000000000002</v>
      </c>
      <c r="AT29" s="191">
        <v>5.9</v>
      </c>
      <c r="AU29" s="191">
        <v>283</v>
      </c>
      <c r="AV29" s="191">
        <v>13</v>
      </c>
      <c r="AW29" s="191">
        <v>76.7</v>
      </c>
      <c r="AX29" s="191">
        <v>4.5</v>
      </c>
      <c r="AY29" s="191">
        <v>277</v>
      </c>
      <c r="AZ29" s="191">
        <v>11</v>
      </c>
      <c r="BA29" s="191">
        <v>333600</v>
      </c>
      <c r="BB29" s="191">
        <v>10800</v>
      </c>
      <c r="BC29" s="191">
        <v>5658</v>
      </c>
      <c r="BD29" s="191">
        <v>294</v>
      </c>
      <c r="BE29" s="191">
        <v>156600</v>
      </c>
      <c r="BF29" s="191">
        <v>7800</v>
      </c>
      <c r="BG29" s="191">
        <v>25.8</v>
      </c>
      <c r="BH29" s="191">
        <v>13.8</v>
      </c>
      <c r="BI29" s="191">
        <f t="shared" si="5"/>
        <v>6069.7674418604647</v>
      </c>
      <c r="BJ29" s="191">
        <f t="shared" si="6"/>
        <v>3260.6657061247702</v>
      </c>
      <c r="BL29" s="189" t="s">
        <v>1850</v>
      </c>
      <c r="BM29" s="189" t="s">
        <v>1758</v>
      </c>
      <c r="BN29" s="189" t="s">
        <v>1852</v>
      </c>
      <c r="BO29" s="189" t="s">
        <v>1760</v>
      </c>
      <c r="BP29" s="188">
        <v>2.1201157407407408E-2</v>
      </c>
      <c r="BQ29" s="191">
        <v>17.172000000000001</v>
      </c>
      <c r="BR29" s="191" t="s">
        <v>1849</v>
      </c>
      <c r="BS29" s="191">
        <v>239000</v>
      </c>
      <c r="BT29" s="191">
        <v>14000</v>
      </c>
      <c r="BU29" s="191">
        <v>-310</v>
      </c>
      <c r="BV29" s="191">
        <v>780</v>
      </c>
      <c r="BW29" s="191">
        <v>8330</v>
      </c>
      <c r="BX29" s="191">
        <v>740</v>
      </c>
      <c r="BY29" s="191">
        <v>43.2</v>
      </c>
      <c r="BZ29" s="191">
        <v>3.7</v>
      </c>
      <c r="CA29" s="197">
        <v>23400</v>
      </c>
      <c r="CB29" s="191">
        <v>1600</v>
      </c>
      <c r="CC29" s="191">
        <v>109800</v>
      </c>
      <c r="CD29" s="191">
        <v>8100</v>
      </c>
      <c r="CE29" s="191">
        <v>225000</v>
      </c>
      <c r="CF29" s="191">
        <v>20000</v>
      </c>
      <c r="CG29" s="191">
        <v>27600</v>
      </c>
      <c r="CH29" s="191">
        <v>2200</v>
      </c>
      <c r="CI29" s="191">
        <v>95300</v>
      </c>
      <c r="CJ29" s="191">
        <v>6300</v>
      </c>
      <c r="CK29" s="191">
        <v>18800</v>
      </c>
      <c r="CL29" s="191">
        <v>1100</v>
      </c>
      <c r="CM29" s="191">
        <v>1300</v>
      </c>
      <c r="CN29" s="191">
        <v>140</v>
      </c>
      <c r="CO29" s="191">
        <v>13220</v>
      </c>
      <c r="CP29" s="191">
        <v>890</v>
      </c>
      <c r="CQ29" s="191">
        <v>1570</v>
      </c>
      <c r="CR29" s="191">
        <v>100</v>
      </c>
      <c r="CS29" s="191">
        <v>6640</v>
      </c>
      <c r="CT29" s="191">
        <v>570</v>
      </c>
      <c r="CU29" s="191">
        <v>948</v>
      </c>
      <c r="CV29" s="191">
        <v>70</v>
      </c>
      <c r="CW29" s="191">
        <v>1710</v>
      </c>
      <c r="CX29" s="191">
        <v>110</v>
      </c>
      <c r="CY29" s="191">
        <v>188</v>
      </c>
      <c r="CZ29" s="191">
        <v>15</v>
      </c>
      <c r="DA29" s="191">
        <v>682</v>
      </c>
      <c r="DB29" s="191">
        <v>52</v>
      </c>
      <c r="DC29" s="191">
        <v>81.8</v>
      </c>
      <c r="DD29" s="191">
        <v>6.1</v>
      </c>
      <c r="DE29" s="191">
        <v>37300</v>
      </c>
      <c r="DF29" s="191">
        <v>3100</v>
      </c>
      <c r="DG29" s="191">
        <v>7680</v>
      </c>
      <c r="DH29" s="191">
        <v>590</v>
      </c>
      <c r="DJ29" s="191">
        <v>289.8</v>
      </c>
      <c r="DK29" s="198">
        <f t="shared" si="7"/>
        <v>463291.13924050634</v>
      </c>
      <c r="DL29" s="198">
        <f t="shared" si="8"/>
        <v>367047.30831973901</v>
      </c>
      <c r="DM29" s="198">
        <f t="shared" si="9"/>
        <v>297413.79310344829</v>
      </c>
      <c r="DN29" s="198">
        <f t="shared" si="10"/>
        <v>208533.91684901531</v>
      </c>
      <c r="DO29" s="198">
        <f t="shared" si="11"/>
        <v>127027.02702702703</v>
      </c>
      <c r="DP29" s="198">
        <f t="shared" si="12"/>
        <v>23090.586145648311</v>
      </c>
      <c r="DQ29" s="198">
        <f t="shared" si="13"/>
        <v>66432.160804020095</v>
      </c>
      <c r="DR29" s="198">
        <f t="shared" si="14"/>
        <v>43490.304709141274</v>
      </c>
      <c r="DS29" s="198">
        <f t="shared" si="15"/>
        <v>26991.869918699187</v>
      </c>
      <c r="DT29" s="198">
        <f t="shared" si="16"/>
        <v>17362.637362637361</v>
      </c>
      <c r="DU29" s="198">
        <f t="shared" si="17"/>
        <v>10687.5</v>
      </c>
      <c r="DV29" s="198">
        <f t="shared" si="18"/>
        <v>7611.3360323886636</v>
      </c>
      <c r="DW29" s="198">
        <f t="shared" si="19"/>
        <v>4236.0248447204967</v>
      </c>
      <c r="DX29" s="198">
        <f t="shared" si="20"/>
        <v>3325.2032520325201</v>
      </c>
      <c r="DY29" s="199">
        <f t="shared" si="21"/>
        <v>0.25136088753141972</v>
      </c>
      <c r="DZ29" s="200">
        <f t="shared" si="22"/>
        <v>1.2319277108433734E-2</v>
      </c>
      <c r="EA29" s="200">
        <f t="shared" si="23"/>
        <v>4.856770833333333</v>
      </c>
      <c r="EB29" s="222">
        <f t="shared" si="24"/>
        <v>6.3764670506760893E-2</v>
      </c>
    </row>
    <row r="30" spans="1:132" s="189" customFormat="1" ht="13.2">
      <c r="A30" s="188">
        <v>42528.022834780095</v>
      </c>
      <c r="B30" s="189" t="s">
        <v>2068</v>
      </c>
      <c r="C30" s="189" t="s">
        <v>2069</v>
      </c>
      <c r="D30" s="189">
        <v>11887</v>
      </c>
      <c r="E30" s="189">
        <v>81485</v>
      </c>
      <c r="F30" s="189" t="s">
        <v>1854</v>
      </c>
      <c r="G30" s="189" t="s">
        <v>1754</v>
      </c>
      <c r="H30" s="189" t="s">
        <v>1855</v>
      </c>
      <c r="I30" s="189" t="s">
        <v>1756</v>
      </c>
      <c r="J30" s="190">
        <v>0.90226527777777787</v>
      </c>
      <c r="K30" s="191">
        <v>17.117999999999999</v>
      </c>
      <c r="L30" s="189" t="s">
        <v>1853</v>
      </c>
      <c r="M30" s="191">
        <v>7400</v>
      </c>
      <c r="N30" s="191">
        <v>30700</v>
      </c>
      <c r="O30" s="192">
        <v>0.3281</v>
      </c>
      <c r="P30" s="192">
        <f t="shared" si="0"/>
        <v>1.0659260949990857E-2</v>
      </c>
      <c r="Q30" s="193">
        <v>4.5999999999999999E-2</v>
      </c>
      <c r="R30" s="193">
        <f t="shared" si="1"/>
        <v>1.3588230201170423E-3</v>
      </c>
      <c r="S30" s="193">
        <v>0.97533999999999998</v>
      </c>
      <c r="T30" s="194">
        <v>21.739129999999999</v>
      </c>
      <c r="U30" s="194">
        <f t="shared" si="2"/>
        <v>0.64216588847960465</v>
      </c>
      <c r="V30" s="195">
        <v>5.1790000000000003E-2</v>
      </c>
      <c r="W30" s="195">
        <f t="shared" si="3"/>
        <v>1.0841040724948875E-3</v>
      </c>
      <c r="X30" s="194">
        <v>-0.49024000000000001</v>
      </c>
      <c r="Y30" s="196">
        <v>1.4710000000000001E-2</v>
      </c>
      <c r="Z30" s="196">
        <f t="shared" si="4"/>
        <v>4.8057636229843851E-4</v>
      </c>
      <c r="AA30" s="227">
        <v>0.3281</v>
      </c>
      <c r="AB30" s="227">
        <v>8.3999999999999995E-3</v>
      </c>
      <c r="AC30" s="227">
        <v>4.5999999999999999E-2</v>
      </c>
      <c r="AD30" s="227">
        <v>1E-3</v>
      </c>
      <c r="AE30" s="225">
        <v>0.97533999999999998</v>
      </c>
      <c r="AF30" s="229">
        <v>21.739129999999999</v>
      </c>
      <c r="AG30" s="225">
        <v>0.4725898</v>
      </c>
      <c r="AH30" s="227">
        <v>5.1790000000000003E-2</v>
      </c>
      <c r="AI30" s="231">
        <v>3.2000000000000003E-4</v>
      </c>
      <c r="AJ30" s="233">
        <v>-0.49024000000000001</v>
      </c>
      <c r="AK30" s="231">
        <v>1.4710000000000001E-2</v>
      </c>
      <c r="AL30" s="231">
        <v>3.8000000000000002E-4</v>
      </c>
      <c r="AM30" s="231">
        <v>1.7000000000000001E-2</v>
      </c>
      <c r="AN30" s="231">
        <v>1.1999999999999999E-3</v>
      </c>
      <c r="AO30" s="191">
        <v>288</v>
      </c>
      <c r="AP30" s="191">
        <v>6.4</v>
      </c>
      <c r="AQ30" s="197">
        <v>289.8</v>
      </c>
      <c r="AR30" s="197">
        <v>6.2</v>
      </c>
      <c r="AS30" s="191">
        <v>295.2</v>
      </c>
      <c r="AT30" s="191">
        <v>7.6</v>
      </c>
      <c r="AU30" s="191">
        <v>276</v>
      </c>
      <c r="AV30" s="191">
        <v>14</v>
      </c>
      <c r="AW30" s="191">
        <v>73.44</v>
      </c>
      <c r="AX30" s="191">
        <v>0.99</v>
      </c>
      <c r="AY30" s="191">
        <v>247</v>
      </c>
      <c r="AZ30" s="191">
        <v>17</v>
      </c>
      <c r="BA30" s="191">
        <v>292200</v>
      </c>
      <c r="BB30" s="191">
        <v>21000</v>
      </c>
      <c r="BC30" s="191">
        <v>5304</v>
      </c>
      <c r="BD30" s="191">
        <v>114</v>
      </c>
      <c r="BE30" s="191">
        <v>148620</v>
      </c>
      <c r="BF30" s="191">
        <v>2520</v>
      </c>
      <c r="BG30" s="191">
        <v>25.8</v>
      </c>
      <c r="BH30" s="191">
        <v>11.4</v>
      </c>
      <c r="BI30" s="191">
        <f t="shared" si="5"/>
        <v>5760.4651162790697</v>
      </c>
      <c r="BJ30" s="191">
        <f t="shared" si="6"/>
        <v>2547.195189817392</v>
      </c>
      <c r="BL30" s="189" t="s">
        <v>1854</v>
      </c>
      <c r="BM30" s="189" t="s">
        <v>1758</v>
      </c>
      <c r="BN30" s="189" t="s">
        <v>1856</v>
      </c>
      <c r="BO30" s="189" t="s">
        <v>1760</v>
      </c>
      <c r="BP30" s="188">
        <v>2.2872222222222224E-2</v>
      </c>
      <c r="BQ30" s="191">
        <v>17.117999999999999</v>
      </c>
      <c r="BR30" s="191" t="s">
        <v>1853</v>
      </c>
      <c r="BS30" s="191">
        <v>246000</v>
      </c>
      <c r="BT30" s="191">
        <v>11000</v>
      </c>
      <c r="BU30" s="191">
        <v>20</v>
      </c>
      <c r="BV30" s="191">
        <v>880</v>
      </c>
      <c r="BW30" s="191">
        <v>6730</v>
      </c>
      <c r="BX30" s="191">
        <v>550</v>
      </c>
      <c r="BY30" s="191">
        <v>47</v>
      </c>
      <c r="BZ30" s="191">
        <v>4.8</v>
      </c>
      <c r="CA30" s="197">
        <v>18600</v>
      </c>
      <c r="CB30" s="191">
        <v>1500</v>
      </c>
      <c r="CC30" s="191">
        <v>106400</v>
      </c>
      <c r="CD30" s="191">
        <v>5700</v>
      </c>
      <c r="CE30" s="191">
        <v>222000</v>
      </c>
      <c r="CF30" s="191">
        <v>18000</v>
      </c>
      <c r="CG30" s="191">
        <v>27200</v>
      </c>
      <c r="CH30" s="191">
        <v>2500</v>
      </c>
      <c r="CI30" s="191">
        <v>95900</v>
      </c>
      <c r="CJ30" s="191">
        <v>6500</v>
      </c>
      <c r="CK30" s="191">
        <v>18100</v>
      </c>
      <c r="CL30" s="191">
        <v>1300</v>
      </c>
      <c r="CM30" s="191">
        <v>2150</v>
      </c>
      <c r="CN30" s="191">
        <v>230</v>
      </c>
      <c r="CO30" s="191">
        <v>13360</v>
      </c>
      <c r="CP30" s="191">
        <v>730</v>
      </c>
      <c r="CQ30" s="191">
        <v>1545</v>
      </c>
      <c r="CR30" s="191">
        <v>99</v>
      </c>
      <c r="CS30" s="191">
        <v>6040</v>
      </c>
      <c r="CT30" s="191">
        <v>470</v>
      </c>
      <c r="CU30" s="191">
        <v>768</v>
      </c>
      <c r="CV30" s="191">
        <v>66</v>
      </c>
      <c r="CW30" s="191">
        <v>1032</v>
      </c>
      <c r="CX30" s="191">
        <v>76</v>
      </c>
      <c r="CY30" s="191">
        <v>92</v>
      </c>
      <c r="CZ30" s="191">
        <v>11</v>
      </c>
      <c r="DA30" s="191">
        <v>270</v>
      </c>
      <c r="DB30" s="191">
        <v>31</v>
      </c>
      <c r="DC30" s="191">
        <v>31.2</v>
      </c>
      <c r="DD30" s="191">
        <v>3.1</v>
      </c>
      <c r="DE30" s="191">
        <v>30700</v>
      </c>
      <c r="DF30" s="191">
        <v>3000</v>
      </c>
      <c r="DG30" s="191">
        <v>7400</v>
      </c>
      <c r="DH30" s="191">
        <v>480</v>
      </c>
      <c r="DJ30" s="191">
        <v>289.8</v>
      </c>
      <c r="DK30" s="198">
        <f t="shared" si="7"/>
        <v>448945.1476793249</v>
      </c>
      <c r="DL30" s="198">
        <f t="shared" si="8"/>
        <v>362153.34420880914</v>
      </c>
      <c r="DM30" s="198">
        <f t="shared" si="9"/>
        <v>293103.44827586209</v>
      </c>
      <c r="DN30" s="198">
        <f t="shared" si="10"/>
        <v>209846.82713347921</v>
      </c>
      <c r="DO30" s="198">
        <f t="shared" si="11"/>
        <v>122297.29729729731</v>
      </c>
      <c r="DP30" s="198">
        <f t="shared" si="12"/>
        <v>38188.277087033748</v>
      </c>
      <c r="DQ30" s="198">
        <f t="shared" si="13"/>
        <v>67135.678391959795</v>
      </c>
      <c r="DR30" s="198">
        <f t="shared" si="14"/>
        <v>42797.783933518003</v>
      </c>
      <c r="DS30" s="198">
        <f t="shared" si="15"/>
        <v>24552.845528455284</v>
      </c>
      <c r="DT30" s="198">
        <f t="shared" si="16"/>
        <v>14065.934065934065</v>
      </c>
      <c r="DU30" s="198">
        <f t="shared" si="17"/>
        <v>6450</v>
      </c>
      <c r="DV30" s="198">
        <f t="shared" si="18"/>
        <v>3724.6963562753035</v>
      </c>
      <c r="DW30" s="198">
        <f t="shared" si="19"/>
        <v>1677.0186335403725</v>
      </c>
      <c r="DX30" s="198">
        <f t="shared" si="20"/>
        <v>1268.2926829268292</v>
      </c>
      <c r="DY30" s="199">
        <f t="shared" si="21"/>
        <v>0.42144891922941585</v>
      </c>
      <c r="DZ30" s="200">
        <f t="shared" si="22"/>
        <v>5.1655629139072843E-3</v>
      </c>
      <c r="EA30" s="200">
        <f t="shared" si="23"/>
        <v>4.1486486486486482</v>
      </c>
      <c r="EB30" s="222">
        <f t="shared" si="24"/>
        <v>2.4979544017554953E-2</v>
      </c>
    </row>
    <row r="31" spans="1:132" s="189" customFormat="1" ht="13.2">
      <c r="A31" s="188">
        <v>42528.011906458334</v>
      </c>
      <c r="B31" s="189" t="s">
        <v>2070</v>
      </c>
      <c r="C31" s="189" t="s">
        <v>2071</v>
      </c>
      <c r="D31" s="189">
        <v>7497</v>
      </c>
      <c r="E31" s="189">
        <v>56789</v>
      </c>
      <c r="F31" s="189" t="s">
        <v>1857</v>
      </c>
      <c r="G31" s="189" t="s">
        <v>1754</v>
      </c>
      <c r="H31" s="189" t="s">
        <v>1858</v>
      </c>
      <c r="I31" s="189" t="s">
        <v>1756</v>
      </c>
      <c r="J31" s="190">
        <v>0.89133703703703704</v>
      </c>
      <c r="K31" s="191">
        <v>17.061</v>
      </c>
      <c r="L31" s="189" t="s">
        <v>1859</v>
      </c>
      <c r="M31" s="191">
        <v>6970</v>
      </c>
      <c r="N31" s="191">
        <v>32900</v>
      </c>
      <c r="O31" s="192">
        <v>0.33069999999999999</v>
      </c>
      <c r="P31" s="192">
        <f t="shared" si="0"/>
        <v>1.0226680595383821E-2</v>
      </c>
      <c r="Q31" s="193">
        <v>4.5999999999999999E-2</v>
      </c>
      <c r="R31" s="193">
        <f t="shared" si="1"/>
        <v>1.434015341619468E-3</v>
      </c>
      <c r="S31" s="193">
        <v>0.94986000000000004</v>
      </c>
      <c r="T31" s="194">
        <v>21.739129999999999</v>
      </c>
      <c r="U31" s="194">
        <f t="shared" si="2"/>
        <v>0.67770102856953085</v>
      </c>
      <c r="V31" s="195">
        <v>5.1769999999999997E-2</v>
      </c>
      <c r="W31" s="195">
        <f t="shared" si="3"/>
        <v>1.1029293540385982E-3</v>
      </c>
      <c r="X31" s="194">
        <v>-4.7153000000000001E-4</v>
      </c>
      <c r="Y31" s="196">
        <v>1.4919999999999999E-2</v>
      </c>
      <c r="Z31" s="196">
        <f t="shared" si="4"/>
        <v>4.6759230104868069E-4</v>
      </c>
      <c r="AA31" s="227">
        <v>0.33069999999999999</v>
      </c>
      <c r="AB31" s="227">
        <v>7.7999999999999996E-3</v>
      </c>
      <c r="AC31" s="227">
        <v>4.5999999999999999E-2</v>
      </c>
      <c r="AD31" s="227">
        <v>1.1000000000000001E-3</v>
      </c>
      <c r="AE31" s="225">
        <v>0.94986000000000004</v>
      </c>
      <c r="AF31" s="229">
        <v>21.739129999999999</v>
      </c>
      <c r="AG31" s="225">
        <v>0.5198488</v>
      </c>
      <c r="AH31" s="227">
        <v>5.1769999999999997E-2</v>
      </c>
      <c r="AI31" s="231">
        <v>3.8000000000000002E-4</v>
      </c>
      <c r="AJ31" s="233">
        <v>-4.7153000000000001E-4</v>
      </c>
      <c r="AK31" s="231">
        <v>1.4919999999999999E-2</v>
      </c>
      <c r="AL31" s="231">
        <v>3.6000000000000002E-4</v>
      </c>
      <c r="AM31" s="231">
        <v>2.0590000000000001E-2</v>
      </c>
      <c r="AN31" s="231">
        <v>7.2000000000000005E-4</v>
      </c>
      <c r="AO31" s="191">
        <v>290</v>
      </c>
      <c r="AP31" s="191">
        <v>6</v>
      </c>
      <c r="AQ31" s="197">
        <v>290</v>
      </c>
      <c r="AR31" s="197">
        <v>6.8</v>
      </c>
      <c r="AS31" s="191">
        <v>299.39999999999998</v>
      </c>
      <c r="AT31" s="191">
        <v>7.1</v>
      </c>
      <c r="AU31" s="191">
        <v>275</v>
      </c>
      <c r="AV31" s="191">
        <v>17</v>
      </c>
      <c r="AW31" s="191">
        <v>68.400000000000006</v>
      </c>
      <c r="AX31" s="191">
        <v>3.7</v>
      </c>
      <c r="AY31" s="191">
        <v>215</v>
      </c>
      <c r="AZ31" s="191">
        <v>18</v>
      </c>
      <c r="BA31" s="191">
        <v>265800</v>
      </c>
      <c r="BB31" s="191">
        <v>19200</v>
      </c>
      <c r="BC31" s="191">
        <v>5100</v>
      </c>
      <c r="BD31" s="191">
        <v>246</v>
      </c>
      <c r="BE31" s="191">
        <v>139200</v>
      </c>
      <c r="BF31" s="191">
        <v>6600</v>
      </c>
      <c r="BG31" s="191">
        <v>12</v>
      </c>
      <c r="BH31" s="191">
        <v>10.8</v>
      </c>
      <c r="BI31" s="191">
        <f t="shared" si="5"/>
        <v>11600</v>
      </c>
      <c r="BJ31" s="191">
        <f t="shared" si="6"/>
        <v>10454.477509660634</v>
      </c>
      <c r="BL31" s="189" t="s">
        <v>1857</v>
      </c>
      <c r="BM31" s="189" t="s">
        <v>1758</v>
      </c>
      <c r="BN31" s="189" t="s">
        <v>1860</v>
      </c>
      <c r="BO31" s="189" t="s">
        <v>1760</v>
      </c>
      <c r="BP31" s="188">
        <v>1.1943865740740739E-2</v>
      </c>
      <c r="BQ31" s="191">
        <v>17.061</v>
      </c>
      <c r="BR31" s="191" t="s">
        <v>1859</v>
      </c>
      <c r="BS31" s="191">
        <v>238000</v>
      </c>
      <c r="BT31" s="191">
        <v>13000</v>
      </c>
      <c r="BU31" s="191">
        <v>-160</v>
      </c>
      <c r="BV31" s="191">
        <v>690</v>
      </c>
      <c r="BW31" s="191">
        <v>7980</v>
      </c>
      <c r="BX31" s="191">
        <v>900</v>
      </c>
      <c r="BY31" s="191">
        <v>54.4</v>
      </c>
      <c r="BZ31" s="191">
        <v>6.7</v>
      </c>
      <c r="CA31" s="197">
        <v>14000</v>
      </c>
      <c r="CB31" s="191">
        <v>1000</v>
      </c>
      <c r="CC31" s="191">
        <v>113700</v>
      </c>
      <c r="CD31" s="191">
        <v>8100</v>
      </c>
      <c r="CE31" s="191">
        <v>242000</v>
      </c>
      <c r="CF31" s="191">
        <v>15000</v>
      </c>
      <c r="CG31" s="191">
        <v>28900</v>
      </c>
      <c r="CH31" s="191">
        <v>2200</v>
      </c>
      <c r="CI31" s="191">
        <v>110000</v>
      </c>
      <c r="CJ31" s="191">
        <v>10000</v>
      </c>
      <c r="CK31" s="191">
        <v>20500</v>
      </c>
      <c r="CL31" s="191">
        <v>1500</v>
      </c>
      <c r="CM31" s="191">
        <v>3460</v>
      </c>
      <c r="CN31" s="191">
        <v>210</v>
      </c>
      <c r="CO31" s="191">
        <v>14500</v>
      </c>
      <c r="CP31" s="191">
        <v>1600</v>
      </c>
      <c r="CQ31" s="191">
        <v>1580</v>
      </c>
      <c r="CR31" s="191">
        <v>110</v>
      </c>
      <c r="CS31" s="191">
        <v>5800</v>
      </c>
      <c r="CT31" s="191">
        <v>460</v>
      </c>
      <c r="CU31" s="191">
        <v>664</v>
      </c>
      <c r="CV31" s="191">
        <v>56</v>
      </c>
      <c r="CW31" s="191">
        <v>935</v>
      </c>
      <c r="CX31" s="191">
        <v>65</v>
      </c>
      <c r="CY31" s="191">
        <v>70.3</v>
      </c>
      <c r="CZ31" s="191">
        <v>5.4</v>
      </c>
      <c r="DA31" s="191">
        <v>216</v>
      </c>
      <c r="DB31" s="191">
        <v>19</v>
      </c>
      <c r="DC31" s="191">
        <v>19.2</v>
      </c>
      <c r="DD31" s="191">
        <v>3.4</v>
      </c>
      <c r="DE31" s="191">
        <v>32900</v>
      </c>
      <c r="DF31" s="191">
        <v>3800</v>
      </c>
      <c r="DG31" s="191">
        <v>6970</v>
      </c>
      <c r="DH31" s="191">
        <v>470</v>
      </c>
      <c r="DJ31" s="191">
        <v>290</v>
      </c>
      <c r="DK31" s="198">
        <f t="shared" si="7"/>
        <v>479746.83544303797</v>
      </c>
      <c r="DL31" s="198">
        <f t="shared" si="8"/>
        <v>394779.77161500818</v>
      </c>
      <c r="DM31" s="198">
        <f t="shared" si="9"/>
        <v>311422.41379310348</v>
      </c>
      <c r="DN31" s="198">
        <f t="shared" si="10"/>
        <v>240700.21881838073</v>
      </c>
      <c r="DO31" s="198">
        <f t="shared" si="11"/>
        <v>138513.51351351352</v>
      </c>
      <c r="DP31" s="198">
        <f t="shared" si="12"/>
        <v>61456.483126110121</v>
      </c>
      <c r="DQ31" s="198">
        <f t="shared" si="13"/>
        <v>72864.321608040191</v>
      </c>
      <c r="DR31" s="198">
        <f t="shared" si="14"/>
        <v>43767.313019390582</v>
      </c>
      <c r="DS31" s="198">
        <f t="shared" si="15"/>
        <v>23577.235772357722</v>
      </c>
      <c r="DT31" s="198">
        <f t="shared" si="16"/>
        <v>12161.17216117216</v>
      </c>
      <c r="DU31" s="198">
        <f t="shared" si="17"/>
        <v>5843.75</v>
      </c>
      <c r="DV31" s="198">
        <f t="shared" si="18"/>
        <v>2846.1538461538462</v>
      </c>
      <c r="DW31" s="198">
        <f t="shared" si="19"/>
        <v>1341.6149068322982</v>
      </c>
      <c r="DX31" s="198">
        <f t="shared" si="20"/>
        <v>780.48780487804879</v>
      </c>
      <c r="DY31" s="199">
        <f t="shared" si="21"/>
        <v>0.61173618197287827</v>
      </c>
      <c r="DZ31" s="200">
        <f t="shared" si="22"/>
        <v>3.3103448275862068E-3</v>
      </c>
      <c r="EA31" s="200">
        <f t="shared" si="23"/>
        <v>4.7202295552367293</v>
      </c>
      <c r="EB31" s="222">
        <f t="shared" si="24"/>
        <v>1.841250803169844E-2</v>
      </c>
    </row>
    <row r="32" spans="1:132" s="189" customFormat="1" ht="13.2">
      <c r="A32" s="188">
        <v>42528.030254722224</v>
      </c>
      <c r="B32" s="189" t="s">
        <v>2072</v>
      </c>
      <c r="C32" s="189" t="s">
        <v>2073</v>
      </c>
      <c r="D32" s="189">
        <v>15492</v>
      </c>
      <c r="E32" s="189">
        <v>68687</v>
      </c>
      <c r="F32" s="189" t="s">
        <v>1862</v>
      </c>
      <c r="G32" s="189" t="s">
        <v>1754</v>
      </c>
      <c r="H32" s="189" t="s">
        <v>1863</v>
      </c>
      <c r="I32" s="189" t="s">
        <v>1756</v>
      </c>
      <c r="J32" s="190">
        <v>0.90968530092592592</v>
      </c>
      <c r="K32" s="191">
        <v>17.053000000000001</v>
      </c>
      <c r="L32" s="189" t="s">
        <v>1861</v>
      </c>
      <c r="M32" s="191">
        <v>7410</v>
      </c>
      <c r="N32" s="191">
        <v>22200</v>
      </c>
      <c r="O32" s="192">
        <v>0.33100000000000002</v>
      </c>
      <c r="P32" s="192">
        <f t="shared" si="0"/>
        <v>1.133421369129769E-2</v>
      </c>
      <c r="Q32" s="193">
        <v>4.5999999999999999E-2</v>
      </c>
      <c r="R32" s="193">
        <f t="shared" si="1"/>
        <v>1.5120846537148638E-3</v>
      </c>
      <c r="S32" s="193">
        <v>0.97894999999999999</v>
      </c>
      <c r="T32" s="194">
        <v>21.739129999999999</v>
      </c>
      <c r="U32" s="194">
        <f t="shared" si="2"/>
        <v>0.71459580609152751</v>
      </c>
      <c r="V32" s="195">
        <v>5.2060000000000002E-2</v>
      </c>
      <c r="W32" s="195">
        <f t="shared" si="3"/>
        <v>1.0566444245818933E-3</v>
      </c>
      <c r="X32" s="194">
        <v>-0.12950999999999999</v>
      </c>
      <c r="Y32" s="196">
        <v>1.5129999999999999E-2</v>
      </c>
      <c r="Z32" s="196">
        <f t="shared" si="4"/>
        <v>5.8443713092171004E-4</v>
      </c>
      <c r="AA32" s="227">
        <v>0.33100000000000002</v>
      </c>
      <c r="AB32" s="227">
        <v>9.1999999999999998E-3</v>
      </c>
      <c r="AC32" s="227">
        <v>4.5999999999999999E-2</v>
      </c>
      <c r="AD32" s="227">
        <v>1.1999999999999999E-3</v>
      </c>
      <c r="AE32" s="225">
        <v>0.97894999999999999</v>
      </c>
      <c r="AF32" s="229">
        <v>21.739129999999999</v>
      </c>
      <c r="AG32" s="225">
        <v>0.56710780000000005</v>
      </c>
      <c r="AH32" s="227">
        <v>5.2060000000000002E-2</v>
      </c>
      <c r="AI32" s="231">
        <v>1.8000000000000001E-4</v>
      </c>
      <c r="AJ32" s="233">
        <v>-0.12950999999999999</v>
      </c>
      <c r="AK32" s="231">
        <v>1.5129999999999999E-2</v>
      </c>
      <c r="AL32" s="231">
        <v>5.0000000000000001E-4</v>
      </c>
      <c r="AM32" s="231">
        <v>2.1399999999999999E-2</v>
      </c>
      <c r="AN32" s="231">
        <v>1.1000000000000001E-3</v>
      </c>
      <c r="AO32" s="191">
        <v>290.2</v>
      </c>
      <c r="AP32" s="191">
        <v>7</v>
      </c>
      <c r="AQ32" s="197">
        <v>290.2</v>
      </c>
      <c r="AR32" s="197">
        <v>7.3</v>
      </c>
      <c r="AS32" s="191">
        <v>303</v>
      </c>
      <c r="AT32" s="191">
        <v>10</v>
      </c>
      <c r="AU32" s="191">
        <v>288</v>
      </c>
      <c r="AV32" s="191">
        <v>8</v>
      </c>
      <c r="AW32" s="191">
        <v>79.7</v>
      </c>
      <c r="AX32" s="191">
        <v>3.7</v>
      </c>
      <c r="AY32" s="191">
        <v>190.9</v>
      </c>
      <c r="AZ32" s="191">
        <v>9.6</v>
      </c>
      <c r="BA32" s="191">
        <v>241800</v>
      </c>
      <c r="BB32" s="191">
        <v>8400</v>
      </c>
      <c r="BC32" s="191">
        <v>5958</v>
      </c>
      <c r="BD32" s="191">
        <v>210</v>
      </c>
      <c r="BE32" s="191">
        <v>166260</v>
      </c>
      <c r="BF32" s="191">
        <v>5880</v>
      </c>
      <c r="BG32" s="191">
        <v>19.8</v>
      </c>
      <c r="BH32" s="191">
        <v>11.4</v>
      </c>
      <c r="BI32" s="191">
        <f t="shared" si="5"/>
        <v>8396.9696969696961</v>
      </c>
      <c r="BJ32" s="191">
        <f t="shared" si="6"/>
        <v>4843.7311102175863</v>
      </c>
      <c r="BL32" s="189" t="s">
        <v>1862</v>
      </c>
      <c r="BM32" s="189" t="s">
        <v>1758</v>
      </c>
      <c r="BN32" s="189" t="s">
        <v>1864</v>
      </c>
      <c r="BO32" s="189" t="s">
        <v>1760</v>
      </c>
      <c r="BP32" s="188">
        <v>3.0292129629629627E-2</v>
      </c>
      <c r="BQ32" s="191">
        <v>17.053000000000001</v>
      </c>
      <c r="BR32" s="191" t="s">
        <v>1861</v>
      </c>
      <c r="BS32" s="191">
        <v>252000</v>
      </c>
      <c r="BT32" s="191">
        <v>11000</v>
      </c>
      <c r="BU32" s="191">
        <v>3610</v>
      </c>
      <c r="BV32" s="191">
        <v>800</v>
      </c>
      <c r="BW32" s="191">
        <v>5790</v>
      </c>
      <c r="BX32" s="191">
        <v>540</v>
      </c>
      <c r="BY32" s="191">
        <v>41.2</v>
      </c>
      <c r="BZ32" s="191">
        <v>4.0999999999999996</v>
      </c>
      <c r="CA32" s="197">
        <v>13060</v>
      </c>
      <c r="CB32" s="191">
        <v>950</v>
      </c>
      <c r="CC32" s="191">
        <v>120900</v>
      </c>
      <c r="CD32" s="191">
        <v>7300</v>
      </c>
      <c r="CE32" s="191">
        <v>248000</v>
      </c>
      <c r="CF32" s="191">
        <v>13000</v>
      </c>
      <c r="CG32" s="191">
        <v>28900</v>
      </c>
      <c r="CH32" s="191">
        <v>1700</v>
      </c>
      <c r="CI32" s="191">
        <v>101500</v>
      </c>
      <c r="CJ32" s="191">
        <v>6700</v>
      </c>
      <c r="CK32" s="191">
        <v>19600</v>
      </c>
      <c r="CL32" s="191">
        <v>1200</v>
      </c>
      <c r="CM32" s="191">
        <v>2900</v>
      </c>
      <c r="CN32" s="191">
        <v>250</v>
      </c>
      <c r="CO32" s="191">
        <v>13320</v>
      </c>
      <c r="CP32" s="191">
        <v>670</v>
      </c>
      <c r="CQ32" s="191">
        <v>1670</v>
      </c>
      <c r="CR32" s="191">
        <v>130</v>
      </c>
      <c r="CS32" s="191">
        <v>5610</v>
      </c>
      <c r="CT32" s="191">
        <v>360</v>
      </c>
      <c r="CU32" s="191">
        <v>671</v>
      </c>
      <c r="CV32" s="191">
        <v>44</v>
      </c>
      <c r="CW32" s="191">
        <v>980</v>
      </c>
      <c r="CX32" s="191">
        <v>110</v>
      </c>
      <c r="CY32" s="191">
        <v>83.3</v>
      </c>
      <c r="CZ32" s="191">
        <v>7.9</v>
      </c>
      <c r="DA32" s="191">
        <v>276</v>
      </c>
      <c r="DB32" s="191">
        <v>26</v>
      </c>
      <c r="DC32" s="191">
        <v>28.5</v>
      </c>
      <c r="DD32" s="191">
        <v>3.6</v>
      </c>
      <c r="DE32" s="191">
        <v>22200</v>
      </c>
      <c r="DF32" s="191">
        <v>1900</v>
      </c>
      <c r="DG32" s="191">
        <v>7410</v>
      </c>
      <c r="DH32" s="191">
        <v>550</v>
      </c>
      <c r="DJ32" s="191">
        <v>290.2</v>
      </c>
      <c r="DK32" s="198">
        <f t="shared" si="7"/>
        <v>510126.58227848104</v>
      </c>
      <c r="DL32" s="198">
        <f t="shared" si="8"/>
        <v>404567.69983686786</v>
      </c>
      <c r="DM32" s="198">
        <f t="shared" si="9"/>
        <v>311422.41379310348</v>
      </c>
      <c r="DN32" s="198">
        <f t="shared" si="10"/>
        <v>222100.65645514222</v>
      </c>
      <c r="DO32" s="198">
        <f t="shared" si="11"/>
        <v>132432.43243243243</v>
      </c>
      <c r="DP32" s="198">
        <f t="shared" si="12"/>
        <v>51509.769094138544</v>
      </c>
      <c r="DQ32" s="198">
        <f t="shared" si="13"/>
        <v>66934.673366834162</v>
      </c>
      <c r="DR32" s="198">
        <f t="shared" si="14"/>
        <v>46260.387811634348</v>
      </c>
      <c r="DS32" s="198">
        <f t="shared" si="15"/>
        <v>22804.878048780487</v>
      </c>
      <c r="DT32" s="198">
        <f t="shared" si="16"/>
        <v>12289.377289377289</v>
      </c>
      <c r="DU32" s="198">
        <f t="shared" si="17"/>
        <v>6125</v>
      </c>
      <c r="DV32" s="198">
        <f t="shared" si="18"/>
        <v>3372.4696356275304</v>
      </c>
      <c r="DW32" s="198">
        <f t="shared" si="19"/>
        <v>1714.2857142857142</v>
      </c>
      <c r="DX32" s="198">
        <f t="shared" si="20"/>
        <v>1158.5365853658536</v>
      </c>
      <c r="DY32" s="199">
        <f t="shared" si="21"/>
        <v>0.54710017142237033</v>
      </c>
      <c r="DZ32" s="200">
        <f t="shared" si="22"/>
        <v>5.0802139037433155E-3</v>
      </c>
      <c r="EA32" s="200">
        <f t="shared" si="23"/>
        <v>2.9959514170040484</v>
      </c>
      <c r="EB32" s="222">
        <f t="shared" si="24"/>
        <v>2.5611325611325612E-2</v>
      </c>
    </row>
    <row r="33" spans="1:132" s="189" customFormat="1" ht="13.2">
      <c r="A33" s="188">
        <v>42528.036531111109</v>
      </c>
      <c r="B33" s="189" t="s">
        <v>2074</v>
      </c>
      <c r="C33" s="189" t="s">
        <v>2075</v>
      </c>
      <c r="D33" s="189">
        <v>8467</v>
      </c>
      <c r="E33" s="189">
        <v>67495</v>
      </c>
      <c r="F33" s="189" t="s">
        <v>1866</v>
      </c>
      <c r="G33" s="189" t="s">
        <v>1754</v>
      </c>
      <c r="H33" s="189" t="s">
        <v>1867</v>
      </c>
      <c r="I33" s="189" t="s">
        <v>1756</v>
      </c>
      <c r="J33" s="190">
        <v>0.91596168981481485</v>
      </c>
      <c r="K33" s="191">
        <v>17.068000000000001</v>
      </c>
      <c r="L33" s="189" t="s">
        <v>1865</v>
      </c>
      <c r="M33" s="191">
        <v>7560</v>
      </c>
      <c r="N33" s="191">
        <v>29000</v>
      </c>
      <c r="O33" s="192">
        <v>0.33660000000000001</v>
      </c>
      <c r="P33" s="192">
        <f t="shared" si="0"/>
        <v>1.1159293167580105E-2</v>
      </c>
      <c r="Q33" s="193">
        <v>4.5999999999999999E-2</v>
      </c>
      <c r="R33" s="193">
        <f t="shared" si="1"/>
        <v>1.434015341619468E-3</v>
      </c>
      <c r="S33" s="193">
        <v>0.96475999999999995</v>
      </c>
      <c r="T33" s="194">
        <v>21.739129999999999</v>
      </c>
      <c r="U33" s="194">
        <f t="shared" si="2"/>
        <v>0.67770102856953085</v>
      </c>
      <c r="V33" s="195">
        <v>5.3019999999999998E-2</v>
      </c>
      <c r="W33" s="195">
        <f t="shared" si="3"/>
        <v>1.1333349725478341E-3</v>
      </c>
      <c r="X33" s="194">
        <v>-0.20388999999999999</v>
      </c>
      <c r="Y33" s="196">
        <v>1.468E-2</v>
      </c>
      <c r="Z33" s="196">
        <f t="shared" si="4"/>
        <v>5.3730899862183584E-4</v>
      </c>
      <c r="AA33" s="227">
        <v>0.33660000000000001</v>
      </c>
      <c r="AB33" s="227">
        <v>8.8999999999999999E-3</v>
      </c>
      <c r="AC33" s="227">
        <v>4.5999999999999999E-2</v>
      </c>
      <c r="AD33" s="227">
        <v>1.1000000000000001E-3</v>
      </c>
      <c r="AE33" s="225">
        <v>0.96475999999999995</v>
      </c>
      <c r="AF33" s="229">
        <v>21.739129999999999</v>
      </c>
      <c r="AG33" s="225">
        <v>0.5198488</v>
      </c>
      <c r="AH33" s="227">
        <v>5.3019999999999998E-2</v>
      </c>
      <c r="AI33" s="231">
        <v>4.0000000000000002E-4</v>
      </c>
      <c r="AJ33" s="233">
        <v>-0.20388999999999999</v>
      </c>
      <c r="AK33" s="231">
        <v>1.468E-2</v>
      </c>
      <c r="AL33" s="231">
        <v>4.4999999999999999E-4</v>
      </c>
      <c r="AM33" s="231">
        <v>1.089E-2</v>
      </c>
      <c r="AN33" s="231">
        <v>4.8999999999999998E-4</v>
      </c>
      <c r="AO33" s="191">
        <v>294.39999999999998</v>
      </c>
      <c r="AP33" s="191">
        <v>6.7</v>
      </c>
      <c r="AQ33" s="197">
        <v>290.2</v>
      </c>
      <c r="AR33" s="197">
        <v>6.6</v>
      </c>
      <c r="AS33" s="191">
        <v>294.60000000000002</v>
      </c>
      <c r="AT33" s="191">
        <v>8.9</v>
      </c>
      <c r="AU33" s="191">
        <v>329</v>
      </c>
      <c r="AV33" s="191">
        <v>17</v>
      </c>
      <c r="AW33" s="191">
        <v>75.2</v>
      </c>
      <c r="AX33" s="191">
        <v>4.4000000000000004</v>
      </c>
      <c r="AY33" s="191">
        <v>228</v>
      </c>
      <c r="AZ33" s="191">
        <v>25</v>
      </c>
      <c r="BA33" s="191">
        <v>273000</v>
      </c>
      <c r="BB33" s="191">
        <v>24000</v>
      </c>
      <c r="BC33" s="191">
        <v>5640</v>
      </c>
      <c r="BD33" s="191">
        <v>282</v>
      </c>
      <c r="BE33" s="191">
        <v>154200</v>
      </c>
      <c r="BF33" s="191">
        <v>7200</v>
      </c>
      <c r="BG33" s="191">
        <v>10.199999999999999</v>
      </c>
      <c r="BH33" s="191">
        <v>10.8</v>
      </c>
      <c r="BI33" s="191">
        <f t="shared" si="5"/>
        <v>15117.64705882353</v>
      </c>
      <c r="BJ33" s="191">
        <f t="shared" si="6"/>
        <v>16022.47705804374</v>
      </c>
      <c r="BL33" s="189" t="s">
        <v>1866</v>
      </c>
      <c r="BM33" s="189" t="s">
        <v>1758</v>
      </c>
      <c r="BN33" s="189" t="s">
        <v>1868</v>
      </c>
      <c r="BO33" s="189" t="s">
        <v>1760</v>
      </c>
      <c r="BP33" s="188">
        <v>3.6568518518518521E-2</v>
      </c>
      <c r="BQ33" s="191">
        <v>17.068000000000001</v>
      </c>
      <c r="BR33" s="191" t="s">
        <v>1865</v>
      </c>
      <c r="BS33" s="191">
        <v>222000</v>
      </c>
      <c r="BT33" s="191">
        <v>13000</v>
      </c>
      <c r="BU33" s="191">
        <v>3400</v>
      </c>
      <c r="BV33" s="191">
        <v>1100</v>
      </c>
      <c r="BW33" s="191">
        <v>8100</v>
      </c>
      <c r="BX33" s="191">
        <v>1100</v>
      </c>
      <c r="BY33" s="191">
        <v>51.8</v>
      </c>
      <c r="BZ33" s="191">
        <v>5.4</v>
      </c>
      <c r="CA33" s="197">
        <v>19300</v>
      </c>
      <c r="CB33" s="191">
        <v>1800</v>
      </c>
      <c r="CC33" s="191">
        <v>109600</v>
      </c>
      <c r="CD33" s="191">
        <v>7800</v>
      </c>
      <c r="CE33" s="191">
        <v>240000</v>
      </c>
      <c r="CF33" s="191">
        <v>16000</v>
      </c>
      <c r="CG33" s="191">
        <v>29400</v>
      </c>
      <c r="CH33" s="191">
        <v>2700</v>
      </c>
      <c r="CI33" s="191">
        <v>99200</v>
      </c>
      <c r="CJ33" s="191">
        <v>6600</v>
      </c>
      <c r="CK33" s="191">
        <v>19900</v>
      </c>
      <c r="CL33" s="191">
        <v>1400</v>
      </c>
      <c r="CM33" s="191">
        <v>2680</v>
      </c>
      <c r="CN33" s="191">
        <v>270</v>
      </c>
      <c r="CO33" s="191">
        <v>14280</v>
      </c>
      <c r="CP33" s="191">
        <v>770</v>
      </c>
      <c r="CQ33" s="191">
        <v>1820</v>
      </c>
      <c r="CR33" s="191">
        <v>110</v>
      </c>
      <c r="CS33" s="191">
        <v>7070</v>
      </c>
      <c r="CT33" s="191">
        <v>580</v>
      </c>
      <c r="CU33" s="191">
        <v>835</v>
      </c>
      <c r="CV33" s="191">
        <v>60</v>
      </c>
      <c r="CW33" s="191">
        <v>1330</v>
      </c>
      <c r="CX33" s="191">
        <v>110</v>
      </c>
      <c r="CY33" s="191">
        <v>139</v>
      </c>
      <c r="CZ33" s="191">
        <v>12</v>
      </c>
      <c r="DA33" s="191">
        <v>519</v>
      </c>
      <c r="DB33" s="191">
        <v>43</v>
      </c>
      <c r="DC33" s="191">
        <v>53.8</v>
      </c>
      <c r="DD33" s="191">
        <v>7.7</v>
      </c>
      <c r="DE33" s="191">
        <v>29000</v>
      </c>
      <c r="DF33" s="191">
        <v>4900</v>
      </c>
      <c r="DG33" s="191">
        <v>7560</v>
      </c>
      <c r="DH33" s="191">
        <v>710</v>
      </c>
      <c r="DJ33" s="191">
        <v>290.2</v>
      </c>
      <c r="DK33" s="198">
        <f t="shared" si="7"/>
        <v>462447.25738396629</v>
      </c>
      <c r="DL33" s="198">
        <f t="shared" si="8"/>
        <v>391517.12887438823</v>
      </c>
      <c r="DM33" s="198">
        <f t="shared" si="9"/>
        <v>316810.3448275862</v>
      </c>
      <c r="DN33" s="198">
        <f t="shared" si="10"/>
        <v>217067.83369803062</v>
      </c>
      <c r="DO33" s="198">
        <f t="shared" si="11"/>
        <v>134459.45945945947</v>
      </c>
      <c r="DP33" s="198">
        <f t="shared" si="12"/>
        <v>47602.131438721131</v>
      </c>
      <c r="DQ33" s="198">
        <f t="shared" si="13"/>
        <v>71758.793969849241</v>
      </c>
      <c r="DR33" s="198">
        <f t="shared" si="14"/>
        <v>50415.512465373962</v>
      </c>
      <c r="DS33" s="198">
        <f t="shared" si="15"/>
        <v>28739.837398373984</v>
      </c>
      <c r="DT33" s="198">
        <f t="shared" si="16"/>
        <v>15293.040293040292</v>
      </c>
      <c r="DU33" s="198">
        <f t="shared" si="17"/>
        <v>8312.5</v>
      </c>
      <c r="DV33" s="198">
        <f t="shared" si="18"/>
        <v>5627.5303643724701</v>
      </c>
      <c r="DW33" s="198">
        <f t="shared" si="19"/>
        <v>3223.6024844720496</v>
      </c>
      <c r="DX33" s="198">
        <f t="shared" si="20"/>
        <v>2186.9918699186992</v>
      </c>
      <c r="DY33" s="199">
        <f t="shared" si="21"/>
        <v>0.48461087207459025</v>
      </c>
      <c r="DZ33" s="200">
        <f t="shared" si="22"/>
        <v>7.6096181046676091E-3</v>
      </c>
      <c r="EA33" s="200">
        <f t="shared" si="23"/>
        <v>3.8359788359788358</v>
      </c>
      <c r="EB33" s="222">
        <f t="shared" si="24"/>
        <v>4.4922751709379406E-2</v>
      </c>
    </row>
    <row r="34" spans="1:132" s="189" customFormat="1" ht="13.2">
      <c r="A34" s="188">
        <v>42528.009684039353</v>
      </c>
      <c r="B34" s="189" t="s">
        <v>2076</v>
      </c>
      <c r="C34" s="189" t="s">
        <v>2077</v>
      </c>
      <c r="D34" s="189">
        <v>8328</v>
      </c>
      <c r="E34" s="189">
        <v>64016</v>
      </c>
      <c r="F34" s="189" t="s">
        <v>1869</v>
      </c>
      <c r="G34" s="189" t="s">
        <v>1754</v>
      </c>
      <c r="H34" s="189" t="s">
        <v>1870</v>
      </c>
      <c r="I34" s="189" t="s">
        <v>1756</v>
      </c>
      <c r="J34" s="190">
        <v>0.88911458333333337</v>
      </c>
      <c r="K34" s="191">
        <v>17.042999999999999</v>
      </c>
      <c r="L34" s="189" t="s">
        <v>1871</v>
      </c>
      <c r="M34" s="191">
        <v>6970</v>
      </c>
      <c r="N34" s="191">
        <v>30000</v>
      </c>
      <c r="O34" s="192">
        <v>0.33460000000000001</v>
      </c>
      <c r="P34" s="192">
        <f t="shared" si="0"/>
        <v>9.3990884664418399E-3</v>
      </c>
      <c r="Q34" s="193">
        <v>4.6210000000000001E-2</v>
      </c>
      <c r="R34" s="193">
        <f t="shared" si="1"/>
        <v>1.235534556376308E-3</v>
      </c>
      <c r="S34" s="193">
        <v>0.95848999999999995</v>
      </c>
      <c r="T34" s="194">
        <v>21.640339999999998</v>
      </c>
      <c r="U34" s="194">
        <f t="shared" si="2"/>
        <v>0.57860610281649294</v>
      </c>
      <c r="V34" s="195">
        <v>5.2019999999999997E-2</v>
      </c>
      <c r="W34" s="195">
        <f t="shared" si="3"/>
        <v>1.0800611834521228E-3</v>
      </c>
      <c r="X34" s="194">
        <v>-5.3261999999999997E-3</v>
      </c>
      <c r="Y34" s="196">
        <v>1.494E-2</v>
      </c>
      <c r="Z34" s="196">
        <f t="shared" si="4"/>
        <v>4.1639097012303235E-4</v>
      </c>
      <c r="AA34" s="227">
        <v>0.33460000000000001</v>
      </c>
      <c r="AB34" s="227">
        <v>6.6E-3</v>
      </c>
      <c r="AC34" s="227">
        <v>4.6210000000000001E-2</v>
      </c>
      <c r="AD34" s="227">
        <v>8.1999999999999998E-4</v>
      </c>
      <c r="AE34" s="225">
        <v>0.95848999999999995</v>
      </c>
      <c r="AF34" s="229">
        <v>21.640339999999998</v>
      </c>
      <c r="AG34" s="225">
        <v>0.3840095</v>
      </c>
      <c r="AH34" s="227">
        <v>5.2019999999999997E-2</v>
      </c>
      <c r="AI34" s="231">
        <v>2.9E-4</v>
      </c>
      <c r="AJ34" s="233">
        <v>-5.3261999999999997E-3</v>
      </c>
      <c r="AK34" s="231">
        <v>1.494E-2</v>
      </c>
      <c r="AL34" s="231">
        <v>2.9E-4</v>
      </c>
      <c r="AM34" s="231">
        <v>1.8329999999999999E-2</v>
      </c>
      <c r="AN34" s="231">
        <v>2.4000000000000001E-4</v>
      </c>
      <c r="AO34" s="191">
        <v>293</v>
      </c>
      <c r="AP34" s="191">
        <v>5</v>
      </c>
      <c r="AQ34" s="197">
        <v>291.2</v>
      </c>
      <c r="AR34" s="197">
        <v>5.0999999999999996</v>
      </c>
      <c r="AS34" s="191">
        <v>299.7</v>
      </c>
      <c r="AT34" s="191">
        <v>5.7</v>
      </c>
      <c r="AU34" s="191">
        <v>286</v>
      </c>
      <c r="AV34" s="191">
        <v>13</v>
      </c>
      <c r="AW34" s="191">
        <v>63.1</v>
      </c>
      <c r="AX34" s="191">
        <v>3</v>
      </c>
      <c r="AY34" s="191">
        <v>202</v>
      </c>
      <c r="AZ34" s="191">
        <v>13</v>
      </c>
      <c r="BA34" s="191">
        <v>250200</v>
      </c>
      <c r="BB34" s="191">
        <v>12000</v>
      </c>
      <c r="BC34" s="191">
        <v>4830</v>
      </c>
      <c r="BD34" s="191">
        <v>180</v>
      </c>
      <c r="BE34" s="191">
        <v>130740</v>
      </c>
      <c r="BF34" s="191">
        <v>4860</v>
      </c>
      <c r="BG34" s="191">
        <v>7.8</v>
      </c>
      <c r="BH34" s="191">
        <v>14.4</v>
      </c>
      <c r="BI34" s="191">
        <f t="shared" si="5"/>
        <v>16761.538461538461</v>
      </c>
      <c r="BJ34" s="191">
        <f t="shared" si="6"/>
        <v>30950.651008843466</v>
      </c>
      <c r="BL34" s="189" t="s">
        <v>1869</v>
      </c>
      <c r="BM34" s="189" t="s">
        <v>1758</v>
      </c>
      <c r="BN34" s="189" t="s">
        <v>1872</v>
      </c>
      <c r="BO34" s="189" t="s">
        <v>1760</v>
      </c>
      <c r="BP34" s="188">
        <v>9.7215277777777786E-3</v>
      </c>
      <c r="BQ34" s="191">
        <v>17.042999999999999</v>
      </c>
      <c r="BR34" s="191" t="s">
        <v>1871</v>
      </c>
      <c r="BS34" s="191">
        <v>227000</v>
      </c>
      <c r="BT34" s="191">
        <v>16000</v>
      </c>
      <c r="BU34" s="191">
        <v>1400</v>
      </c>
      <c r="BV34" s="191">
        <v>1100</v>
      </c>
      <c r="BW34" s="191">
        <v>7700</v>
      </c>
      <c r="BX34" s="191">
        <v>1000</v>
      </c>
      <c r="BY34" s="191">
        <v>54.8</v>
      </c>
      <c r="BZ34" s="191">
        <v>5.3</v>
      </c>
      <c r="CA34" s="197">
        <v>14000</v>
      </c>
      <c r="CB34" s="191">
        <v>1400</v>
      </c>
      <c r="CC34" s="191">
        <v>118000</v>
      </c>
      <c r="CD34" s="191">
        <v>11000</v>
      </c>
      <c r="CE34" s="191">
        <v>253000</v>
      </c>
      <c r="CF34" s="191">
        <v>24000</v>
      </c>
      <c r="CG34" s="191">
        <v>31700</v>
      </c>
      <c r="CH34" s="191">
        <v>3100</v>
      </c>
      <c r="CI34" s="191">
        <v>115000</v>
      </c>
      <c r="CJ34" s="191">
        <v>10000</v>
      </c>
      <c r="CK34" s="191">
        <v>22300</v>
      </c>
      <c r="CL34" s="191">
        <v>2100</v>
      </c>
      <c r="CM34" s="191">
        <v>4210</v>
      </c>
      <c r="CN34" s="191">
        <v>360</v>
      </c>
      <c r="CO34" s="191">
        <v>14300</v>
      </c>
      <c r="CP34" s="191">
        <v>1500</v>
      </c>
      <c r="CQ34" s="191">
        <v>1720</v>
      </c>
      <c r="CR34" s="191">
        <v>120</v>
      </c>
      <c r="CS34" s="191">
        <v>6000</v>
      </c>
      <c r="CT34" s="191">
        <v>550</v>
      </c>
      <c r="CU34" s="191">
        <v>628</v>
      </c>
      <c r="CV34" s="191">
        <v>60</v>
      </c>
      <c r="CW34" s="191">
        <v>793</v>
      </c>
      <c r="CX34" s="191">
        <v>71</v>
      </c>
      <c r="CY34" s="191">
        <v>63.7</v>
      </c>
      <c r="CZ34" s="191">
        <v>5.2</v>
      </c>
      <c r="DA34" s="191">
        <v>173</v>
      </c>
      <c r="DB34" s="191">
        <v>21</v>
      </c>
      <c r="DC34" s="191">
        <v>13.6</v>
      </c>
      <c r="DD34" s="191">
        <v>1.8</v>
      </c>
      <c r="DE34" s="191">
        <v>30000</v>
      </c>
      <c r="DF34" s="191">
        <v>3400</v>
      </c>
      <c r="DG34" s="191">
        <v>6970</v>
      </c>
      <c r="DH34" s="191">
        <v>580</v>
      </c>
      <c r="DJ34" s="191">
        <v>291.2</v>
      </c>
      <c r="DK34" s="198">
        <f t="shared" si="7"/>
        <v>497890.2953586498</v>
      </c>
      <c r="DL34" s="198">
        <f t="shared" si="8"/>
        <v>412724.30668841762</v>
      </c>
      <c r="DM34" s="198">
        <f t="shared" si="9"/>
        <v>341594.8275862069</v>
      </c>
      <c r="DN34" s="198">
        <f t="shared" si="10"/>
        <v>251641.13785557987</v>
      </c>
      <c r="DO34" s="198">
        <f t="shared" si="11"/>
        <v>150675.67567567568</v>
      </c>
      <c r="DP34" s="198">
        <f t="shared" si="12"/>
        <v>74777.975133214917</v>
      </c>
      <c r="DQ34" s="198">
        <f t="shared" si="13"/>
        <v>71859.296482412057</v>
      </c>
      <c r="DR34" s="198">
        <f t="shared" si="14"/>
        <v>47645.429362880888</v>
      </c>
      <c r="DS34" s="198">
        <f t="shared" si="15"/>
        <v>24390.243902439026</v>
      </c>
      <c r="DT34" s="198">
        <f t="shared" si="16"/>
        <v>11501.831501831501</v>
      </c>
      <c r="DU34" s="198">
        <f t="shared" si="17"/>
        <v>4956.25</v>
      </c>
      <c r="DV34" s="198">
        <f t="shared" si="18"/>
        <v>2578.9473684210529</v>
      </c>
      <c r="DW34" s="198">
        <f t="shared" si="19"/>
        <v>1074.5341614906831</v>
      </c>
      <c r="DX34" s="198">
        <f t="shared" si="20"/>
        <v>552.84552845528458</v>
      </c>
      <c r="DY34" s="199">
        <f t="shared" si="21"/>
        <v>0.71863877542998</v>
      </c>
      <c r="DZ34" s="200">
        <f t="shared" si="22"/>
        <v>2.2666666666666664E-3</v>
      </c>
      <c r="EA34" s="200">
        <f t="shared" si="23"/>
        <v>4.3041606886657098</v>
      </c>
      <c r="EB34" s="222">
        <f t="shared" si="24"/>
        <v>1.4953307562003214E-2</v>
      </c>
    </row>
    <row r="35" spans="1:132" s="189" customFormat="1" ht="13.2">
      <c r="A35" s="188">
        <v>42528.032624375002</v>
      </c>
      <c r="B35" s="189" t="s">
        <v>2078</v>
      </c>
      <c r="C35" s="189" t="s">
        <v>2079</v>
      </c>
      <c r="D35" s="189">
        <v>18675</v>
      </c>
      <c r="E35" s="189">
        <v>77663</v>
      </c>
      <c r="F35" s="189" t="s">
        <v>1874</v>
      </c>
      <c r="G35" s="189" t="s">
        <v>1754</v>
      </c>
      <c r="H35" s="189" t="s">
        <v>1875</v>
      </c>
      <c r="I35" s="189" t="s">
        <v>1756</v>
      </c>
      <c r="J35" s="190">
        <v>0.91205486111111111</v>
      </c>
      <c r="K35" s="191">
        <v>17.138000000000002</v>
      </c>
      <c r="L35" s="189" t="s">
        <v>1873</v>
      </c>
      <c r="M35" s="191">
        <v>6060</v>
      </c>
      <c r="N35" s="191">
        <v>34400</v>
      </c>
      <c r="O35" s="192">
        <v>0.33510000000000001</v>
      </c>
      <c r="P35" s="192">
        <f t="shared" si="0"/>
        <v>1.1141220938478871E-2</v>
      </c>
      <c r="Q35" s="193">
        <v>4.6199999999999998E-2</v>
      </c>
      <c r="R35" s="193">
        <f t="shared" si="1"/>
        <v>1.4365848391236767E-3</v>
      </c>
      <c r="S35" s="193">
        <v>0.98050000000000004</v>
      </c>
      <c r="T35" s="194">
        <v>21.645019999999999</v>
      </c>
      <c r="U35" s="194">
        <f t="shared" si="2"/>
        <v>0.6730500094862566</v>
      </c>
      <c r="V35" s="195">
        <v>5.262E-2</v>
      </c>
      <c r="W35" s="195">
        <f t="shared" si="3"/>
        <v>1.0864832074173995E-3</v>
      </c>
      <c r="X35" s="194">
        <v>-0.21243999999999999</v>
      </c>
      <c r="Y35" s="196">
        <v>1.47E-2</v>
      </c>
      <c r="Z35" s="196">
        <f t="shared" si="4"/>
        <v>4.7258438399930221E-4</v>
      </c>
      <c r="AA35" s="227">
        <v>0.33510000000000001</v>
      </c>
      <c r="AB35" s="227">
        <v>8.8999999999999999E-3</v>
      </c>
      <c r="AC35" s="227">
        <v>4.6199999999999998E-2</v>
      </c>
      <c r="AD35" s="227">
        <v>1.1000000000000001E-3</v>
      </c>
      <c r="AE35" s="225">
        <v>0.98050000000000004</v>
      </c>
      <c r="AF35" s="229">
        <v>21.645019999999999</v>
      </c>
      <c r="AG35" s="225">
        <v>0.51535770000000003</v>
      </c>
      <c r="AH35" s="227">
        <v>5.262E-2</v>
      </c>
      <c r="AI35" s="231">
        <v>2.7E-4</v>
      </c>
      <c r="AJ35" s="233">
        <v>-0.21243999999999999</v>
      </c>
      <c r="AK35" s="231">
        <v>1.47E-2</v>
      </c>
      <c r="AL35" s="231">
        <v>3.6999999999999999E-4</v>
      </c>
      <c r="AM35" s="231">
        <v>1.056E-2</v>
      </c>
      <c r="AN35" s="231">
        <v>3.2000000000000003E-4</v>
      </c>
      <c r="AO35" s="191">
        <v>293.3</v>
      </c>
      <c r="AP35" s="191">
        <v>6.8</v>
      </c>
      <c r="AQ35" s="197">
        <v>291.2</v>
      </c>
      <c r="AR35" s="197">
        <v>6.7</v>
      </c>
      <c r="AS35" s="191">
        <v>294.89999999999998</v>
      </c>
      <c r="AT35" s="191">
        <v>7.5</v>
      </c>
      <c r="AU35" s="191">
        <v>312</v>
      </c>
      <c r="AV35" s="191">
        <v>12</v>
      </c>
      <c r="AW35" s="191">
        <v>75.5</v>
      </c>
      <c r="AX35" s="191">
        <v>5.8</v>
      </c>
      <c r="AY35" s="191">
        <v>320</v>
      </c>
      <c r="AZ35" s="191">
        <v>13</v>
      </c>
      <c r="BA35" s="191">
        <v>377400</v>
      </c>
      <c r="BB35" s="191">
        <v>18600</v>
      </c>
      <c r="BC35" s="191">
        <v>5538</v>
      </c>
      <c r="BD35" s="191">
        <v>330</v>
      </c>
      <c r="BE35" s="191">
        <v>153600</v>
      </c>
      <c r="BF35" s="191">
        <v>9000</v>
      </c>
      <c r="BG35" s="191">
        <v>17.399999999999999</v>
      </c>
      <c r="BH35" s="191">
        <v>13.2</v>
      </c>
      <c r="BI35" s="191">
        <f t="shared" si="5"/>
        <v>8827.5862068965525</v>
      </c>
      <c r="BJ35" s="191">
        <f t="shared" si="6"/>
        <v>6716.7349759773424</v>
      </c>
      <c r="BL35" s="189" t="s">
        <v>1874</v>
      </c>
      <c r="BM35" s="189" t="s">
        <v>1758</v>
      </c>
      <c r="BN35" s="189" t="s">
        <v>1876</v>
      </c>
      <c r="BO35" s="189" t="s">
        <v>1760</v>
      </c>
      <c r="BP35" s="188">
        <v>3.2661805555555555E-2</v>
      </c>
      <c r="BQ35" s="191">
        <v>17.138000000000002</v>
      </c>
      <c r="BR35" s="191" t="s">
        <v>1873</v>
      </c>
      <c r="BS35" s="191">
        <v>269000</v>
      </c>
      <c r="BT35" s="191">
        <v>24000</v>
      </c>
      <c r="BU35" s="191">
        <v>620</v>
      </c>
      <c r="BV35" s="191">
        <v>510</v>
      </c>
      <c r="BW35" s="191">
        <v>7150</v>
      </c>
      <c r="BX35" s="191">
        <v>760</v>
      </c>
      <c r="BY35" s="191">
        <v>54.2</v>
      </c>
      <c r="BZ35" s="191">
        <v>4.5999999999999996</v>
      </c>
      <c r="CA35" s="197">
        <v>16800</v>
      </c>
      <c r="CB35" s="191">
        <v>1300</v>
      </c>
      <c r="CC35" s="191">
        <v>114000</v>
      </c>
      <c r="CD35" s="191">
        <v>11000</v>
      </c>
      <c r="CE35" s="191">
        <v>235000</v>
      </c>
      <c r="CF35" s="191">
        <v>25000</v>
      </c>
      <c r="CG35" s="191">
        <v>26800</v>
      </c>
      <c r="CH35" s="191">
        <v>2000</v>
      </c>
      <c r="CI35" s="191">
        <v>100300</v>
      </c>
      <c r="CJ35" s="191">
        <v>9200</v>
      </c>
      <c r="CK35" s="191">
        <v>18700</v>
      </c>
      <c r="CL35" s="191">
        <v>1700</v>
      </c>
      <c r="CM35" s="191">
        <v>2030</v>
      </c>
      <c r="CN35" s="191">
        <v>170</v>
      </c>
      <c r="CO35" s="191">
        <v>12020</v>
      </c>
      <c r="CP35" s="191">
        <v>970</v>
      </c>
      <c r="CQ35" s="191">
        <v>1520</v>
      </c>
      <c r="CR35" s="191">
        <v>130</v>
      </c>
      <c r="CS35" s="191">
        <v>5330</v>
      </c>
      <c r="CT35" s="191">
        <v>540</v>
      </c>
      <c r="CU35" s="191">
        <v>797</v>
      </c>
      <c r="CV35" s="191">
        <v>68</v>
      </c>
      <c r="CW35" s="191">
        <v>1139</v>
      </c>
      <c r="CX35" s="191">
        <v>92</v>
      </c>
      <c r="CY35" s="191">
        <v>122</v>
      </c>
      <c r="CZ35" s="191">
        <v>12</v>
      </c>
      <c r="DA35" s="191">
        <v>423</v>
      </c>
      <c r="DB35" s="191">
        <v>44</v>
      </c>
      <c r="DC35" s="191">
        <v>38.9</v>
      </c>
      <c r="DD35" s="191">
        <v>3.8</v>
      </c>
      <c r="DE35" s="191">
        <v>34400</v>
      </c>
      <c r="DF35" s="191">
        <v>2600</v>
      </c>
      <c r="DG35" s="191">
        <v>6060</v>
      </c>
      <c r="DH35" s="191">
        <v>510</v>
      </c>
      <c r="DJ35" s="191">
        <v>291.2</v>
      </c>
      <c r="DK35" s="198">
        <f t="shared" si="7"/>
        <v>481012.65822784812</v>
      </c>
      <c r="DL35" s="198">
        <f t="shared" si="8"/>
        <v>383360.52202283853</v>
      </c>
      <c r="DM35" s="198">
        <f t="shared" si="9"/>
        <v>288793.10344827588</v>
      </c>
      <c r="DN35" s="198">
        <f t="shared" si="10"/>
        <v>219474.83588621442</v>
      </c>
      <c r="DO35" s="198">
        <f t="shared" si="11"/>
        <v>126351.35135135136</v>
      </c>
      <c r="DP35" s="198">
        <f t="shared" si="12"/>
        <v>36056.838365896976</v>
      </c>
      <c r="DQ35" s="198">
        <f t="shared" si="13"/>
        <v>60402.010050251251</v>
      </c>
      <c r="DR35" s="198">
        <f t="shared" si="14"/>
        <v>42105.26315789474</v>
      </c>
      <c r="DS35" s="198">
        <f t="shared" si="15"/>
        <v>21666.666666666668</v>
      </c>
      <c r="DT35" s="198">
        <f t="shared" si="16"/>
        <v>14597.069597069596</v>
      </c>
      <c r="DU35" s="198">
        <f t="shared" si="17"/>
        <v>7118.75</v>
      </c>
      <c r="DV35" s="198">
        <f t="shared" si="18"/>
        <v>4939.2712550607284</v>
      </c>
      <c r="DW35" s="198">
        <f t="shared" si="19"/>
        <v>2627.3291925465837</v>
      </c>
      <c r="DX35" s="198">
        <f t="shared" si="20"/>
        <v>1581.30081300813</v>
      </c>
      <c r="DY35" s="199">
        <f t="shared" si="21"/>
        <v>0.41273566826884744</v>
      </c>
      <c r="DZ35" s="200">
        <f t="shared" si="22"/>
        <v>7.2983114446529074E-3</v>
      </c>
      <c r="EA35" s="200">
        <f t="shared" si="23"/>
        <v>5.6765676567656769</v>
      </c>
      <c r="EB35" s="222">
        <f t="shared" si="24"/>
        <v>4.3497380142826142E-2</v>
      </c>
    </row>
    <row r="36" spans="1:132" s="189" customFormat="1" ht="13.2">
      <c r="A36" s="188">
        <v>42528.038381284721</v>
      </c>
      <c r="B36" s="189" t="s">
        <v>2080</v>
      </c>
      <c r="C36" s="189" t="s">
        <v>2081</v>
      </c>
      <c r="D36" s="189">
        <v>8552</v>
      </c>
      <c r="E36" s="189">
        <v>73135</v>
      </c>
      <c r="F36" s="189" t="s">
        <v>1878</v>
      </c>
      <c r="G36" s="189" t="s">
        <v>1754</v>
      </c>
      <c r="H36" s="189" t="s">
        <v>1879</v>
      </c>
      <c r="I36" s="189" t="s">
        <v>1756</v>
      </c>
      <c r="J36" s="190">
        <v>0.91781180555555553</v>
      </c>
      <c r="K36" s="191">
        <v>17.074999999999999</v>
      </c>
      <c r="L36" s="189" t="s">
        <v>1877</v>
      </c>
      <c r="M36" s="191">
        <v>7030</v>
      </c>
      <c r="N36" s="191">
        <v>23700</v>
      </c>
      <c r="O36" s="192">
        <v>0.33539999999999998</v>
      </c>
      <c r="P36" s="192">
        <f t="shared" si="0"/>
        <v>8.9998479987164221E-3</v>
      </c>
      <c r="Q36" s="193">
        <v>4.623E-2</v>
      </c>
      <c r="R36" s="193">
        <f t="shared" si="1"/>
        <v>1.2032394441672863E-3</v>
      </c>
      <c r="S36" s="193">
        <v>0.94403000000000004</v>
      </c>
      <c r="T36" s="194">
        <v>21.630980000000001</v>
      </c>
      <c r="U36" s="194">
        <f t="shared" si="2"/>
        <v>0.56299471933353873</v>
      </c>
      <c r="V36" s="195">
        <v>5.2420000000000001E-2</v>
      </c>
      <c r="W36" s="195">
        <f t="shared" si="3"/>
        <v>1.0961489679783493E-3</v>
      </c>
      <c r="X36" s="194">
        <v>0.20316999999999999</v>
      </c>
      <c r="Y36" s="196">
        <v>1.4749999999999999E-2</v>
      </c>
      <c r="Z36" s="196">
        <f t="shared" si="4"/>
        <v>4.5013886746203113E-4</v>
      </c>
      <c r="AA36" s="227">
        <v>0.33539999999999998</v>
      </c>
      <c r="AB36" s="227">
        <v>6.0000000000000001E-3</v>
      </c>
      <c r="AC36" s="227">
        <v>4.623E-2</v>
      </c>
      <c r="AD36" s="227">
        <v>7.6999999999999996E-4</v>
      </c>
      <c r="AE36" s="225">
        <v>0.94403000000000004</v>
      </c>
      <c r="AF36" s="229">
        <v>21.630980000000001</v>
      </c>
      <c r="AG36" s="225">
        <v>0.3602823</v>
      </c>
      <c r="AH36" s="227">
        <v>5.2420000000000001E-2</v>
      </c>
      <c r="AI36" s="231">
        <v>3.2000000000000003E-4</v>
      </c>
      <c r="AJ36" s="233">
        <v>0.20316999999999999</v>
      </c>
      <c r="AK36" s="231">
        <v>1.4749999999999999E-2</v>
      </c>
      <c r="AL36" s="231">
        <v>3.4000000000000002E-4</v>
      </c>
      <c r="AM36" s="231">
        <v>1.32E-2</v>
      </c>
      <c r="AN36" s="231">
        <v>4.0999999999999999E-4</v>
      </c>
      <c r="AO36" s="191">
        <v>293.60000000000002</v>
      </c>
      <c r="AP36" s="191">
        <v>4.5</v>
      </c>
      <c r="AQ36" s="197">
        <v>291.3</v>
      </c>
      <c r="AR36" s="197">
        <v>4.8</v>
      </c>
      <c r="AS36" s="191">
        <v>295.89999999999998</v>
      </c>
      <c r="AT36" s="191">
        <v>6.8</v>
      </c>
      <c r="AU36" s="191">
        <v>304</v>
      </c>
      <c r="AV36" s="191">
        <v>14</v>
      </c>
      <c r="AW36" s="191">
        <v>76.599999999999994</v>
      </c>
      <c r="AX36" s="191">
        <v>3.6</v>
      </c>
      <c r="AY36" s="191">
        <v>198.4</v>
      </c>
      <c r="AZ36" s="191">
        <v>8.4</v>
      </c>
      <c r="BA36" s="191">
        <v>237000</v>
      </c>
      <c r="BB36" s="191">
        <v>6000</v>
      </c>
      <c r="BC36" s="191">
        <v>5700</v>
      </c>
      <c r="BD36" s="191">
        <v>222</v>
      </c>
      <c r="BE36" s="191">
        <v>157440</v>
      </c>
      <c r="BF36" s="191">
        <v>5520</v>
      </c>
      <c r="BG36" s="191">
        <v>21</v>
      </c>
      <c r="BH36" s="191">
        <v>8.4</v>
      </c>
      <c r="BI36" s="191">
        <f t="shared" si="5"/>
        <v>7497.1428571428569</v>
      </c>
      <c r="BJ36" s="191">
        <f t="shared" si="6"/>
        <v>3010.3551353314328</v>
      </c>
      <c r="BL36" s="189" t="s">
        <v>1878</v>
      </c>
      <c r="BM36" s="189" t="s">
        <v>1758</v>
      </c>
      <c r="BN36" s="189" t="s">
        <v>1880</v>
      </c>
      <c r="BO36" s="189" t="s">
        <v>1760</v>
      </c>
      <c r="BP36" s="188">
        <v>3.8418750000000002E-2</v>
      </c>
      <c r="BQ36" s="191">
        <v>17.074999999999999</v>
      </c>
      <c r="BR36" s="191" t="s">
        <v>1877</v>
      </c>
      <c r="BS36" s="191">
        <v>236000</v>
      </c>
      <c r="BT36" s="191">
        <v>19000</v>
      </c>
      <c r="BU36" s="191">
        <v>900</v>
      </c>
      <c r="BV36" s="191">
        <v>1100</v>
      </c>
      <c r="BW36" s="191">
        <v>6190</v>
      </c>
      <c r="BX36" s="191">
        <v>800</v>
      </c>
      <c r="BY36" s="191">
        <v>39.1</v>
      </c>
      <c r="BZ36" s="191">
        <v>5.5</v>
      </c>
      <c r="CA36" s="197">
        <v>19600</v>
      </c>
      <c r="CB36" s="191">
        <v>1900</v>
      </c>
      <c r="CC36" s="191">
        <v>116500</v>
      </c>
      <c r="CD36" s="191">
        <v>8900</v>
      </c>
      <c r="CE36" s="191">
        <v>237000</v>
      </c>
      <c r="CF36" s="191">
        <v>21000</v>
      </c>
      <c r="CG36" s="191">
        <v>30000</v>
      </c>
      <c r="CH36" s="191">
        <v>3600</v>
      </c>
      <c r="CI36" s="191">
        <v>99860</v>
      </c>
      <c r="CJ36" s="191">
        <v>8300</v>
      </c>
      <c r="CK36" s="191">
        <v>20400</v>
      </c>
      <c r="CL36" s="191">
        <v>1400</v>
      </c>
      <c r="CM36" s="191">
        <v>2210</v>
      </c>
      <c r="CN36" s="191">
        <v>300</v>
      </c>
      <c r="CO36" s="191">
        <v>14500</v>
      </c>
      <c r="CP36" s="191">
        <v>1300</v>
      </c>
      <c r="CQ36" s="191">
        <v>1650</v>
      </c>
      <c r="CR36" s="191">
        <v>150</v>
      </c>
      <c r="CS36" s="191">
        <v>6700</v>
      </c>
      <c r="CT36" s="191">
        <v>390</v>
      </c>
      <c r="CU36" s="191">
        <v>801</v>
      </c>
      <c r="CV36" s="191">
        <v>83</v>
      </c>
      <c r="CW36" s="191">
        <v>1240</v>
      </c>
      <c r="CX36" s="191">
        <v>140</v>
      </c>
      <c r="CY36" s="191">
        <v>117</v>
      </c>
      <c r="CZ36" s="191">
        <v>9.1999999999999993</v>
      </c>
      <c r="DA36" s="191">
        <v>359</v>
      </c>
      <c r="DB36" s="191">
        <v>33</v>
      </c>
      <c r="DC36" s="191">
        <v>34.700000000000003</v>
      </c>
      <c r="DD36" s="191">
        <v>4.3</v>
      </c>
      <c r="DE36" s="191">
        <v>23700</v>
      </c>
      <c r="DF36" s="191">
        <v>3100</v>
      </c>
      <c r="DG36" s="191">
        <v>7030</v>
      </c>
      <c r="DH36" s="191">
        <v>660</v>
      </c>
      <c r="DJ36" s="191">
        <v>291.3</v>
      </c>
      <c r="DK36" s="198">
        <f t="shared" si="7"/>
        <v>491561.18143459916</v>
      </c>
      <c r="DL36" s="198">
        <f t="shared" si="8"/>
        <v>386623.16476345842</v>
      </c>
      <c r="DM36" s="198">
        <f t="shared" si="9"/>
        <v>323275.86206896557</v>
      </c>
      <c r="DN36" s="198">
        <f t="shared" si="10"/>
        <v>218512.03501094092</v>
      </c>
      <c r="DO36" s="198">
        <f t="shared" si="11"/>
        <v>137837.83783783784</v>
      </c>
      <c r="DP36" s="198">
        <f t="shared" si="12"/>
        <v>39253.996447602127</v>
      </c>
      <c r="DQ36" s="198">
        <f t="shared" si="13"/>
        <v>72864.321608040191</v>
      </c>
      <c r="DR36" s="198">
        <f t="shared" si="14"/>
        <v>45706.371191135731</v>
      </c>
      <c r="DS36" s="198">
        <f t="shared" si="15"/>
        <v>27235.772357723577</v>
      </c>
      <c r="DT36" s="198">
        <f t="shared" si="16"/>
        <v>14670.329670329669</v>
      </c>
      <c r="DU36" s="198">
        <f t="shared" si="17"/>
        <v>7750</v>
      </c>
      <c r="DV36" s="198">
        <f t="shared" si="18"/>
        <v>4736.8421052631584</v>
      </c>
      <c r="DW36" s="198">
        <f t="shared" si="19"/>
        <v>2229.8136645962732</v>
      </c>
      <c r="DX36" s="198">
        <f t="shared" si="20"/>
        <v>1410.5691056910571</v>
      </c>
      <c r="DY36" s="199">
        <f t="shared" si="21"/>
        <v>0.39168973477439817</v>
      </c>
      <c r="DZ36" s="200">
        <f t="shared" si="22"/>
        <v>5.1791044776119408E-3</v>
      </c>
      <c r="EA36" s="200">
        <f t="shared" si="23"/>
        <v>3.3712660028449504</v>
      </c>
      <c r="EB36" s="222">
        <f t="shared" si="24"/>
        <v>3.0602270293424719E-2</v>
      </c>
    </row>
    <row r="37" spans="1:132" s="189" customFormat="1" ht="13.2">
      <c r="A37" s="188">
        <v>42528.011351215275</v>
      </c>
      <c r="B37" s="189" t="s">
        <v>2082</v>
      </c>
      <c r="C37" s="189" t="s">
        <v>2083</v>
      </c>
      <c r="D37" s="189">
        <v>7445</v>
      </c>
      <c r="E37" s="189">
        <v>57254</v>
      </c>
      <c r="F37" s="189" t="s">
        <v>1881</v>
      </c>
      <c r="G37" s="189" t="s">
        <v>1754</v>
      </c>
      <c r="H37" s="189" t="s">
        <v>1882</v>
      </c>
      <c r="I37" s="189" t="s">
        <v>1756</v>
      </c>
      <c r="J37" s="190">
        <v>0.89078171296296293</v>
      </c>
      <c r="K37" s="191">
        <v>17.126000000000001</v>
      </c>
      <c r="L37" s="189" t="s">
        <v>1883</v>
      </c>
      <c r="M37" s="191">
        <v>6310</v>
      </c>
      <c r="N37" s="191">
        <v>54700</v>
      </c>
      <c r="O37" s="192">
        <v>0.33660000000000001</v>
      </c>
      <c r="P37" s="192">
        <f t="shared" si="0"/>
        <v>8.8859340533227003E-3</v>
      </c>
      <c r="Q37" s="193">
        <v>4.632E-2</v>
      </c>
      <c r="R37" s="193">
        <f t="shared" si="1"/>
        <v>1.1794562136849336E-3</v>
      </c>
      <c r="S37" s="193">
        <v>0.94581000000000004</v>
      </c>
      <c r="T37" s="194">
        <v>21.588950000000001</v>
      </c>
      <c r="U37" s="194">
        <f t="shared" si="2"/>
        <v>0.54972408223134095</v>
      </c>
      <c r="V37" s="195">
        <v>5.2310000000000002E-2</v>
      </c>
      <c r="W37" s="195">
        <f t="shared" si="3"/>
        <v>1.0940449899341435E-3</v>
      </c>
      <c r="X37" s="194">
        <v>-0.17150000000000001</v>
      </c>
      <c r="Y37" s="196">
        <v>1.439E-2</v>
      </c>
      <c r="Z37" s="196">
        <f t="shared" si="4"/>
        <v>3.6225521390312657E-4</v>
      </c>
      <c r="AA37" s="227">
        <v>0.33660000000000001</v>
      </c>
      <c r="AB37" s="227">
        <v>5.7999999999999996E-3</v>
      </c>
      <c r="AC37" s="227">
        <v>4.632E-2</v>
      </c>
      <c r="AD37" s="227">
        <v>7.2999999999999996E-4</v>
      </c>
      <c r="AE37" s="225">
        <v>0.94581000000000004</v>
      </c>
      <c r="AF37" s="229">
        <v>21.588950000000001</v>
      </c>
      <c r="AG37" s="225">
        <v>0.3402403</v>
      </c>
      <c r="AH37" s="227">
        <v>5.2310000000000002E-2</v>
      </c>
      <c r="AI37" s="231">
        <v>3.2000000000000003E-4</v>
      </c>
      <c r="AJ37" s="233">
        <v>-0.17150000000000001</v>
      </c>
      <c r="AK37" s="231">
        <v>1.439E-2</v>
      </c>
      <c r="AL37" s="231">
        <v>2.2000000000000001E-4</v>
      </c>
      <c r="AM37" s="231">
        <v>1.03E-2</v>
      </c>
      <c r="AN37" s="231">
        <v>1.6000000000000001E-4</v>
      </c>
      <c r="AO37" s="191">
        <v>294.5</v>
      </c>
      <c r="AP37" s="191">
        <v>4.4000000000000004</v>
      </c>
      <c r="AQ37" s="197">
        <v>291.89999999999998</v>
      </c>
      <c r="AR37" s="197">
        <v>4.5</v>
      </c>
      <c r="AS37" s="191">
        <v>288.7</v>
      </c>
      <c r="AT37" s="191">
        <v>4.5</v>
      </c>
      <c r="AU37" s="191">
        <v>299</v>
      </c>
      <c r="AV37" s="191">
        <v>14</v>
      </c>
      <c r="AW37" s="191">
        <v>57.1</v>
      </c>
      <c r="AX37" s="191">
        <v>1.7</v>
      </c>
      <c r="AY37" s="191">
        <v>370</v>
      </c>
      <c r="AZ37" s="191">
        <v>15</v>
      </c>
      <c r="BA37" s="191">
        <v>439200</v>
      </c>
      <c r="BB37" s="191">
        <v>13800</v>
      </c>
      <c r="BC37" s="191">
        <v>4428</v>
      </c>
      <c r="BD37" s="191">
        <v>114</v>
      </c>
      <c r="BE37" s="191">
        <v>119280</v>
      </c>
      <c r="BF37" s="191">
        <v>2280</v>
      </c>
      <c r="BG37" s="191">
        <v>15.6</v>
      </c>
      <c r="BH37" s="191">
        <v>15.6</v>
      </c>
      <c r="BI37" s="191">
        <f t="shared" si="5"/>
        <v>7646.1538461538466</v>
      </c>
      <c r="BJ37" s="191">
        <f t="shared" si="6"/>
        <v>7647.5505611796261</v>
      </c>
      <c r="BL37" s="189" t="s">
        <v>1881</v>
      </c>
      <c r="BM37" s="189" t="s">
        <v>1758</v>
      </c>
      <c r="BN37" s="189" t="s">
        <v>1884</v>
      </c>
      <c r="BO37" s="189" t="s">
        <v>1760</v>
      </c>
      <c r="BP37" s="188">
        <v>1.1388657407407408E-2</v>
      </c>
      <c r="BQ37" s="191">
        <v>17.126000000000001</v>
      </c>
      <c r="BR37" s="191" t="s">
        <v>1883</v>
      </c>
      <c r="BS37" s="191">
        <v>234000</v>
      </c>
      <c r="BT37" s="191">
        <v>13000</v>
      </c>
      <c r="BU37" s="191">
        <v>2000</v>
      </c>
      <c r="BV37" s="191">
        <v>1000</v>
      </c>
      <c r="BW37" s="191">
        <v>10860</v>
      </c>
      <c r="BX37" s="191">
        <v>720</v>
      </c>
      <c r="BY37" s="191">
        <v>70.900000000000006</v>
      </c>
      <c r="BZ37" s="191">
        <v>7</v>
      </c>
      <c r="CA37" s="197">
        <v>17700</v>
      </c>
      <c r="CB37" s="191">
        <v>1300</v>
      </c>
      <c r="CC37" s="191">
        <v>118600</v>
      </c>
      <c r="CD37" s="191">
        <v>6300</v>
      </c>
      <c r="CE37" s="191">
        <v>227000</v>
      </c>
      <c r="CF37" s="191">
        <v>16000</v>
      </c>
      <c r="CG37" s="191">
        <v>28400</v>
      </c>
      <c r="CH37" s="191">
        <v>2000</v>
      </c>
      <c r="CI37" s="191">
        <v>98300</v>
      </c>
      <c r="CJ37" s="191">
        <v>8000</v>
      </c>
      <c r="CK37" s="191">
        <v>18500</v>
      </c>
      <c r="CL37" s="191">
        <v>1300</v>
      </c>
      <c r="CM37" s="191">
        <v>2000</v>
      </c>
      <c r="CN37" s="191">
        <v>150</v>
      </c>
      <c r="CO37" s="191">
        <v>11950</v>
      </c>
      <c r="CP37" s="191">
        <v>620</v>
      </c>
      <c r="CQ37" s="191">
        <v>1402</v>
      </c>
      <c r="CR37" s="191">
        <v>92</v>
      </c>
      <c r="CS37" s="191">
        <v>5740</v>
      </c>
      <c r="CT37" s="191">
        <v>310</v>
      </c>
      <c r="CU37" s="191">
        <v>733</v>
      </c>
      <c r="CV37" s="191">
        <v>56</v>
      </c>
      <c r="CW37" s="191">
        <v>1230</v>
      </c>
      <c r="CX37" s="191">
        <v>78</v>
      </c>
      <c r="CY37" s="191">
        <v>116.2</v>
      </c>
      <c r="CZ37" s="191">
        <v>9.6</v>
      </c>
      <c r="DA37" s="191">
        <v>391</v>
      </c>
      <c r="DB37" s="191">
        <v>30</v>
      </c>
      <c r="DC37" s="191">
        <v>38.299999999999997</v>
      </c>
      <c r="DD37" s="191">
        <v>3.6</v>
      </c>
      <c r="DE37" s="191">
        <v>54700</v>
      </c>
      <c r="DF37" s="191">
        <v>3300</v>
      </c>
      <c r="DG37" s="191">
        <v>6310</v>
      </c>
      <c r="DH37" s="191">
        <v>440</v>
      </c>
      <c r="DJ37" s="191">
        <v>291.89999999999998</v>
      </c>
      <c r="DK37" s="198">
        <f t="shared" si="7"/>
        <v>500421.94092827005</v>
      </c>
      <c r="DL37" s="198">
        <f t="shared" si="8"/>
        <v>370309.9510603589</v>
      </c>
      <c r="DM37" s="198">
        <f t="shared" si="9"/>
        <v>306034.4827586207</v>
      </c>
      <c r="DN37" s="198">
        <f t="shared" si="10"/>
        <v>215098.46827133477</v>
      </c>
      <c r="DO37" s="198">
        <f t="shared" si="11"/>
        <v>125000</v>
      </c>
      <c r="DP37" s="198">
        <f t="shared" si="12"/>
        <v>35523.97868561279</v>
      </c>
      <c r="DQ37" s="198">
        <f t="shared" si="13"/>
        <v>60050.251256281401</v>
      </c>
      <c r="DR37" s="198">
        <f t="shared" si="14"/>
        <v>38836.565096952909</v>
      </c>
      <c r="DS37" s="198">
        <f t="shared" si="15"/>
        <v>23333.333333333332</v>
      </c>
      <c r="DT37" s="198">
        <f t="shared" si="16"/>
        <v>13424.908424908424</v>
      </c>
      <c r="DU37" s="198">
        <f t="shared" si="17"/>
        <v>7687.5</v>
      </c>
      <c r="DV37" s="198">
        <f t="shared" si="18"/>
        <v>4704.4534412955463</v>
      </c>
      <c r="DW37" s="198">
        <f t="shared" si="19"/>
        <v>2428.5714285714284</v>
      </c>
      <c r="DX37" s="198">
        <f t="shared" si="20"/>
        <v>1556.9105691056909</v>
      </c>
      <c r="DY37" s="199">
        <f t="shared" si="21"/>
        <v>0.41002390726870458</v>
      </c>
      <c r="DZ37" s="200">
        <f t="shared" si="22"/>
        <v>6.6724738675958181E-3</v>
      </c>
      <c r="EA37" s="200">
        <f t="shared" si="23"/>
        <v>8.6687797147385108</v>
      </c>
      <c r="EB37" s="222">
        <f t="shared" si="24"/>
        <v>4.0442319187089064E-2</v>
      </c>
    </row>
    <row r="38" spans="1:132">
      <c r="A38" s="186">
        <v>42528.025070868054</v>
      </c>
      <c r="B38" s="45" t="s">
        <v>2084</v>
      </c>
      <c r="C38" s="171" t="s">
        <v>2085</v>
      </c>
      <c r="D38" s="45">
        <v>13353</v>
      </c>
      <c r="E38" s="45">
        <v>82079</v>
      </c>
      <c r="F38" s="45" t="s">
        <v>1886</v>
      </c>
      <c r="G38" s="45" t="s">
        <v>1754</v>
      </c>
      <c r="H38" s="45" t="s">
        <v>1887</v>
      </c>
      <c r="I38" s="45" t="s">
        <v>1756</v>
      </c>
      <c r="J38" s="159">
        <v>0.90450138888888887</v>
      </c>
      <c r="K38" s="46">
        <v>17.047999999999998</v>
      </c>
      <c r="L38" s="45" t="s">
        <v>1885</v>
      </c>
      <c r="M38" s="46">
        <v>13370</v>
      </c>
      <c r="N38" s="46">
        <v>27300</v>
      </c>
      <c r="O38" s="160">
        <v>0.33210000000000001</v>
      </c>
      <c r="P38" s="160">
        <f t="shared" si="0"/>
        <v>1.0866285657942183E-2</v>
      </c>
      <c r="Q38" s="161">
        <v>4.6399999999999997E-2</v>
      </c>
      <c r="R38" s="161">
        <f t="shared" si="1"/>
        <v>1.5972426240242902E-3</v>
      </c>
      <c r="S38" s="161">
        <v>0.98365999999999998</v>
      </c>
      <c r="T38" s="162">
        <v>21.55172</v>
      </c>
      <c r="U38" s="162">
        <f t="shared" si="2"/>
        <v>0.74188215076208031</v>
      </c>
      <c r="V38" s="163">
        <v>5.2130000000000003E-2</v>
      </c>
      <c r="W38" s="163">
        <f t="shared" si="3"/>
        <v>1.0966379347806642E-3</v>
      </c>
      <c r="X38" s="162">
        <v>0.18221000000000001</v>
      </c>
      <c r="Y38" s="164">
        <v>1.4789999999999999E-2</v>
      </c>
      <c r="Z38" s="164">
        <f t="shared" si="4"/>
        <v>5.2191727313818611E-4</v>
      </c>
      <c r="AA38" s="15">
        <v>0.33210000000000001</v>
      </c>
      <c r="AB38" s="15">
        <v>8.6E-3</v>
      </c>
      <c r="AC38" s="15">
        <v>4.6399999999999997E-2</v>
      </c>
      <c r="AD38" s="15">
        <v>1.2999999999999999E-3</v>
      </c>
      <c r="AE38" s="47">
        <v>0.98365999999999998</v>
      </c>
      <c r="AF38" s="67">
        <v>21.55172</v>
      </c>
      <c r="AG38" s="47">
        <v>0.60381989999999996</v>
      </c>
      <c r="AH38" s="15">
        <v>5.2130000000000003E-2</v>
      </c>
      <c r="AI38" s="4">
        <v>3.4000000000000002E-4</v>
      </c>
      <c r="AJ38" s="89">
        <v>0.18221000000000001</v>
      </c>
      <c r="AK38" s="4">
        <v>1.4789999999999999E-2</v>
      </c>
      <c r="AL38" s="4">
        <v>4.2999999999999999E-4</v>
      </c>
      <c r="AM38" s="4">
        <v>3.3110000000000001E-2</v>
      </c>
      <c r="AN38" s="4">
        <v>1.9000000000000001E-4</v>
      </c>
      <c r="AO38" s="46">
        <v>291.10000000000002</v>
      </c>
      <c r="AP38" s="46">
        <v>6.6</v>
      </c>
      <c r="AQ38" s="202">
        <v>292.10000000000002</v>
      </c>
      <c r="AR38" s="202">
        <v>7.7</v>
      </c>
      <c r="AS38" s="46">
        <v>296.8</v>
      </c>
      <c r="AT38" s="46">
        <v>8.6</v>
      </c>
      <c r="AU38" s="46">
        <v>291</v>
      </c>
      <c r="AV38" s="46">
        <v>15</v>
      </c>
      <c r="AW38" s="46">
        <v>140.1</v>
      </c>
      <c r="AX38" s="46">
        <v>8.1999999999999993</v>
      </c>
      <c r="AY38" s="46">
        <v>233</v>
      </c>
      <c r="AZ38" s="46">
        <v>11</v>
      </c>
      <c r="BA38" s="46">
        <v>282000</v>
      </c>
      <c r="BB38" s="46">
        <v>11400</v>
      </c>
      <c r="BC38" s="46">
        <v>10302</v>
      </c>
      <c r="BD38" s="46">
        <v>516</v>
      </c>
      <c r="BE38" s="46">
        <v>285600</v>
      </c>
      <c r="BF38" s="46">
        <v>13200</v>
      </c>
      <c r="BG38" s="46">
        <v>22.8</v>
      </c>
      <c r="BH38" s="46">
        <v>9</v>
      </c>
      <c r="BI38" s="46">
        <f t="shared" si="5"/>
        <v>12526.315789473683</v>
      </c>
      <c r="BJ38" s="46">
        <f t="shared" si="6"/>
        <v>4978.376520419175</v>
      </c>
      <c r="BL38" s="45" t="s">
        <v>1886</v>
      </c>
      <c r="BM38" s="45" t="s">
        <v>1758</v>
      </c>
      <c r="BN38" s="45" t="s">
        <v>1888</v>
      </c>
      <c r="BO38" s="45" t="s">
        <v>1760</v>
      </c>
      <c r="BP38" s="186">
        <v>2.5108333333333333E-2</v>
      </c>
      <c r="BQ38" s="46">
        <v>17.047999999999998</v>
      </c>
      <c r="BR38" s="46" t="s">
        <v>1885</v>
      </c>
      <c r="BS38" s="46">
        <v>239000</v>
      </c>
      <c r="BT38" s="46">
        <v>19000</v>
      </c>
      <c r="BU38" s="46">
        <v>360</v>
      </c>
      <c r="BV38" s="46">
        <v>950</v>
      </c>
      <c r="BW38" s="46">
        <v>9280</v>
      </c>
      <c r="BX38" s="46">
        <v>810</v>
      </c>
      <c r="BY38" s="46">
        <v>43.3</v>
      </c>
      <c r="BZ38" s="46">
        <v>3.4</v>
      </c>
      <c r="CA38" s="166">
        <v>31100</v>
      </c>
      <c r="CB38" s="46">
        <v>2000</v>
      </c>
      <c r="CC38" s="46">
        <v>104400</v>
      </c>
      <c r="CD38" s="46">
        <v>9800</v>
      </c>
      <c r="CE38" s="46">
        <v>214000</v>
      </c>
      <c r="CF38" s="46">
        <v>19000</v>
      </c>
      <c r="CG38" s="46">
        <v>27600</v>
      </c>
      <c r="CH38" s="46">
        <v>1500</v>
      </c>
      <c r="CI38" s="46">
        <v>104600</v>
      </c>
      <c r="CJ38" s="46">
        <v>7300</v>
      </c>
      <c r="CK38" s="46">
        <v>20600</v>
      </c>
      <c r="CL38" s="46">
        <v>1200</v>
      </c>
      <c r="CM38" s="46">
        <v>1101</v>
      </c>
      <c r="CN38" s="46">
        <v>84</v>
      </c>
      <c r="CO38" s="46">
        <v>16000</v>
      </c>
      <c r="CP38" s="46">
        <v>1200</v>
      </c>
      <c r="CQ38" s="46">
        <v>2110</v>
      </c>
      <c r="CR38" s="46">
        <v>150</v>
      </c>
      <c r="CS38" s="46">
        <v>9110</v>
      </c>
      <c r="CT38" s="46">
        <v>580</v>
      </c>
      <c r="CU38" s="46">
        <v>1190</v>
      </c>
      <c r="CV38" s="46">
        <v>110</v>
      </c>
      <c r="CW38" s="46">
        <v>1940</v>
      </c>
      <c r="CX38" s="46">
        <v>140</v>
      </c>
      <c r="CY38" s="46">
        <v>173</v>
      </c>
      <c r="CZ38" s="46">
        <v>15</v>
      </c>
      <c r="DA38" s="46">
        <v>478</v>
      </c>
      <c r="DB38" s="46">
        <v>41</v>
      </c>
      <c r="DC38" s="46">
        <v>49.5</v>
      </c>
      <c r="DD38" s="46">
        <v>4.5999999999999996</v>
      </c>
      <c r="DE38" s="46">
        <v>27300</v>
      </c>
      <c r="DF38" s="46">
        <v>1800</v>
      </c>
      <c r="DG38" s="46">
        <v>13370</v>
      </c>
      <c r="DH38" s="46">
        <v>950</v>
      </c>
      <c r="DJ38" s="203">
        <v>292.10000000000002</v>
      </c>
      <c r="DK38" s="204">
        <f t="shared" si="7"/>
        <v>440506.32911392406</v>
      </c>
      <c r="DL38" s="204">
        <f t="shared" si="8"/>
        <v>349102.77324632951</v>
      </c>
      <c r="DM38" s="204">
        <f t="shared" si="9"/>
        <v>297413.79310344829</v>
      </c>
      <c r="DN38" s="204">
        <f t="shared" si="10"/>
        <v>228884.02625820567</v>
      </c>
      <c r="DO38" s="204">
        <f t="shared" si="11"/>
        <v>139189.1891891892</v>
      </c>
      <c r="DP38" s="204">
        <f t="shared" si="12"/>
        <v>19555.950266429838</v>
      </c>
      <c r="DQ38" s="204">
        <f t="shared" si="13"/>
        <v>80402.010050251251</v>
      </c>
      <c r="DR38" s="204">
        <f t="shared" si="14"/>
        <v>58448.753462603876</v>
      </c>
      <c r="DS38" s="204">
        <f t="shared" si="15"/>
        <v>37032.520325203252</v>
      </c>
      <c r="DT38" s="204">
        <f t="shared" si="16"/>
        <v>21794.871794871793</v>
      </c>
      <c r="DU38" s="204">
        <f t="shared" si="17"/>
        <v>12125</v>
      </c>
      <c r="DV38" s="204">
        <f t="shared" si="18"/>
        <v>7004.0485829959516</v>
      </c>
      <c r="DW38" s="204">
        <f t="shared" si="19"/>
        <v>2968.9440993788821</v>
      </c>
      <c r="DX38" s="204">
        <f t="shared" si="20"/>
        <v>2012.1951219512196</v>
      </c>
      <c r="DY38" s="205">
        <f t="shared" si="21"/>
        <v>0.18485990201813465</v>
      </c>
      <c r="DZ38" s="206">
        <f t="shared" si="22"/>
        <v>5.4335894621295282E-3</v>
      </c>
      <c r="EA38" s="206">
        <f t="shared" si="23"/>
        <v>2.0418848167539267</v>
      </c>
      <c r="EB38" s="223">
        <f t="shared" si="24"/>
        <v>3.692624223602485E-2</v>
      </c>
    </row>
    <row r="39" spans="1:132">
      <c r="A39" s="186">
        <v>42528.013018819445</v>
      </c>
      <c r="B39" s="45" t="s">
        <v>2086</v>
      </c>
      <c r="C39" s="45" t="s">
        <v>2087</v>
      </c>
      <c r="D39" s="45">
        <v>9765</v>
      </c>
      <c r="E39" s="45">
        <v>61970</v>
      </c>
      <c r="F39" s="45" t="s">
        <v>1889</v>
      </c>
      <c r="G39" s="45" t="s">
        <v>1754</v>
      </c>
      <c r="H39" s="45" t="s">
        <v>1890</v>
      </c>
      <c r="I39" s="45" t="s">
        <v>1756</v>
      </c>
      <c r="J39" s="159">
        <v>0.89244930555555557</v>
      </c>
      <c r="K39" s="46">
        <v>17.035</v>
      </c>
      <c r="L39" s="45" t="s">
        <v>1891</v>
      </c>
      <c r="M39" s="46">
        <v>6420</v>
      </c>
      <c r="N39" s="46">
        <v>37800</v>
      </c>
      <c r="O39" s="160">
        <v>0.3377</v>
      </c>
      <c r="P39" s="160">
        <f t="shared" si="0"/>
        <v>9.3737140984777225E-3</v>
      </c>
      <c r="Q39" s="161">
        <v>4.6429999999999999E-2</v>
      </c>
      <c r="R39" s="161">
        <f t="shared" si="1"/>
        <v>1.3213243205208931E-3</v>
      </c>
      <c r="S39" s="161">
        <v>0.92367999999999995</v>
      </c>
      <c r="T39" s="162">
        <v>21.537800000000001</v>
      </c>
      <c r="U39" s="162">
        <f t="shared" si="2"/>
        <v>0.61293170573045086</v>
      </c>
      <c r="V39" s="163">
        <v>5.2240000000000002E-2</v>
      </c>
      <c r="W39" s="163">
        <f t="shared" si="3"/>
        <v>1.1187524480420145E-3</v>
      </c>
      <c r="X39" s="162">
        <v>-5.6558999999999998E-2</v>
      </c>
      <c r="Y39" s="164">
        <v>1.448E-2</v>
      </c>
      <c r="Z39" s="164">
        <f t="shared" si="4"/>
        <v>4.2422654325254097E-4</v>
      </c>
      <c r="AA39" s="15">
        <v>0.3377</v>
      </c>
      <c r="AB39" s="15">
        <v>6.4999999999999997E-3</v>
      </c>
      <c r="AC39" s="15">
        <v>4.6429999999999999E-2</v>
      </c>
      <c r="AD39" s="15">
        <v>9.3999999999999997E-4</v>
      </c>
      <c r="AE39" s="47">
        <v>0.92367999999999995</v>
      </c>
      <c r="AF39" s="67">
        <v>21.537800000000001</v>
      </c>
      <c r="AG39" s="47">
        <v>0.43604419999999999</v>
      </c>
      <c r="AH39" s="15">
        <v>5.2240000000000002E-2</v>
      </c>
      <c r="AI39" s="4">
        <v>4.0000000000000002E-4</v>
      </c>
      <c r="AJ39" s="89">
        <v>-5.6558999999999998E-2</v>
      </c>
      <c r="AK39" s="4">
        <v>1.448E-2</v>
      </c>
      <c r="AL39" s="4">
        <v>3.1E-4</v>
      </c>
      <c r="AM39" s="4">
        <v>1.685E-2</v>
      </c>
      <c r="AN39" s="4">
        <v>5.9000000000000003E-4</v>
      </c>
      <c r="AO39" s="46">
        <v>295.3</v>
      </c>
      <c r="AP39" s="46">
        <v>5</v>
      </c>
      <c r="AQ39" s="202">
        <v>292.60000000000002</v>
      </c>
      <c r="AR39" s="202">
        <v>5.8</v>
      </c>
      <c r="AS39" s="46">
        <v>290.60000000000002</v>
      </c>
      <c r="AT39" s="46">
        <v>6.2</v>
      </c>
      <c r="AU39" s="46">
        <v>296</v>
      </c>
      <c r="AV39" s="46">
        <v>17</v>
      </c>
      <c r="AW39" s="46">
        <v>62.1</v>
      </c>
      <c r="AX39" s="46">
        <v>1</v>
      </c>
      <c r="AY39" s="46">
        <v>262</v>
      </c>
      <c r="AZ39" s="46">
        <v>11</v>
      </c>
      <c r="BA39" s="46">
        <v>318600</v>
      </c>
      <c r="BB39" s="46">
        <v>12000</v>
      </c>
      <c r="BC39" s="46">
        <v>4770</v>
      </c>
      <c r="BD39" s="46">
        <v>78</v>
      </c>
      <c r="BE39" s="46">
        <v>129900</v>
      </c>
      <c r="BF39" s="46">
        <v>1800</v>
      </c>
      <c r="BG39" s="46">
        <v>22.2</v>
      </c>
      <c r="BH39" s="46">
        <v>10.8</v>
      </c>
      <c r="BI39" s="46">
        <f t="shared" si="5"/>
        <v>5851.3513513513517</v>
      </c>
      <c r="BJ39" s="46">
        <f t="shared" si="6"/>
        <v>2847.7578604119335</v>
      </c>
      <c r="BL39" s="45" t="s">
        <v>1889</v>
      </c>
      <c r="BM39" s="45" t="s">
        <v>1758</v>
      </c>
      <c r="BN39" s="45" t="s">
        <v>1892</v>
      </c>
      <c r="BO39" s="45" t="s">
        <v>1760</v>
      </c>
      <c r="BP39" s="186">
        <v>1.3056249999999998E-2</v>
      </c>
      <c r="BQ39" s="46">
        <v>17.035</v>
      </c>
      <c r="BR39" s="46" t="s">
        <v>1891</v>
      </c>
      <c r="BS39" s="46">
        <v>250000</v>
      </c>
      <c r="BT39" s="46">
        <v>16000</v>
      </c>
      <c r="BU39" s="46">
        <v>1800</v>
      </c>
      <c r="BV39" s="46">
        <v>610</v>
      </c>
      <c r="BW39" s="46">
        <v>8030</v>
      </c>
      <c r="BX39" s="46">
        <v>690</v>
      </c>
      <c r="BY39" s="46">
        <v>54.4</v>
      </c>
      <c r="BZ39" s="46">
        <v>4.7</v>
      </c>
      <c r="CA39" s="166">
        <v>13800</v>
      </c>
      <c r="CB39" s="46">
        <v>1100</v>
      </c>
      <c r="CC39" s="46">
        <v>111100</v>
      </c>
      <c r="CD39" s="46">
        <v>7200</v>
      </c>
      <c r="CE39" s="46">
        <v>239000</v>
      </c>
      <c r="CF39" s="46">
        <v>19000</v>
      </c>
      <c r="CG39" s="46">
        <v>27900</v>
      </c>
      <c r="CH39" s="46">
        <v>2700</v>
      </c>
      <c r="CI39" s="46">
        <v>102200</v>
      </c>
      <c r="CJ39" s="46">
        <v>8400</v>
      </c>
      <c r="CK39" s="46">
        <v>20700</v>
      </c>
      <c r="CL39" s="46">
        <v>1400</v>
      </c>
      <c r="CM39" s="46">
        <v>3460</v>
      </c>
      <c r="CN39" s="46">
        <v>380</v>
      </c>
      <c r="CO39" s="46">
        <v>13430</v>
      </c>
      <c r="CP39" s="46">
        <v>760</v>
      </c>
      <c r="CQ39" s="46">
        <v>1610</v>
      </c>
      <c r="CR39" s="46">
        <v>130</v>
      </c>
      <c r="CS39" s="46">
        <v>5370</v>
      </c>
      <c r="CT39" s="46">
        <v>380</v>
      </c>
      <c r="CU39" s="46">
        <v>587</v>
      </c>
      <c r="CV39" s="46">
        <v>46</v>
      </c>
      <c r="CW39" s="46">
        <v>858</v>
      </c>
      <c r="CX39" s="46">
        <v>86</v>
      </c>
      <c r="CY39" s="46">
        <v>66.2</v>
      </c>
      <c r="CZ39" s="46">
        <v>8.6</v>
      </c>
      <c r="DA39" s="46">
        <v>219</v>
      </c>
      <c r="DB39" s="46">
        <v>38</v>
      </c>
      <c r="DC39" s="46">
        <v>20.8</v>
      </c>
      <c r="DD39" s="46">
        <v>4.5999999999999996</v>
      </c>
      <c r="DE39" s="46">
        <v>37800</v>
      </c>
      <c r="DF39" s="46">
        <v>2800</v>
      </c>
      <c r="DG39" s="46">
        <v>6420</v>
      </c>
      <c r="DH39" s="46">
        <v>550</v>
      </c>
      <c r="DJ39" s="203">
        <v>292.60000000000002</v>
      </c>
      <c r="DK39" s="204">
        <f t="shared" si="7"/>
        <v>468776.37130801688</v>
      </c>
      <c r="DL39" s="204">
        <f t="shared" si="8"/>
        <v>389885.80750407832</v>
      </c>
      <c r="DM39" s="204">
        <f t="shared" si="9"/>
        <v>300646.55172413797</v>
      </c>
      <c r="DN39" s="204">
        <f t="shared" si="10"/>
        <v>223632.38512035011</v>
      </c>
      <c r="DO39" s="204">
        <f t="shared" si="11"/>
        <v>139864.86486486488</v>
      </c>
      <c r="DP39" s="204">
        <f t="shared" si="12"/>
        <v>61456.483126110121</v>
      </c>
      <c r="DQ39" s="204">
        <f t="shared" si="13"/>
        <v>67487.437185929652</v>
      </c>
      <c r="DR39" s="204">
        <f t="shared" si="14"/>
        <v>44598.337950138506</v>
      </c>
      <c r="DS39" s="204">
        <f t="shared" si="15"/>
        <v>21829.268292682926</v>
      </c>
      <c r="DT39" s="204">
        <f t="shared" si="16"/>
        <v>10750.91575091575</v>
      </c>
      <c r="DU39" s="204">
        <f t="shared" si="17"/>
        <v>5362.5</v>
      </c>
      <c r="DV39" s="204">
        <f t="shared" si="18"/>
        <v>2680.161943319838</v>
      </c>
      <c r="DW39" s="204">
        <f t="shared" si="19"/>
        <v>1360.2484472049689</v>
      </c>
      <c r="DX39" s="204">
        <f t="shared" si="20"/>
        <v>845.52845528455282</v>
      </c>
      <c r="DY39" s="205">
        <f t="shared" si="21"/>
        <v>0.63256028400971331</v>
      </c>
      <c r="DZ39" s="206">
        <f t="shared" si="22"/>
        <v>3.8733705772811921E-3</v>
      </c>
      <c r="EA39" s="206">
        <f t="shared" si="23"/>
        <v>5.8878504672897201</v>
      </c>
      <c r="EB39" s="223">
        <f t="shared" si="24"/>
        <v>2.0155580118673775E-2</v>
      </c>
    </row>
    <row r="40" spans="1:132">
      <c r="A40" s="186">
        <v>42528.033740729166</v>
      </c>
      <c r="B40" s="45" t="s">
        <v>2088</v>
      </c>
      <c r="C40" s="171" t="s">
        <v>2089</v>
      </c>
      <c r="D40" s="45">
        <v>17890</v>
      </c>
      <c r="E40" s="45">
        <v>60483</v>
      </c>
      <c r="F40" s="45" t="s">
        <v>1894</v>
      </c>
      <c r="G40" s="45" t="s">
        <v>1754</v>
      </c>
      <c r="H40" s="45" t="s">
        <v>1895</v>
      </c>
      <c r="I40" s="45" t="s">
        <v>1756</v>
      </c>
      <c r="J40" s="159">
        <v>0.91317118055555557</v>
      </c>
      <c r="K40" s="46">
        <v>17.073</v>
      </c>
      <c r="L40" s="45" t="s">
        <v>1893</v>
      </c>
      <c r="M40" s="46">
        <v>6540</v>
      </c>
      <c r="N40" s="46">
        <v>44600</v>
      </c>
      <c r="O40" s="160">
        <v>0.33789999999999998</v>
      </c>
      <c r="P40" s="160">
        <f t="shared" si="0"/>
        <v>1.0245026305481113E-2</v>
      </c>
      <c r="Q40" s="161">
        <v>4.65E-2</v>
      </c>
      <c r="R40" s="161">
        <f t="shared" si="1"/>
        <v>1.4404513181638596E-3</v>
      </c>
      <c r="S40" s="161">
        <v>0.9647</v>
      </c>
      <c r="T40" s="162">
        <v>21.505379999999999</v>
      </c>
      <c r="U40" s="162">
        <f t="shared" si="2"/>
        <v>0.6661816931260196</v>
      </c>
      <c r="V40" s="163">
        <v>5.2569999999999999E-2</v>
      </c>
      <c r="W40" s="163">
        <f t="shared" si="3"/>
        <v>1.085514606074004E-3</v>
      </c>
      <c r="X40" s="162">
        <v>0.34471000000000002</v>
      </c>
      <c r="Y40" s="164">
        <v>1.4579999999999999E-2</v>
      </c>
      <c r="Z40" s="164">
        <f t="shared" si="4"/>
        <v>4.7898910217248161E-4</v>
      </c>
      <c r="AA40" s="15">
        <v>0.33789999999999998</v>
      </c>
      <c r="AB40" s="15">
        <v>7.7000000000000002E-3</v>
      </c>
      <c r="AC40" s="15">
        <v>4.65E-2</v>
      </c>
      <c r="AD40" s="15">
        <v>1.1000000000000001E-3</v>
      </c>
      <c r="AE40" s="47">
        <v>0.9647</v>
      </c>
      <c r="AF40" s="67">
        <v>21.505379999999999</v>
      </c>
      <c r="AG40" s="47">
        <v>0.50872930000000005</v>
      </c>
      <c r="AH40" s="15">
        <v>5.2569999999999999E-2</v>
      </c>
      <c r="AI40" s="4">
        <v>2.7E-4</v>
      </c>
      <c r="AJ40" s="89">
        <v>0.34471000000000002</v>
      </c>
      <c r="AK40" s="4">
        <v>1.4579999999999999E-2</v>
      </c>
      <c r="AL40" s="4">
        <v>3.8000000000000002E-4</v>
      </c>
      <c r="AM40" s="4">
        <v>8.0300000000000007E-3</v>
      </c>
      <c r="AN40" s="4">
        <v>1.2E-4</v>
      </c>
      <c r="AO40" s="46">
        <v>295.5</v>
      </c>
      <c r="AP40" s="46">
        <v>5.8</v>
      </c>
      <c r="AQ40" s="202">
        <v>292.8</v>
      </c>
      <c r="AR40" s="202">
        <v>6.6</v>
      </c>
      <c r="AS40" s="46">
        <v>292.60000000000002</v>
      </c>
      <c r="AT40" s="46">
        <v>7.6</v>
      </c>
      <c r="AU40" s="46">
        <v>312</v>
      </c>
      <c r="AV40" s="46">
        <v>11</v>
      </c>
      <c r="AW40" s="46">
        <v>74.400000000000006</v>
      </c>
      <c r="AX40" s="46">
        <v>2.9</v>
      </c>
      <c r="AY40" s="46">
        <v>370</v>
      </c>
      <c r="AZ40" s="46">
        <v>11</v>
      </c>
      <c r="BA40" s="46">
        <v>439200</v>
      </c>
      <c r="BB40" s="46">
        <v>11400</v>
      </c>
      <c r="BC40" s="46">
        <v>5616</v>
      </c>
      <c r="BD40" s="46">
        <v>174</v>
      </c>
      <c r="BE40" s="46">
        <v>155640</v>
      </c>
      <c r="BF40" s="46">
        <v>4620</v>
      </c>
      <c r="BG40" s="46">
        <v>21</v>
      </c>
      <c r="BH40" s="46">
        <v>12.6</v>
      </c>
      <c r="BI40" s="46">
        <f t="shared" si="5"/>
        <v>7411.4285714285716</v>
      </c>
      <c r="BJ40" s="46">
        <f t="shared" si="6"/>
        <v>4452.2958626959635</v>
      </c>
      <c r="BL40" s="45" t="s">
        <v>1894</v>
      </c>
      <c r="BM40" s="45" t="s">
        <v>1758</v>
      </c>
      <c r="BN40" s="45" t="s">
        <v>1896</v>
      </c>
      <c r="BO40" s="45" t="s">
        <v>1760</v>
      </c>
      <c r="BP40" s="186">
        <v>3.3778124999999999E-2</v>
      </c>
      <c r="BQ40" s="46">
        <v>17.073</v>
      </c>
      <c r="BR40" s="46" t="s">
        <v>1893</v>
      </c>
      <c r="BS40" s="46">
        <v>262000</v>
      </c>
      <c r="BT40" s="46">
        <v>15000</v>
      </c>
      <c r="BU40" s="46">
        <v>1750</v>
      </c>
      <c r="BV40" s="46">
        <v>560</v>
      </c>
      <c r="BW40" s="46">
        <v>8110</v>
      </c>
      <c r="BX40" s="46">
        <v>800</v>
      </c>
      <c r="BY40" s="46">
        <v>67.2</v>
      </c>
      <c r="BZ40" s="46">
        <v>7.2</v>
      </c>
      <c r="CA40" s="166">
        <v>20700</v>
      </c>
      <c r="CB40" s="46">
        <v>1800</v>
      </c>
      <c r="CC40" s="46">
        <v>111500</v>
      </c>
      <c r="CD40" s="46">
        <v>9400</v>
      </c>
      <c r="CE40" s="46">
        <v>228000</v>
      </c>
      <c r="CF40" s="46">
        <v>14000</v>
      </c>
      <c r="CG40" s="46">
        <v>29400</v>
      </c>
      <c r="CH40" s="46">
        <v>2700</v>
      </c>
      <c r="CI40" s="46">
        <v>103700</v>
      </c>
      <c r="CJ40" s="46">
        <v>8700</v>
      </c>
      <c r="CK40" s="46">
        <v>20900</v>
      </c>
      <c r="CL40" s="46">
        <v>1500</v>
      </c>
      <c r="CM40" s="46">
        <v>1790</v>
      </c>
      <c r="CN40" s="46">
        <v>120</v>
      </c>
      <c r="CO40" s="46">
        <v>15000</v>
      </c>
      <c r="CP40" s="46">
        <v>1200</v>
      </c>
      <c r="CQ40" s="46">
        <v>1930</v>
      </c>
      <c r="CR40" s="46">
        <v>150</v>
      </c>
      <c r="CS40" s="46">
        <v>7710</v>
      </c>
      <c r="CT40" s="46">
        <v>680</v>
      </c>
      <c r="CU40" s="46">
        <v>950</v>
      </c>
      <c r="CV40" s="46">
        <v>79</v>
      </c>
      <c r="CW40" s="46">
        <v>1340</v>
      </c>
      <c r="CX40" s="46">
        <v>120</v>
      </c>
      <c r="CY40" s="46">
        <v>119</v>
      </c>
      <c r="CZ40" s="46">
        <v>12</v>
      </c>
      <c r="DA40" s="46">
        <v>377</v>
      </c>
      <c r="DB40" s="46">
        <v>27</v>
      </c>
      <c r="DC40" s="46">
        <v>39.5</v>
      </c>
      <c r="DD40" s="46">
        <v>3.5</v>
      </c>
      <c r="DE40" s="46">
        <v>44600</v>
      </c>
      <c r="DF40" s="46">
        <v>2600</v>
      </c>
      <c r="DG40" s="46">
        <v>6540</v>
      </c>
      <c r="DH40" s="46">
        <v>480</v>
      </c>
      <c r="DJ40" s="203">
        <v>292.8</v>
      </c>
      <c r="DK40" s="204">
        <f t="shared" si="7"/>
        <v>470464.13502109708</v>
      </c>
      <c r="DL40" s="204">
        <f t="shared" si="8"/>
        <v>371941.27243066888</v>
      </c>
      <c r="DM40" s="204">
        <f t="shared" si="9"/>
        <v>316810.3448275862</v>
      </c>
      <c r="DN40" s="204">
        <f t="shared" si="10"/>
        <v>226914.66083150983</v>
      </c>
      <c r="DO40" s="204">
        <f t="shared" si="11"/>
        <v>141216.21621621621</v>
      </c>
      <c r="DP40" s="204">
        <f t="shared" si="12"/>
        <v>31793.960923623443</v>
      </c>
      <c r="DQ40" s="204">
        <f t="shared" si="13"/>
        <v>75376.884422110554</v>
      </c>
      <c r="DR40" s="204">
        <f t="shared" si="14"/>
        <v>53462.603878116344</v>
      </c>
      <c r="DS40" s="204">
        <f t="shared" si="15"/>
        <v>31341.463414634145</v>
      </c>
      <c r="DT40" s="204">
        <f t="shared" si="16"/>
        <v>17399.267399267399</v>
      </c>
      <c r="DU40" s="204">
        <f t="shared" si="17"/>
        <v>8375</v>
      </c>
      <c r="DV40" s="204">
        <f t="shared" si="18"/>
        <v>4817.8137651821862</v>
      </c>
      <c r="DW40" s="204">
        <f t="shared" si="19"/>
        <v>2341.6149068322979</v>
      </c>
      <c r="DX40" s="204">
        <f t="shared" si="20"/>
        <v>1605.6910569105692</v>
      </c>
      <c r="DY40" s="205">
        <f t="shared" si="21"/>
        <v>0.30816496273710753</v>
      </c>
      <c r="DZ40" s="206">
        <f t="shared" si="22"/>
        <v>5.1232166018158236E-3</v>
      </c>
      <c r="EA40" s="206">
        <f t="shared" si="23"/>
        <v>6.8195718654434252</v>
      </c>
      <c r="EB40" s="223">
        <f t="shared" si="24"/>
        <v>3.1065424430641819E-2</v>
      </c>
    </row>
    <row r="41" spans="1:132">
      <c r="A41" s="186">
        <v>42528.027460659723</v>
      </c>
      <c r="B41" s="45" t="s">
        <v>2090</v>
      </c>
      <c r="C41" s="171" t="s">
        <v>2091</v>
      </c>
      <c r="D41" s="45">
        <v>14263</v>
      </c>
      <c r="E41" s="45">
        <v>69677</v>
      </c>
      <c r="F41" s="45" t="s">
        <v>1898</v>
      </c>
      <c r="G41" s="45" t="s">
        <v>1754</v>
      </c>
      <c r="H41" s="45" t="s">
        <v>1899</v>
      </c>
      <c r="I41" s="45" t="s">
        <v>1756</v>
      </c>
      <c r="J41" s="159">
        <v>0.90689120370370369</v>
      </c>
      <c r="K41" s="46">
        <v>17.14</v>
      </c>
      <c r="L41" s="45" t="s">
        <v>1897</v>
      </c>
      <c r="M41" s="46">
        <v>5520</v>
      </c>
      <c r="N41" s="46">
        <v>28700</v>
      </c>
      <c r="O41" s="160">
        <v>0.33700000000000002</v>
      </c>
      <c r="P41" s="160">
        <f t="shared" si="0"/>
        <v>1.18117568549306E-2</v>
      </c>
      <c r="Q41" s="161">
        <v>4.6600000000000003E-2</v>
      </c>
      <c r="R41" s="161">
        <f t="shared" si="1"/>
        <v>1.5995699422032162E-3</v>
      </c>
      <c r="S41" s="161">
        <v>0.95067999999999997</v>
      </c>
      <c r="T41" s="162">
        <v>21.459230000000002</v>
      </c>
      <c r="U41" s="162">
        <f t="shared" si="2"/>
        <v>0.73659951722843253</v>
      </c>
      <c r="V41" s="163">
        <v>5.2429999999999997E-2</v>
      </c>
      <c r="W41" s="163">
        <f t="shared" si="3"/>
        <v>1.1086757686537576E-3</v>
      </c>
      <c r="X41" s="162">
        <v>-0.24887000000000001</v>
      </c>
      <c r="Y41" s="164">
        <v>1.489E-2</v>
      </c>
      <c r="Z41" s="164">
        <f t="shared" si="4"/>
        <v>4.5954851756914634E-4</v>
      </c>
      <c r="AA41" s="15">
        <v>0.33700000000000002</v>
      </c>
      <c r="AB41" s="15">
        <v>9.7000000000000003E-3</v>
      </c>
      <c r="AC41" s="15">
        <v>4.6600000000000003E-2</v>
      </c>
      <c r="AD41" s="15">
        <v>1.2999999999999999E-3</v>
      </c>
      <c r="AE41" s="47">
        <v>0.95067999999999997</v>
      </c>
      <c r="AF41" s="67">
        <v>21.459230000000002</v>
      </c>
      <c r="AG41" s="47">
        <v>0.59864799999999996</v>
      </c>
      <c r="AH41" s="15">
        <v>5.2429999999999997E-2</v>
      </c>
      <c r="AI41" s="4">
        <v>3.6000000000000002E-4</v>
      </c>
      <c r="AJ41" s="89">
        <v>-0.24887000000000001</v>
      </c>
      <c r="AK41" s="4">
        <v>1.489E-2</v>
      </c>
      <c r="AL41" s="4">
        <v>3.5E-4</v>
      </c>
      <c r="AM41" s="4">
        <v>1.384E-2</v>
      </c>
      <c r="AN41" s="4">
        <v>2.4000000000000001E-4</v>
      </c>
      <c r="AO41" s="46">
        <v>294.7</v>
      </c>
      <c r="AP41" s="46">
        <v>7.4</v>
      </c>
      <c r="AQ41" s="202">
        <v>293.60000000000002</v>
      </c>
      <c r="AR41" s="202">
        <v>7.8</v>
      </c>
      <c r="AS41" s="46">
        <v>298.7</v>
      </c>
      <c r="AT41" s="46">
        <v>7</v>
      </c>
      <c r="AU41" s="46">
        <v>304</v>
      </c>
      <c r="AV41" s="46">
        <v>16</v>
      </c>
      <c r="AW41" s="46">
        <v>58.5</v>
      </c>
      <c r="AX41" s="46">
        <v>4.9000000000000004</v>
      </c>
      <c r="AY41" s="46">
        <v>233</v>
      </c>
      <c r="AZ41" s="46">
        <v>21</v>
      </c>
      <c r="BA41" s="46">
        <v>291600</v>
      </c>
      <c r="BB41" s="46">
        <v>22800</v>
      </c>
      <c r="BC41" s="46">
        <v>4464</v>
      </c>
      <c r="BD41" s="46">
        <v>336</v>
      </c>
      <c r="BE41" s="46">
        <v>123600</v>
      </c>
      <c r="BF41" s="46">
        <v>9600</v>
      </c>
      <c r="BG41" s="46">
        <v>10.8</v>
      </c>
      <c r="BH41" s="46">
        <v>12.6</v>
      </c>
      <c r="BI41" s="46">
        <f t="shared" si="5"/>
        <v>11444.444444444443</v>
      </c>
      <c r="BJ41" s="46">
        <f t="shared" si="6"/>
        <v>13381.407673731108</v>
      </c>
      <c r="BL41" s="45" t="s">
        <v>1898</v>
      </c>
      <c r="BM41" s="45" t="s">
        <v>1758</v>
      </c>
      <c r="BN41" s="45" t="s">
        <v>1900</v>
      </c>
      <c r="BO41" s="45" t="s">
        <v>1760</v>
      </c>
      <c r="BP41" s="186">
        <v>2.7498148148148147E-2</v>
      </c>
      <c r="BQ41" s="46">
        <v>17.14</v>
      </c>
      <c r="BR41" s="46" t="s">
        <v>1897</v>
      </c>
      <c r="BS41" s="46">
        <v>230000</v>
      </c>
      <c r="BT41" s="46">
        <v>16000</v>
      </c>
      <c r="BU41" s="46">
        <v>2200</v>
      </c>
      <c r="BV41" s="46">
        <v>2500</v>
      </c>
      <c r="BW41" s="46">
        <v>7230</v>
      </c>
      <c r="BX41" s="46">
        <v>450</v>
      </c>
      <c r="BY41" s="46">
        <v>43.3</v>
      </c>
      <c r="BZ41" s="46">
        <v>3.7</v>
      </c>
      <c r="CA41" s="166">
        <v>18400</v>
      </c>
      <c r="CB41" s="46">
        <v>1200</v>
      </c>
      <c r="CC41" s="46">
        <v>111200</v>
      </c>
      <c r="CD41" s="46">
        <v>9300</v>
      </c>
      <c r="CE41" s="46">
        <v>227000</v>
      </c>
      <c r="CF41" s="46">
        <v>20000</v>
      </c>
      <c r="CG41" s="46">
        <v>26400</v>
      </c>
      <c r="CH41" s="46">
        <v>2600</v>
      </c>
      <c r="CI41" s="46">
        <v>88600</v>
      </c>
      <c r="CJ41" s="46">
        <v>6800</v>
      </c>
      <c r="CK41" s="46">
        <v>19600</v>
      </c>
      <c r="CL41" s="46">
        <v>1900</v>
      </c>
      <c r="CM41" s="46">
        <v>1620</v>
      </c>
      <c r="CN41" s="46">
        <v>370</v>
      </c>
      <c r="CO41" s="46">
        <v>13600</v>
      </c>
      <c r="CP41" s="46">
        <v>1100</v>
      </c>
      <c r="CQ41" s="46">
        <v>1668</v>
      </c>
      <c r="CR41" s="46">
        <v>83</v>
      </c>
      <c r="CS41" s="46">
        <v>6620</v>
      </c>
      <c r="CT41" s="46">
        <v>450</v>
      </c>
      <c r="CU41" s="46">
        <v>820</v>
      </c>
      <c r="CV41" s="46">
        <v>58</v>
      </c>
      <c r="CW41" s="46">
        <v>1300</v>
      </c>
      <c r="CX41" s="46">
        <v>150</v>
      </c>
      <c r="CY41" s="46">
        <v>136</v>
      </c>
      <c r="CZ41" s="46">
        <v>11</v>
      </c>
      <c r="DA41" s="46">
        <v>487</v>
      </c>
      <c r="DB41" s="46">
        <v>47</v>
      </c>
      <c r="DC41" s="46">
        <v>52</v>
      </c>
      <c r="DD41" s="46">
        <v>6.1</v>
      </c>
      <c r="DE41" s="46">
        <v>28700</v>
      </c>
      <c r="DF41" s="46">
        <v>2800</v>
      </c>
      <c r="DG41" s="46">
        <v>5520</v>
      </c>
      <c r="DH41" s="46">
        <v>290</v>
      </c>
      <c r="DJ41" s="203">
        <v>293.60000000000002</v>
      </c>
      <c r="DK41" s="204">
        <f t="shared" si="7"/>
        <v>469198.31223628693</v>
      </c>
      <c r="DL41" s="204">
        <f t="shared" si="8"/>
        <v>370309.9510603589</v>
      </c>
      <c r="DM41" s="204">
        <f t="shared" si="9"/>
        <v>284482.75862068968</v>
      </c>
      <c r="DN41" s="204">
        <f t="shared" si="10"/>
        <v>193873.08533916849</v>
      </c>
      <c r="DO41" s="204">
        <f t="shared" si="11"/>
        <v>132432.43243243243</v>
      </c>
      <c r="DP41" s="204">
        <f t="shared" si="12"/>
        <v>28774.422735346358</v>
      </c>
      <c r="DQ41" s="204">
        <f t="shared" si="13"/>
        <v>68341.708542713561</v>
      </c>
      <c r="DR41" s="204">
        <f t="shared" si="14"/>
        <v>46204.986149584489</v>
      </c>
      <c r="DS41" s="204">
        <f t="shared" si="15"/>
        <v>26910.569105691058</v>
      </c>
      <c r="DT41" s="204">
        <f t="shared" si="16"/>
        <v>15018.315018315017</v>
      </c>
      <c r="DU41" s="204">
        <f t="shared" si="17"/>
        <v>8125</v>
      </c>
      <c r="DV41" s="204">
        <f t="shared" si="18"/>
        <v>5506.072874493927</v>
      </c>
      <c r="DW41" s="204">
        <f t="shared" si="19"/>
        <v>3024.8447204968943</v>
      </c>
      <c r="DX41" s="204">
        <f t="shared" si="20"/>
        <v>2113.8211382113823</v>
      </c>
      <c r="DY41" s="205">
        <f t="shared" si="21"/>
        <v>0.30245900960036076</v>
      </c>
      <c r="DZ41" s="206">
        <f t="shared" si="22"/>
        <v>7.8549848942598196E-3</v>
      </c>
      <c r="EA41" s="206">
        <f t="shared" si="23"/>
        <v>5.1992753623188408</v>
      </c>
      <c r="EB41" s="223">
        <f t="shared" si="24"/>
        <v>4.4260595542564854E-2</v>
      </c>
    </row>
    <row r="42" spans="1:132">
      <c r="A42" s="186">
        <v>42528.040051284719</v>
      </c>
      <c r="B42" s="45" t="s">
        <v>2092</v>
      </c>
      <c r="C42" s="171" t="s">
        <v>2093</v>
      </c>
      <c r="D42" s="45">
        <v>5405</v>
      </c>
      <c r="E42" s="45">
        <v>73688</v>
      </c>
      <c r="F42" s="45" t="s">
        <v>1902</v>
      </c>
      <c r="G42" s="45" t="s">
        <v>1754</v>
      </c>
      <c r="H42" s="45" t="s">
        <v>1903</v>
      </c>
      <c r="I42" s="45" t="s">
        <v>1756</v>
      </c>
      <c r="J42" s="159">
        <v>0.91948182870370365</v>
      </c>
      <c r="K42" s="46">
        <v>17.079999999999998</v>
      </c>
      <c r="L42" s="45" t="s">
        <v>1901</v>
      </c>
      <c r="M42" s="46">
        <v>4700</v>
      </c>
      <c r="N42" s="46">
        <v>41200</v>
      </c>
      <c r="O42" s="160">
        <v>0.34150000000000003</v>
      </c>
      <c r="P42" s="160">
        <f t="shared" si="0"/>
        <v>1.0292662434958216E-2</v>
      </c>
      <c r="Q42" s="161">
        <v>4.6649999999999997E-2</v>
      </c>
      <c r="R42" s="161">
        <f t="shared" si="1"/>
        <v>1.3603635543486161E-3</v>
      </c>
      <c r="S42" s="161">
        <v>0.94233</v>
      </c>
      <c r="T42" s="162">
        <v>21.436229999999998</v>
      </c>
      <c r="U42" s="162">
        <f t="shared" si="2"/>
        <v>0.62510318075022619</v>
      </c>
      <c r="V42" s="163">
        <v>5.2850000000000001E-2</v>
      </c>
      <c r="W42" s="163">
        <f t="shared" si="3"/>
        <v>1.1301544142284276E-3</v>
      </c>
      <c r="X42" s="162">
        <v>-0.11736000000000001</v>
      </c>
      <c r="Y42" s="164">
        <v>1.391E-2</v>
      </c>
      <c r="Z42" s="164">
        <f t="shared" si="4"/>
        <v>3.8078240505569583E-4</v>
      </c>
      <c r="AA42" s="15">
        <v>0.34150000000000003</v>
      </c>
      <c r="AB42" s="15">
        <v>7.7000000000000002E-3</v>
      </c>
      <c r="AC42" s="15">
        <v>4.6649999999999997E-2</v>
      </c>
      <c r="AD42" s="15">
        <v>9.8999999999999999E-4</v>
      </c>
      <c r="AE42" s="47">
        <v>0.94233</v>
      </c>
      <c r="AF42" s="67">
        <v>21.436229999999998</v>
      </c>
      <c r="AG42" s="47">
        <v>0.45491670000000001</v>
      </c>
      <c r="AH42" s="15">
        <v>5.2850000000000001E-2</v>
      </c>
      <c r="AI42" s="4">
        <v>4.0000000000000002E-4</v>
      </c>
      <c r="AJ42" s="89">
        <v>-0.11736000000000001</v>
      </c>
      <c r="AK42" s="4">
        <v>1.391E-2</v>
      </c>
      <c r="AL42" s="4">
        <v>2.5999999999999998E-4</v>
      </c>
      <c r="AM42" s="4">
        <v>6.5900000000000004E-3</v>
      </c>
      <c r="AN42" s="4">
        <v>2.1000000000000001E-4</v>
      </c>
      <c r="AO42" s="46">
        <v>298.3</v>
      </c>
      <c r="AP42" s="46">
        <v>5.8</v>
      </c>
      <c r="AQ42" s="202">
        <v>293.89999999999998</v>
      </c>
      <c r="AR42" s="202">
        <v>6.1</v>
      </c>
      <c r="AS42" s="46">
        <v>279.2</v>
      </c>
      <c r="AT42" s="46">
        <v>5.2</v>
      </c>
      <c r="AU42" s="46">
        <v>322</v>
      </c>
      <c r="AV42" s="46">
        <v>17</v>
      </c>
      <c r="AW42" s="46">
        <v>46.9</v>
      </c>
      <c r="AX42" s="46">
        <v>1.8</v>
      </c>
      <c r="AY42" s="46">
        <v>325</v>
      </c>
      <c r="AZ42" s="46">
        <v>18</v>
      </c>
      <c r="BA42" s="46">
        <v>367200</v>
      </c>
      <c r="BB42" s="46">
        <v>19800</v>
      </c>
      <c r="BC42" s="46">
        <v>3486</v>
      </c>
      <c r="BD42" s="46">
        <v>84</v>
      </c>
      <c r="BE42" s="46">
        <v>98160</v>
      </c>
      <c r="BF42" s="46">
        <v>2760</v>
      </c>
      <c r="BG42" s="46">
        <v>-48</v>
      </c>
      <c r="BH42" s="46">
        <v>11.4</v>
      </c>
      <c r="BI42" s="46">
        <f t="shared" si="5"/>
        <v>-2045</v>
      </c>
      <c r="BJ42" s="46">
        <f t="shared" si="6"/>
        <v>-489.0793367708863</v>
      </c>
      <c r="BL42" s="45" t="s">
        <v>1902</v>
      </c>
      <c r="BM42" s="45" t="s">
        <v>1758</v>
      </c>
      <c r="BN42" s="45" t="s">
        <v>1904</v>
      </c>
      <c r="BO42" s="45" t="s">
        <v>1760</v>
      </c>
      <c r="BP42" s="186">
        <v>4.0088773148148148E-2</v>
      </c>
      <c r="BQ42" s="46">
        <v>17.079999999999998</v>
      </c>
      <c r="BR42" s="46" t="s">
        <v>1901</v>
      </c>
      <c r="BS42" s="46">
        <v>222000</v>
      </c>
      <c r="BT42" s="46">
        <v>14000</v>
      </c>
      <c r="BU42" s="46">
        <v>2900</v>
      </c>
      <c r="BV42" s="46">
        <v>1200</v>
      </c>
      <c r="BW42" s="46">
        <v>9220</v>
      </c>
      <c r="BX42" s="46">
        <v>550</v>
      </c>
      <c r="BY42" s="46">
        <v>43.1</v>
      </c>
      <c r="BZ42" s="46">
        <v>4.0999999999999996</v>
      </c>
      <c r="CA42" s="166">
        <v>21800</v>
      </c>
      <c r="CB42" s="46">
        <v>1300</v>
      </c>
      <c r="CC42" s="46">
        <v>120600</v>
      </c>
      <c r="CD42" s="46">
        <v>8700</v>
      </c>
      <c r="CE42" s="46">
        <v>244000</v>
      </c>
      <c r="CF42" s="46">
        <v>13000</v>
      </c>
      <c r="CG42" s="46">
        <v>28700</v>
      </c>
      <c r="CH42" s="46">
        <v>1500</v>
      </c>
      <c r="CI42" s="46">
        <v>111000</v>
      </c>
      <c r="CJ42" s="46">
        <v>7500</v>
      </c>
      <c r="CK42" s="46">
        <v>20080</v>
      </c>
      <c r="CL42" s="46">
        <v>950</v>
      </c>
      <c r="CM42" s="46">
        <v>1470</v>
      </c>
      <c r="CN42" s="46">
        <v>110</v>
      </c>
      <c r="CO42" s="46">
        <v>13980</v>
      </c>
      <c r="CP42" s="46">
        <v>670</v>
      </c>
      <c r="CQ42" s="46">
        <v>1709</v>
      </c>
      <c r="CR42" s="46">
        <v>90</v>
      </c>
      <c r="CS42" s="46">
        <v>6880</v>
      </c>
      <c r="CT42" s="46">
        <v>360</v>
      </c>
      <c r="CU42" s="46">
        <v>900</v>
      </c>
      <c r="CV42" s="46">
        <v>44</v>
      </c>
      <c r="CW42" s="46">
        <v>1439</v>
      </c>
      <c r="CX42" s="46">
        <v>97</v>
      </c>
      <c r="CY42" s="46">
        <v>141.5</v>
      </c>
      <c r="CZ42" s="46">
        <v>9.4</v>
      </c>
      <c r="DA42" s="46">
        <v>534</v>
      </c>
      <c r="DB42" s="46">
        <v>41</v>
      </c>
      <c r="DC42" s="46">
        <v>62.3</v>
      </c>
      <c r="DD42" s="46">
        <v>5</v>
      </c>
      <c r="DE42" s="46">
        <v>41200</v>
      </c>
      <c r="DF42" s="46">
        <v>2200</v>
      </c>
      <c r="DG42" s="46">
        <v>4700</v>
      </c>
      <c r="DH42" s="46">
        <v>210</v>
      </c>
      <c r="DJ42" s="203">
        <v>293.89999999999998</v>
      </c>
      <c r="DK42" s="204">
        <f t="shared" si="7"/>
        <v>508860.75949367089</v>
      </c>
      <c r="DL42" s="204">
        <f t="shared" si="8"/>
        <v>398042.41435562808</v>
      </c>
      <c r="DM42" s="204">
        <f t="shared" si="9"/>
        <v>309267.24137931038</v>
      </c>
      <c r="DN42" s="204">
        <f t="shared" si="10"/>
        <v>242888.40262582057</v>
      </c>
      <c r="DO42" s="204">
        <f t="shared" si="11"/>
        <v>135675.67567567568</v>
      </c>
      <c r="DP42" s="204">
        <f t="shared" si="12"/>
        <v>26110.1243339254</v>
      </c>
      <c r="DQ42" s="204">
        <f t="shared" si="13"/>
        <v>70251.256281407026</v>
      </c>
      <c r="DR42" s="204">
        <f t="shared" si="14"/>
        <v>47340.720221606651</v>
      </c>
      <c r="DS42" s="204">
        <f t="shared" si="15"/>
        <v>27967.479674796748</v>
      </c>
      <c r="DT42" s="204">
        <f t="shared" si="16"/>
        <v>16483.516483516483</v>
      </c>
      <c r="DU42" s="204">
        <f t="shared" si="17"/>
        <v>8993.75</v>
      </c>
      <c r="DV42" s="204">
        <f t="shared" si="18"/>
        <v>5728.7449392712551</v>
      </c>
      <c r="DW42" s="204">
        <f t="shared" si="19"/>
        <v>3316.7701863354037</v>
      </c>
      <c r="DX42" s="204">
        <f t="shared" si="20"/>
        <v>2532.520325203252</v>
      </c>
      <c r="DY42" s="205">
        <f t="shared" si="21"/>
        <v>0.26744279100369456</v>
      </c>
      <c r="DZ42" s="206">
        <f t="shared" si="22"/>
        <v>9.0552325581395345E-3</v>
      </c>
      <c r="EA42" s="206">
        <f t="shared" si="23"/>
        <v>8.7659574468085104</v>
      </c>
      <c r="EB42" s="223">
        <f t="shared" si="24"/>
        <v>4.7212966171727141E-2</v>
      </c>
    </row>
    <row r="43" spans="1:132">
      <c r="A43" s="186">
        <v>42528.03429635417</v>
      </c>
      <c r="B43" s="45" t="s">
        <v>2094</v>
      </c>
      <c r="C43" s="171" t="s">
        <v>2095</v>
      </c>
      <c r="D43" s="45">
        <v>18561</v>
      </c>
      <c r="E43" s="45">
        <v>53736</v>
      </c>
      <c r="F43" s="45" t="s">
        <v>1906</v>
      </c>
      <c r="G43" s="45" t="s">
        <v>1754</v>
      </c>
      <c r="H43" s="45" t="s">
        <v>1907</v>
      </c>
      <c r="I43" s="45" t="s">
        <v>1756</v>
      </c>
      <c r="J43" s="159">
        <v>0.91372685185185187</v>
      </c>
      <c r="K43" s="46">
        <v>17.259</v>
      </c>
      <c r="L43" s="45" t="s">
        <v>1905</v>
      </c>
      <c r="M43" s="46">
        <v>5960</v>
      </c>
      <c r="N43" s="46">
        <v>25900</v>
      </c>
      <c r="O43" s="160">
        <v>0.33960000000000001</v>
      </c>
      <c r="P43" s="160">
        <f t="shared" si="0"/>
        <v>9.0626300818250332E-3</v>
      </c>
      <c r="Q43" s="161">
        <v>4.7039999999999998E-2</v>
      </c>
      <c r="R43" s="161">
        <f t="shared" si="1"/>
        <v>1.1969564068920805E-3</v>
      </c>
      <c r="S43" s="161">
        <v>0.94884000000000002</v>
      </c>
      <c r="T43" s="162">
        <v>21.258500000000002</v>
      </c>
      <c r="U43" s="162">
        <f t="shared" si="2"/>
        <v>0.5409332121636552</v>
      </c>
      <c r="V43" s="163">
        <v>5.2400000000000002E-2</v>
      </c>
      <c r="W43" s="163">
        <f t="shared" si="3"/>
        <v>1.108108297956477E-3</v>
      </c>
      <c r="X43" s="162">
        <v>-0.26100000000000001</v>
      </c>
      <c r="Y43" s="164">
        <v>1.533E-2</v>
      </c>
      <c r="Z43" s="164">
        <f t="shared" si="4"/>
        <v>4.1521507679755559E-4</v>
      </c>
      <c r="AA43" s="15">
        <v>0.33960000000000001</v>
      </c>
      <c r="AB43" s="15">
        <v>6.0000000000000001E-3</v>
      </c>
      <c r="AC43" s="15">
        <v>4.7039999999999998E-2</v>
      </c>
      <c r="AD43" s="15">
        <v>7.3999999999999999E-4</v>
      </c>
      <c r="AE43" s="47">
        <v>0.94884000000000002</v>
      </c>
      <c r="AF43" s="67">
        <v>21.258500000000002</v>
      </c>
      <c r="AG43" s="47">
        <v>0.33442369999999999</v>
      </c>
      <c r="AH43" s="15">
        <v>5.2400000000000002E-2</v>
      </c>
      <c r="AI43" s="4">
        <v>3.6000000000000002E-4</v>
      </c>
      <c r="AJ43" s="89">
        <v>-0.26100000000000001</v>
      </c>
      <c r="AK43" s="4">
        <v>1.533E-2</v>
      </c>
      <c r="AL43" s="4">
        <v>2.7999999999999998E-4</v>
      </c>
      <c r="AM43" s="4">
        <v>1.1440000000000001E-2</v>
      </c>
      <c r="AN43" s="4">
        <v>6.0999999999999997E-4</v>
      </c>
      <c r="AO43" s="46">
        <v>296.8</v>
      </c>
      <c r="AP43" s="46">
        <v>4.5</v>
      </c>
      <c r="AQ43" s="202">
        <v>296.3</v>
      </c>
      <c r="AR43" s="202">
        <v>4.5</v>
      </c>
      <c r="AS43" s="46">
        <v>307.5</v>
      </c>
      <c r="AT43" s="46">
        <v>5.6</v>
      </c>
      <c r="AU43" s="46">
        <v>302</v>
      </c>
      <c r="AV43" s="46">
        <v>16</v>
      </c>
      <c r="AW43" s="46">
        <v>69.7</v>
      </c>
      <c r="AX43" s="46">
        <v>1.1000000000000001</v>
      </c>
      <c r="AY43" s="46">
        <v>224</v>
      </c>
      <c r="AZ43" s="46">
        <v>19</v>
      </c>
      <c r="BA43" s="46">
        <v>280800</v>
      </c>
      <c r="BB43" s="46">
        <v>19800</v>
      </c>
      <c r="BC43" s="46">
        <v>5262</v>
      </c>
      <c r="BD43" s="46">
        <v>78</v>
      </c>
      <c r="BE43" s="46">
        <v>146700</v>
      </c>
      <c r="BF43" s="46">
        <v>1980</v>
      </c>
      <c r="BG43" s="46">
        <v>14.4</v>
      </c>
      <c r="BH43" s="46">
        <v>16.2</v>
      </c>
      <c r="BI43" s="46">
        <f t="shared" si="5"/>
        <v>10187.5</v>
      </c>
      <c r="BJ43" s="46">
        <f t="shared" si="6"/>
        <v>11461.76228286498</v>
      </c>
      <c r="BL43" s="45" t="s">
        <v>1906</v>
      </c>
      <c r="BM43" s="45" t="s">
        <v>1758</v>
      </c>
      <c r="BN43" s="45" t="s">
        <v>1908</v>
      </c>
      <c r="BO43" s="45" t="s">
        <v>1760</v>
      </c>
      <c r="BP43" s="186">
        <v>3.43337962962963E-2</v>
      </c>
      <c r="BQ43" s="46">
        <v>17.259</v>
      </c>
      <c r="BR43" s="46" t="s">
        <v>1905</v>
      </c>
      <c r="BS43" s="46">
        <v>264000</v>
      </c>
      <c r="BT43" s="46">
        <v>24000</v>
      </c>
      <c r="BU43" s="46">
        <v>2500</v>
      </c>
      <c r="BV43" s="46">
        <v>1200</v>
      </c>
      <c r="BW43" s="46">
        <v>5380</v>
      </c>
      <c r="BX43" s="46">
        <v>660</v>
      </c>
      <c r="BY43" s="46">
        <v>45.1</v>
      </c>
      <c r="BZ43" s="46">
        <v>4.0999999999999996</v>
      </c>
      <c r="CA43" s="166">
        <v>12160</v>
      </c>
      <c r="CB43" s="46">
        <v>970</v>
      </c>
      <c r="CC43" s="46">
        <v>112800</v>
      </c>
      <c r="CD43" s="46">
        <v>9200</v>
      </c>
      <c r="CE43" s="46">
        <v>235000</v>
      </c>
      <c r="CF43" s="46">
        <v>18000</v>
      </c>
      <c r="CG43" s="46">
        <v>27700</v>
      </c>
      <c r="CH43" s="46">
        <v>2100</v>
      </c>
      <c r="CI43" s="46">
        <v>101900</v>
      </c>
      <c r="CJ43" s="46">
        <v>9500</v>
      </c>
      <c r="CK43" s="46">
        <v>19300</v>
      </c>
      <c r="CL43" s="46">
        <v>1800</v>
      </c>
      <c r="CM43" s="46">
        <v>3560</v>
      </c>
      <c r="CN43" s="46">
        <v>280</v>
      </c>
      <c r="CO43" s="46">
        <v>13800</v>
      </c>
      <c r="CP43" s="46">
        <v>1100</v>
      </c>
      <c r="CQ43" s="46">
        <v>1620</v>
      </c>
      <c r="CR43" s="46">
        <v>150</v>
      </c>
      <c r="CS43" s="46">
        <v>5610</v>
      </c>
      <c r="CT43" s="46">
        <v>470</v>
      </c>
      <c r="CU43" s="46">
        <v>616</v>
      </c>
      <c r="CV43" s="46">
        <v>53</v>
      </c>
      <c r="CW43" s="46">
        <v>788</v>
      </c>
      <c r="CX43" s="46">
        <v>73</v>
      </c>
      <c r="CY43" s="46">
        <v>65</v>
      </c>
      <c r="CZ43" s="46">
        <v>6.5</v>
      </c>
      <c r="DA43" s="46">
        <v>196</v>
      </c>
      <c r="DB43" s="46">
        <v>20</v>
      </c>
      <c r="DC43" s="46">
        <v>17.5</v>
      </c>
      <c r="DD43" s="46">
        <v>2.8</v>
      </c>
      <c r="DE43" s="46">
        <v>25900</v>
      </c>
      <c r="DF43" s="46">
        <v>2600</v>
      </c>
      <c r="DG43" s="46">
        <v>5960</v>
      </c>
      <c r="DH43" s="46">
        <v>650</v>
      </c>
      <c r="DJ43" s="203">
        <v>296.3</v>
      </c>
      <c r="DK43" s="204">
        <f t="shared" si="7"/>
        <v>475949.36708860763</v>
      </c>
      <c r="DL43" s="204">
        <f t="shared" si="8"/>
        <v>383360.52202283853</v>
      </c>
      <c r="DM43" s="204">
        <f t="shared" si="9"/>
        <v>298491.37931034487</v>
      </c>
      <c r="DN43" s="204">
        <f t="shared" si="10"/>
        <v>222975.92997811816</v>
      </c>
      <c r="DO43" s="204">
        <f t="shared" si="11"/>
        <v>130405.40540540541</v>
      </c>
      <c r="DP43" s="204">
        <f t="shared" si="12"/>
        <v>63232.682060390762</v>
      </c>
      <c r="DQ43" s="204">
        <f t="shared" si="13"/>
        <v>69346.733668341709</v>
      </c>
      <c r="DR43" s="204">
        <f t="shared" si="14"/>
        <v>44875.346260387814</v>
      </c>
      <c r="DS43" s="204">
        <f t="shared" si="15"/>
        <v>22804.878048780487</v>
      </c>
      <c r="DT43" s="204">
        <f t="shared" si="16"/>
        <v>11282.051282051281</v>
      </c>
      <c r="DU43" s="204">
        <f t="shared" si="17"/>
        <v>4925</v>
      </c>
      <c r="DV43" s="204">
        <f t="shared" si="18"/>
        <v>2631.5789473684213</v>
      </c>
      <c r="DW43" s="204">
        <f t="shared" si="19"/>
        <v>1217.391304347826</v>
      </c>
      <c r="DX43" s="204">
        <f t="shared" si="20"/>
        <v>711.3821138211382</v>
      </c>
      <c r="DY43" s="205">
        <f t="shared" si="21"/>
        <v>0.66493746185330194</v>
      </c>
      <c r="DZ43" s="206">
        <f t="shared" si="22"/>
        <v>3.1194295900178253E-3</v>
      </c>
      <c r="EA43" s="206">
        <f t="shared" si="23"/>
        <v>4.3456375838926178</v>
      </c>
      <c r="EB43" s="223">
        <f t="shared" si="24"/>
        <v>1.7555135475740391E-2</v>
      </c>
    </row>
    <row r="44" spans="1:132">
      <c r="A44" s="186">
        <v>42528.018205729168</v>
      </c>
      <c r="B44" s="45" t="s">
        <v>2096</v>
      </c>
      <c r="C44" s="171" t="s">
        <v>2097</v>
      </c>
      <c r="D44" s="45">
        <v>9110</v>
      </c>
      <c r="E44" s="45">
        <v>77551</v>
      </c>
      <c r="F44" s="45" t="s">
        <v>1910</v>
      </c>
      <c r="G44" s="45" t="s">
        <v>1754</v>
      </c>
      <c r="H44" s="45" t="s">
        <v>1911</v>
      </c>
      <c r="I44" s="45" t="s">
        <v>1756</v>
      </c>
      <c r="J44" s="159">
        <v>0.89763622685185185</v>
      </c>
      <c r="K44" s="46">
        <v>17.062999999999999</v>
      </c>
      <c r="L44" s="45" t="s">
        <v>1909</v>
      </c>
      <c r="M44" s="46">
        <v>4900</v>
      </c>
      <c r="N44" s="46">
        <v>65000</v>
      </c>
      <c r="O44" s="160">
        <v>0.34489999999999998</v>
      </c>
      <c r="P44" s="160">
        <f t="shared" si="0"/>
        <v>1.0869333190219169E-2</v>
      </c>
      <c r="Q44" s="161">
        <v>4.7399999999999998E-2</v>
      </c>
      <c r="R44" s="161">
        <f t="shared" si="1"/>
        <v>1.5292821845558783E-3</v>
      </c>
      <c r="S44" s="161">
        <v>0.97529999999999994</v>
      </c>
      <c r="T44" s="162">
        <v>21.097049999999999</v>
      </c>
      <c r="U44" s="162">
        <f t="shared" si="2"/>
        <v>0.68066113534324857</v>
      </c>
      <c r="V44" s="163">
        <v>5.2749999999999998E-2</v>
      </c>
      <c r="W44" s="163">
        <f t="shared" si="3"/>
        <v>1.1084335794263904E-3</v>
      </c>
      <c r="X44" s="162">
        <v>0.16063</v>
      </c>
      <c r="Y44" s="164">
        <v>1.392E-2</v>
      </c>
      <c r="Z44" s="164">
        <f t="shared" si="4"/>
        <v>4.8734644761196322E-4</v>
      </c>
      <c r="AA44" s="15">
        <v>0.34489999999999998</v>
      </c>
      <c r="AB44" s="15">
        <v>8.3999999999999995E-3</v>
      </c>
      <c r="AC44" s="15">
        <v>4.7399999999999998E-2</v>
      </c>
      <c r="AD44" s="15">
        <v>1.1999999999999999E-3</v>
      </c>
      <c r="AE44" s="47">
        <v>0.97529999999999994</v>
      </c>
      <c r="AF44" s="67">
        <v>21.097049999999999</v>
      </c>
      <c r="AG44" s="47">
        <v>0.53410239999999998</v>
      </c>
      <c r="AH44" s="15">
        <v>5.2749999999999998E-2</v>
      </c>
      <c r="AI44" s="4">
        <v>3.4000000000000002E-4</v>
      </c>
      <c r="AJ44" s="89">
        <v>0.16063</v>
      </c>
      <c r="AK44" s="4">
        <v>1.392E-2</v>
      </c>
      <c r="AL44" s="4">
        <v>4.0000000000000002E-4</v>
      </c>
      <c r="AM44" s="4">
        <v>7.0899999999999999E-3</v>
      </c>
      <c r="AN44" s="4">
        <v>2.5000000000000001E-4</v>
      </c>
      <c r="AO44" s="46">
        <v>300.8</v>
      </c>
      <c r="AP44" s="46">
        <v>6.4</v>
      </c>
      <c r="AQ44" s="166">
        <v>298.5</v>
      </c>
      <c r="AR44" s="166">
        <v>7.3</v>
      </c>
      <c r="AS44" s="46">
        <v>279.3</v>
      </c>
      <c r="AT44" s="46">
        <v>7.9</v>
      </c>
      <c r="AU44" s="46">
        <v>318</v>
      </c>
      <c r="AV44" s="46">
        <v>14</v>
      </c>
      <c r="AW44" s="46">
        <v>46.8</v>
      </c>
      <c r="AX44" s="46">
        <v>2</v>
      </c>
      <c r="AY44" s="46">
        <v>468</v>
      </c>
      <c r="AZ44" s="46">
        <v>38</v>
      </c>
      <c r="BA44" s="46">
        <v>538200</v>
      </c>
      <c r="BB44" s="46">
        <v>35400</v>
      </c>
      <c r="BC44" s="46">
        <v>3612</v>
      </c>
      <c r="BD44" s="46">
        <v>114</v>
      </c>
      <c r="BE44" s="46">
        <v>97860</v>
      </c>
      <c r="BF44" s="46">
        <v>2820</v>
      </c>
      <c r="BG44" s="46">
        <v>12</v>
      </c>
      <c r="BH44" s="46">
        <v>13.2</v>
      </c>
      <c r="BI44" s="46">
        <f t="shared" si="5"/>
        <v>8155</v>
      </c>
      <c r="BJ44" s="46">
        <f t="shared" si="6"/>
        <v>8973.5776170934168</v>
      </c>
      <c r="BL44" s="45" t="s">
        <v>1910</v>
      </c>
      <c r="BM44" s="45" t="s">
        <v>1758</v>
      </c>
      <c r="BN44" s="45" t="s">
        <v>1912</v>
      </c>
      <c r="BO44" s="45" t="s">
        <v>1760</v>
      </c>
      <c r="BP44" s="186">
        <v>1.8243171296296299E-2</v>
      </c>
      <c r="BQ44" s="46">
        <v>17.062999999999999</v>
      </c>
      <c r="BR44" s="46" t="s">
        <v>1909</v>
      </c>
      <c r="BS44" s="46">
        <v>233000</v>
      </c>
      <c r="BT44" s="46">
        <v>13000</v>
      </c>
      <c r="BU44" s="46">
        <v>3340</v>
      </c>
      <c r="BV44" s="46">
        <v>840</v>
      </c>
      <c r="BW44" s="46">
        <v>11000</v>
      </c>
      <c r="BX44" s="46">
        <v>1200</v>
      </c>
      <c r="BY44" s="46">
        <v>86.6</v>
      </c>
      <c r="BZ44" s="46">
        <v>8.6</v>
      </c>
      <c r="CA44" s="166">
        <v>14400</v>
      </c>
      <c r="CB44" s="46">
        <v>1000</v>
      </c>
      <c r="CC44" s="46">
        <v>117400</v>
      </c>
      <c r="CD44" s="46">
        <v>7500</v>
      </c>
      <c r="CE44" s="46">
        <v>226000</v>
      </c>
      <c r="CF44" s="46">
        <v>18000</v>
      </c>
      <c r="CG44" s="46">
        <v>26600</v>
      </c>
      <c r="CH44" s="46">
        <v>2400</v>
      </c>
      <c r="CI44" s="46">
        <v>96900</v>
      </c>
      <c r="CJ44" s="46">
        <v>6500</v>
      </c>
      <c r="CK44" s="46">
        <v>17000</v>
      </c>
      <c r="CL44" s="46">
        <v>1300</v>
      </c>
      <c r="CM44" s="46">
        <v>2920</v>
      </c>
      <c r="CN44" s="46">
        <v>150</v>
      </c>
      <c r="CO44" s="46">
        <v>10870</v>
      </c>
      <c r="CP44" s="46">
        <v>810</v>
      </c>
      <c r="CQ44" s="46">
        <v>1221</v>
      </c>
      <c r="CR44" s="46">
        <v>68</v>
      </c>
      <c r="CS44" s="46">
        <v>5170</v>
      </c>
      <c r="CT44" s="46">
        <v>360</v>
      </c>
      <c r="CU44" s="46">
        <v>619</v>
      </c>
      <c r="CV44" s="46">
        <v>45</v>
      </c>
      <c r="CW44" s="46">
        <v>1010</v>
      </c>
      <c r="CX44" s="46">
        <v>62</v>
      </c>
      <c r="CY44" s="46">
        <v>91.9</v>
      </c>
      <c r="CZ44" s="46">
        <v>7.1</v>
      </c>
      <c r="DA44" s="46">
        <v>284</v>
      </c>
      <c r="DB44" s="46">
        <v>33</v>
      </c>
      <c r="DC44" s="46">
        <v>28.9</v>
      </c>
      <c r="DD44" s="46">
        <v>4.5999999999999996</v>
      </c>
      <c r="DE44" s="46">
        <v>65000</v>
      </c>
      <c r="DF44" s="46">
        <v>5900</v>
      </c>
      <c r="DG44" s="46">
        <v>4900</v>
      </c>
      <c r="DH44" s="46">
        <v>350</v>
      </c>
      <c r="DJ44" s="203">
        <v>298.5</v>
      </c>
      <c r="DK44" s="204">
        <f t="shared" si="7"/>
        <v>495358.64978902956</v>
      </c>
      <c r="DL44" s="204">
        <f t="shared" si="8"/>
        <v>368678.62969004893</v>
      </c>
      <c r="DM44" s="204">
        <f t="shared" si="9"/>
        <v>286637.93103448278</v>
      </c>
      <c r="DN44" s="204">
        <f t="shared" si="10"/>
        <v>212035.01094091902</v>
      </c>
      <c r="DO44" s="204">
        <f t="shared" si="11"/>
        <v>114864.86486486487</v>
      </c>
      <c r="DP44" s="204">
        <f t="shared" si="12"/>
        <v>51865.008880994668</v>
      </c>
      <c r="DQ44" s="204">
        <f t="shared" si="13"/>
        <v>54623.115577889446</v>
      </c>
      <c r="DR44" s="204">
        <f t="shared" si="14"/>
        <v>33822.71468144044</v>
      </c>
      <c r="DS44" s="204">
        <f t="shared" si="15"/>
        <v>21016.260162601626</v>
      </c>
      <c r="DT44" s="204">
        <f t="shared" si="16"/>
        <v>11336.996336996337</v>
      </c>
      <c r="DU44" s="204">
        <f t="shared" si="17"/>
        <v>6312.5</v>
      </c>
      <c r="DV44" s="204">
        <f t="shared" si="18"/>
        <v>3720.6477732793524</v>
      </c>
      <c r="DW44" s="204">
        <f t="shared" si="19"/>
        <v>1763.975155279503</v>
      </c>
      <c r="DX44" s="204">
        <f t="shared" si="20"/>
        <v>1174.7967479674796</v>
      </c>
      <c r="DY44" s="205">
        <f t="shared" si="21"/>
        <v>0.65477579987036927</v>
      </c>
      <c r="DZ44" s="206">
        <f t="shared" si="22"/>
        <v>5.5899419729206964E-3</v>
      </c>
      <c r="EA44" s="206">
        <f t="shared" si="23"/>
        <v>13.26530612244898</v>
      </c>
      <c r="EB44" s="223">
        <f t="shared" si="24"/>
        <v>3.2293565400241135E-2</v>
      </c>
    </row>
    <row r="45" spans="1:132">
      <c r="A45" s="186">
        <v>42528.030810543984</v>
      </c>
      <c r="B45" s="45" t="s">
        <v>2098</v>
      </c>
      <c r="C45" s="171" t="s">
        <v>2099</v>
      </c>
      <c r="D45" s="45">
        <v>16377</v>
      </c>
      <c r="E45" s="45">
        <v>69030</v>
      </c>
      <c r="F45" s="45" t="s">
        <v>1914</v>
      </c>
      <c r="G45" s="45" t="s">
        <v>1754</v>
      </c>
      <c r="H45" s="45" t="s">
        <v>1915</v>
      </c>
      <c r="I45" s="45" t="s">
        <v>1756</v>
      </c>
      <c r="J45" s="159">
        <v>0.91024108796296288</v>
      </c>
      <c r="K45" s="46">
        <v>17.073</v>
      </c>
      <c r="L45" s="45" t="s">
        <v>1913</v>
      </c>
      <c r="M45" s="46">
        <v>5500</v>
      </c>
      <c r="N45" s="46">
        <v>52700</v>
      </c>
      <c r="O45" s="160">
        <v>0.3508</v>
      </c>
      <c r="P45" s="160">
        <f t="shared" si="0"/>
        <v>1.1098840299779072E-2</v>
      </c>
      <c r="Q45" s="161">
        <v>4.7500000000000001E-2</v>
      </c>
      <c r="R45" s="161">
        <f t="shared" si="1"/>
        <v>1.6101242188104616E-3</v>
      </c>
      <c r="S45" s="161">
        <v>0.96477000000000002</v>
      </c>
      <c r="T45" s="162">
        <v>21.052630000000001</v>
      </c>
      <c r="U45" s="162">
        <f t="shared" si="2"/>
        <v>0.71362845585223822</v>
      </c>
      <c r="V45" s="163">
        <v>5.3089999999999998E-2</v>
      </c>
      <c r="W45" s="163">
        <f t="shared" si="3"/>
        <v>1.1277496353357867E-3</v>
      </c>
      <c r="X45" s="162">
        <v>0.17904</v>
      </c>
      <c r="Y45" s="164">
        <v>1.389E-2</v>
      </c>
      <c r="Z45" s="164">
        <f t="shared" si="4"/>
        <v>4.2376035680558884E-4</v>
      </c>
      <c r="AA45" s="15">
        <v>0.3508</v>
      </c>
      <c r="AB45" s="15">
        <v>8.6E-3</v>
      </c>
      <c r="AC45" s="15">
        <v>4.7500000000000001E-2</v>
      </c>
      <c r="AD45" s="15">
        <v>1.2999999999999999E-3</v>
      </c>
      <c r="AE45" s="47">
        <v>0.96477000000000002</v>
      </c>
      <c r="AF45" s="67">
        <v>21.052630000000001</v>
      </c>
      <c r="AG45" s="47">
        <v>0.5761773</v>
      </c>
      <c r="AH45" s="15">
        <v>5.3089999999999998E-2</v>
      </c>
      <c r="AI45" s="4">
        <v>3.8000000000000002E-4</v>
      </c>
      <c r="AJ45" s="89">
        <v>0.17904</v>
      </c>
      <c r="AK45" s="4">
        <v>1.389E-2</v>
      </c>
      <c r="AL45" s="4">
        <v>3.2000000000000003E-4</v>
      </c>
      <c r="AM45" s="4">
        <v>8.0400000000000003E-3</v>
      </c>
      <c r="AN45" s="4">
        <v>5.5999999999999995E-4</v>
      </c>
      <c r="AO45" s="46">
        <v>305.2</v>
      </c>
      <c r="AP45" s="46">
        <v>6.4</v>
      </c>
      <c r="AQ45" s="166">
        <v>298.89999999999998</v>
      </c>
      <c r="AR45" s="166">
        <v>8.1</v>
      </c>
      <c r="AS45" s="46">
        <v>278.8</v>
      </c>
      <c r="AT45" s="46">
        <v>6.4</v>
      </c>
      <c r="AU45" s="46">
        <v>332</v>
      </c>
      <c r="AV45" s="46">
        <v>16</v>
      </c>
      <c r="AW45" s="46">
        <v>65.400000000000006</v>
      </c>
      <c r="AX45" s="46">
        <v>4.4000000000000004</v>
      </c>
      <c r="AY45" s="46">
        <v>438</v>
      </c>
      <c r="AZ45" s="46">
        <v>20</v>
      </c>
      <c r="BA45" s="46">
        <v>511800</v>
      </c>
      <c r="BB45" s="46">
        <v>19200</v>
      </c>
      <c r="BC45" s="46">
        <v>5058</v>
      </c>
      <c r="BD45" s="46">
        <v>312</v>
      </c>
      <c r="BE45" s="46">
        <v>138000</v>
      </c>
      <c r="BF45" s="46">
        <v>8400</v>
      </c>
      <c r="BG45" s="46">
        <v>24</v>
      </c>
      <c r="BH45" s="46">
        <v>16.8</v>
      </c>
      <c r="BI45" s="46">
        <f t="shared" si="5"/>
        <v>5750</v>
      </c>
      <c r="BJ45" s="46">
        <f t="shared" si="6"/>
        <v>4040.1887332153187</v>
      </c>
      <c r="BL45" s="45" t="s">
        <v>1914</v>
      </c>
      <c r="BM45" s="45" t="s">
        <v>1758</v>
      </c>
      <c r="BN45" s="45" t="s">
        <v>1916</v>
      </c>
      <c r="BO45" s="45" t="s">
        <v>1760</v>
      </c>
      <c r="BP45" s="186">
        <v>3.0848032407407407E-2</v>
      </c>
      <c r="BQ45" s="46">
        <v>17.073</v>
      </c>
      <c r="BR45" s="46" t="s">
        <v>1913</v>
      </c>
      <c r="BS45" s="46">
        <v>259000</v>
      </c>
      <c r="BT45" s="46">
        <v>17000</v>
      </c>
      <c r="BU45" s="46">
        <v>1410</v>
      </c>
      <c r="BV45" s="46">
        <v>810</v>
      </c>
      <c r="BW45" s="46">
        <v>9490</v>
      </c>
      <c r="BX45" s="46">
        <v>920</v>
      </c>
      <c r="BY45" s="46">
        <v>74.3</v>
      </c>
      <c r="BZ45" s="46">
        <v>7.6</v>
      </c>
      <c r="CA45" s="166">
        <v>12190</v>
      </c>
      <c r="CB45" s="46">
        <v>830</v>
      </c>
      <c r="CC45" s="46">
        <v>99940</v>
      </c>
      <c r="CD45" s="46">
        <v>7900</v>
      </c>
      <c r="CE45" s="46">
        <v>220000</v>
      </c>
      <c r="CF45" s="46">
        <v>18000</v>
      </c>
      <c r="CG45" s="46">
        <v>27300</v>
      </c>
      <c r="CH45" s="46">
        <v>2400</v>
      </c>
      <c r="CI45" s="46">
        <v>95500</v>
      </c>
      <c r="CJ45" s="46">
        <v>6300</v>
      </c>
      <c r="CK45" s="46">
        <v>19300</v>
      </c>
      <c r="CL45" s="46">
        <v>1300</v>
      </c>
      <c r="CM45" s="46">
        <v>2910</v>
      </c>
      <c r="CN45" s="46">
        <v>220</v>
      </c>
      <c r="CO45" s="46">
        <v>11600</v>
      </c>
      <c r="CP45" s="46">
        <v>1000</v>
      </c>
      <c r="CQ45" s="46">
        <v>1368</v>
      </c>
      <c r="CR45" s="46">
        <v>96</v>
      </c>
      <c r="CS45" s="46">
        <v>5490</v>
      </c>
      <c r="CT45" s="46">
        <v>440</v>
      </c>
      <c r="CU45" s="46">
        <v>657</v>
      </c>
      <c r="CV45" s="46">
        <v>54</v>
      </c>
      <c r="CW45" s="46">
        <v>901</v>
      </c>
      <c r="CX45" s="46">
        <v>92</v>
      </c>
      <c r="CY45" s="46">
        <v>79</v>
      </c>
      <c r="CZ45" s="46">
        <v>9.1</v>
      </c>
      <c r="DA45" s="46">
        <v>235</v>
      </c>
      <c r="DB45" s="46">
        <v>21</v>
      </c>
      <c r="DC45" s="46">
        <v>21.4</v>
      </c>
      <c r="DD45" s="46">
        <v>2.1</v>
      </c>
      <c r="DE45" s="46">
        <v>52700</v>
      </c>
      <c r="DF45" s="46">
        <v>4100</v>
      </c>
      <c r="DG45" s="46">
        <v>5500</v>
      </c>
      <c r="DH45" s="46">
        <v>460</v>
      </c>
      <c r="DJ45" s="203">
        <v>298.89999999999998</v>
      </c>
      <c r="DK45" s="204">
        <f t="shared" si="7"/>
        <v>421687.7637130802</v>
      </c>
      <c r="DL45" s="204">
        <f t="shared" si="8"/>
        <v>358890.70146818925</v>
      </c>
      <c r="DM45" s="204">
        <f t="shared" si="9"/>
        <v>294181.03448275867</v>
      </c>
      <c r="DN45" s="204">
        <f t="shared" si="10"/>
        <v>208971.55361050327</v>
      </c>
      <c r="DO45" s="204">
        <f t="shared" si="11"/>
        <v>130405.40540540541</v>
      </c>
      <c r="DP45" s="204">
        <f t="shared" si="12"/>
        <v>51687.388987566606</v>
      </c>
      <c r="DQ45" s="204">
        <f t="shared" si="13"/>
        <v>58291.45728643216</v>
      </c>
      <c r="DR45" s="204">
        <f t="shared" si="14"/>
        <v>37894.73684210526</v>
      </c>
      <c r="DS45" s="204">
        <f t="shared" si="15"/>
        <v>22317.073170731706</v>
      </c>
      <c r="DT45" s="204">
        <f t="shared" si="16"/>
        <v>12032.967032967032</v>
      </c>
      <c r="DU45" s="204">
        <f t="shared" si="17"/>
        <v>5631.25</v>
      </c>
      <c r="DV45" s="204">
        <f t="shared" si="18"/>
        <v>3198.3805668016194</v>
      </c>
      <c r="DW45" s="204">
        <f t="shared" si="19"/>
        <v>1459.6273291925465</v>
      </c>
      <c r="DX45" s="204">
        <f t="shared" si="20"/>
        <v>869.91869918699183</v>
      </c>
      <c r="DY45" s="205">
        <f t="shared" si="21"/>
        <v>0.59283568957319877</v>
      </c>
      <c r="DZ45" s="206">
        <f t="shared" si="22"/>
        <v>3.89799635701275E-3</v>
      </c>
      <c r="EA45" s="206">
        <f t="shared" si="23"/>
        <v>9.581818181818182</v>
      </c>
      <c r="EB45" s="223">
        <f t="shared" si="24"/>
        <v>2.5040158492182479E-2</v>
      </c>
    </row>
    <row r="46" spans="1:132">
      <c r="A46" s="186">
        <v>42528.028574722222</v>
      </c>
      <c r="B46" s="45" t="s">
        <v>2100</v>
      </c>
      <c r="C46" s="171" t="s">
        <v>2101</v>
      </c>
      <c r="D46" s="45">
        <v>13624</v>
      </c>
      <c r="E46" s="45">
        <v>66866</v>
      </c>
      <c r="F46" s="45" t="s">
        <v>1918</v>
      </c>
      <c r="G46" s="45" t="s">
        <v>1754</v>
      </c>
      <c r="H46" s="45" t="s">
        <v>1919</v>
      </c>
      <c r="I46" s="45" t="s">
        <v>1756</v>
      </c>
      <c r="J46" s="159">
        <v>0.90800520833333331</v>
      </c>
      <c r="K46" s="46">
        <v>17.052</v>
      </c>
      <c r="L46" s="45" t="s">
        <v>1917</v>
      </c>
      <c r="M46" s="46">
        <v>5390</v>
      </c>
      <c r="N46" s="46">
        <v>22400</v>
      </c>
      <c r="O46" s="160">
        <v>0.34920000000000001</v>
      </c>
      <c r="P46" s="160">
        <f t="shared" si="0"/>
        <v>9.6091756150046507E-3</v>
      </c>
      <c r="Q46" s="161">
        <v>4.777E-2</v>
      </c>
      <c r="R46" s="161">
        <f t="shared" si="1"/>
        <v>1.3402944303398416E-3</v>
      </c>
      <c r="S46" s="161">
        <v>0.95801999999999998</v>
      </c>
      <c r="T46" s="162">
        <v>20.93364</v>
      </c>
      <c r="U46" s="162">
        <f t="shared" si="2"/>
        <v>0.58734022711740941</v>
      </c>
      <c r="V46" s="163">
        <v>5.3030000000000001E-2</v>
      </c>
      <c r="W46" s="163">
        <f t="shared" si="3"/>
        <v>1.1482475168708183E-3</v>
      </c>
      <c r="X46" s="162">
        <v>0.17</v>
      </c>
      <c r="Y46" s="164">
        <v>1.533E-2</v>
      </c>
      <c r="Z46" s="164">
        <f t="shared" si="4"/>
        <v>5.362868262413314E-4</v>
      </c>
      <c r="AA46" s="15">
        <v>0.34920000000000001</v>
      </c>
      <c r="AB46" s="15">
        <v>6.6E-3</v>
      </c>
      <c r="AC46" s="15">
        <v>4.777E-2</v>
      </c>
      <c r="AD46" s="15">
        <v>9.3999999999999997E-4</v>
      </c>
      <c r="AE46" s="47">
        <v>0.95801999999999998</v>
      </c>
      <c r="AF46" s="67">
        <v>20.93364</v>
      </c>
      <c r="AG46" s="47">
        <v>0.41192430000000002</v>
      </c>
      <c r="AH46" s="15">
        <v>5.3030000000000001E-2</v>
      </c>
      <c r="AI46" s="4">
        <v>4.4000000000000002E-4</v>
      </c>
      <c r="AJ46" s="89">
        <v>0.17</v>
      </c>
      <c r="AK46" s="4">
        <v>1.533E-2</v>
      </c>
      <c r="AL46" s="4">
        <v>4.4000000000000002E-4</v>
      </c>
      <c r="AM46" s="4">
        <v>1.653E-2</v>
      </c>
      <c r="AN46" s="4">
        <v>2.9999999999999997E-4</v>
      </c>
      <c r="AO46" s="46">
        <v>304</v>
      </c>
      <c r="AP46" s="46">
        <v>5</v>
      </c>
      <c r="AQ46" s="166">
        <v>300.8</v>
      </c>
      <c r="AR46" s="166">
        <v>5.8</v>
      </c>
      <c r="AS46" s="46">
        <v>307.5</v>
      </c>
      <c r="AT46" s="46">
        <v>8.8000000000000007</v>
      </c>
      <c r="AU46" s="46">
        <v>329</v>
      </c>
      <c r="AV46" s="46">
        <v>19</v>
      </c>
      <c r="AW46" s="46">
        <v>59.1</v>
      </c>
      <c r="AX46" s="46">
        <v>1.9</v>
      </c>
      <c r="AY46" s="46">
        <v>199</v>
      </c>
      <c r="AZ46" s="46">
        <v>12</v>
      </c>
      <c r="BA46" s="46">
        <v>249600</v>
      </c>
      <c r="BB46" s="46">
        <v>9000</v>
      </c>
      <c r="BC46" s="46">
        <v>4632</v>
      </c>
      <c r="BD46" s="46">
        <v>138</v>
      </c>
      <c r="BE46" s="46">
        <v>126660</v>
      </c>
      <c r="BF46" s="46">
        <v>3240</v>
      </c>
      <c r="BG46" s="46">
        <v>11.4</v>
      </c>
      <c r="BH46" s="46">
        <v>8.4</v>
      </c>
      <c r="BI46" s="46">
        <f t="shared" si="5"/>
        <v>11110.526315789473</v>
      </c>
      <c r="BJ46" s="46">
        <f t="shared" si="6"/>
        <v>8191.6354579329236</v>
      </c>
      <c r="BL46" s="45" t="s">
        <v>1918</v>
      </c>
      <c r="BM46" s="45" t="s">
        <v>1758</v>
      </c>
      <c r="BN46" s="45" t="s">
        <v>1920</v>
      </c>
      <c r="BO46" s="45" t="s">
        <v>1760</v>
      </c>
      <c r="BP46" s="186">
        <v>2.8612152777777778E-2</v>
      </c>
      <c r="BQ46" s="46">
        <v>17.052</v>
      </c>
      <c r="BR46" s="46" t="s">
        <v>1917</v>
      </c>
      <c r="BS46" s="46">
        <v>246000</v>
      </c>
      <c r="BT46" s="46">
        <v>23000</v>
      </c>
      <c r="BU46" s="46">
        <v>6500</v>
      </c>
      <c r="BV46" s="46">
        <v>2100</v>
      </c>
      <c r="BW46" s="46">
        <v>5360</v>
      </c>
      <c r="BX46" s="46">
        <v>500</v>
      </c>
      <c r="BY46" s="46">
        <v>86.9</v>
      </c>
      <c r="BZ46" s="46">
        <v>9.1</v>
      </c>
      <c r="CA46" s="166">
        <v>12600</v>
      </c>
      <c r="CB46" s="46">
        <v>1100</v>
      </c>
      <c r="CC46" s="46">
        <v>108700</v>
      </c>
      <c r="CD46" s="46">
        <v>8700</v>
      </c>
      <c r="CE46" s="46">
        <v>227000</v>
      </c>
      <c r="CF46" s="46">
        <v>19000</v>
      </c>
      <c r="CG46" s="46">
        <v>26100</v>
      </c>
      <c r="CH46" s="46">
        <v>2000</v>
      </c>
      <c r="CI46" s="46">
        <v>95400</v>
      </c>
      <c r="CJ46" s="46">
        <v>6700</v>
      </c>
      <c r="CK46" s="46">
        <v>17200</v>
      </c>
      <c r="CL46" s="46">
        <v>1800</v>
      </c>
      <c r="CM46" s="46">
        <v>2690</v>
      </c>
      <c r="CN46" s="46">
        <v>270</v>
      </c>
      <c r="CO46" s="46">
        <v>11840</v>
      </c>
      <c r="CP46" s="46">
        <v>950</v>
      </c>
      <c r="CQ46" s="46">
        <v>1330</v>
      </c>
      <c r="CR46" s="46">
        <v>140</v>
      </c>
      <c r="CS46" s="46">
        <v>5150</v>
      </c>
      <c r="CT46" s="46">
        <v>360</v>
      </c>
      <c r="CU46" s="46">
        <v>606</v>
      </c>
      <c r="CV46" s="46">
        <v>67</v>
      </c>
      <c r="CW46" s="46">
        <v>847</v>
      </c>
      <c r="CX46" s="46">
        <v>85</v>
      </c>
      <c r="CY46" s="46">
        <v>76</v>
      </c>
      <c r="CZ46" s="46">
        <v>8.8000000000000007</v>
      </c>
      <c r="DA46" s="46">
        <v>292</v>
      </c>
      <c r="DB46" s="46">
        <v>28</v>
      </c>
      <c r="DC46" s="46">
        <v>27.6</v>
      </c>
      <c r="DD46" s="46">
        <v>4</v>
      </c>
      <c r="DE46" s="46">
        <v>22400</v>
      </c>
      <c r="DF46" s="46">
        <v>1900</v>
      </c>
      <c r="DG46" s="46">
        <v>5390</v>
      </c>
      <c r="DH46" s="46">
        <v>410</v>
      </c>
      <c r="DJ46" s="203">
        <v>300.8</v>
      </c>
      <c r="DK46" s="204">
        <f t="shared" si="7"/>
        <v>458649.7890295359</v>
      </c>
      <c r="DL46" s="204">
        <f t="shared" si="8"/>
        <v>370309.9510603589</v>
      </c>
      <c r="DM46" s="204">
        <f t="shared" si="9"/>
        <v>281250</v>
      </c>
      <c r="DN46" s="204">
        <f t="shared" si="10"/>
        <v>208752.7352297593</v>
      </c>
      <c r="DO46" s="204">
        <f t="shared" si="11"/>
        <v>116216.21621621623</v>
      </c>
      <c r="DP46" s="204">
        <f t="shared" si="12"/>
        <v>47779.751332149201</v>
      </c>
      <c r="DQ46" s="204">
        <f t="shared" si="13"/>
        <v>59497.487437185926</v>
      </c>
      <c r="DR46" s="204">
        <f t="shared" si="14"/>
        <v>36842.105263157893</v>
      </c>
      <c r="DS46" s="204">
        <f t="shared" si="15"/>
        <v>20934.959349593497</v>
      </c>
      <c r="DT46" s="204">
        <f t="shared" si="16"/>
        <v>11098.901098901099</v>
      </c>
      <c r="DU46" s="204">
        <f t="shared" si="17"/>
        <v>5293.75</v>
      </c>
      <c r="DV46" s="204">
        <f t="shared" si="18"/>
        <v>3076.9230769230771</v>
      </c>
      <c r="DW46" s="204">
        <f t="shared" si="19"/>
        <v>1813.6645962732919</v>
      </c>
      <c r="DX46" s="204">
        <f t="shared" si="20"/>
        <v>1121.9512195121952</v>
      </c>
      <c r="DY46" s="205">
        <f t="shared" si="21"/>
        <v>0.57459415836552941</v>
      </c>
      <c r="DZ46" s="206">
        <f t="shared" si="22"/>
        <v>5.3592233009708739E-3</v>
      </c>
      <c r="EA46" s="206">
        <f t="shared" si="23"/>
        <v>4.1558441558441555</v>
      </c>
      <c r="EB46" s="223">
        <f t="shared" si="24"/>
        <v>3.04830451569582E-2</v>
      </c>
    </row>
    <row r="47" spans="1:132">
      <c r="A47" s="186">
        <v>42528.033180682869</v>
      </c>
      <c r="B47" s="45" t="s">
        <v>2102</v>
      </c>
      <c r="C47" s="171" t="s">
        <v>2103</v>
      </c>
      <c r="D47" s="45">
        <v>18520</v>
      </c>
      <c r="E47" s="45">
        <v>65180</v>
      </c>
      <c r="F47" s="45" t="s">
        <v>1922</v>
      </c>
      <c r="G47" s="45" t="s">
        <v>1754</v>
      </c>
      <c r="H47" s="45" t="s">
        <v>1923</v>
      </c>
      <c r="I47" s="45" t="s">
        <v>1756</v>
      </c>
      <c r="J47" s="159">
        <v>0.91261122685185192</v>
      </c>
      <c r="K47" s="46">
        <v>17.265999999999998</v>
      </c>
      <c r="L47" s="45" t="s">
        <v>1921</v>
      </c>
      <c r="M47" s="46">
        <v>6050</v>
      </c>
      <c r="N47" s="46">
        <v>33500</v>
      </c>
      <c r="O47" s="160">
        <v>0.35880000000000001</v>
      </c>
      <c r="P47" s="160">
        <f t="shared" si="0"/>
        <v>1.2146397655272118E-2</v>
      </c>
      <c r="Q47" s="161">
        <v>4.9099999999999998E-2</v>
      </c>
      <c r="R47" s="161">
        <f t="shared" si="1"/>
        <v>1.6292096243270846E-3</v>
      </c>
      <c r="S47" s="161">
        <v>0.96796000000000004</v>
      </c>
      <c r="T47" s="162">
        <v>20.366599999999998</v>
      </c>
      <c r="U47" s="162">
        <f t="shared" si="2"/>
        <v>0.67579343232443445</v>
      </c>
      <c r="V47" s="163">
        <v>5.2929999999999998E-2</v>
      </c>
      <c r="W47" s="163">
        <f t="shared" si="3"/>
        <v>1.1030566440577746E-3</v>
      </c>
      <c r="X47" s="162">
        <v>1.2274E-3</v>
      </c>
      <c r="Y47" s="164">
        <v>1.5630000000000002E-2</v>
      </c>
      <c r="Z47" s="164">
        <f t="shared" si="4"/>
        <v>4.9205564725953517E-4</v>
      </c>
      <c r="AA47" s="15">
        <v>0.35880000000000001</v>
      </c>
      <c r="AB47" s="15">
        <v>9.7999999999999997E-3</v>
      </c>
      <c r="AC47" s="15">
        <v>4.9099999999999998E-2</v>
      </c>
      <c r="AD47" s="15">
        <v>1.2999999999999999E-3</v>
      </c>
      <c r="AE47" s="47">
        <v>0.96796000000000004</v>
      </c>
      <c r="AF47" s="67">
        <v>20.366599999999998</v>
      </c>
      <c r="AG47" s="47">
        <v>0.53923779999999999</v>
      </c>
      <c r="AH47" s="15">
        <v>5.2929999999999998E-2</v>
      </c>
      <c r="AI47" s="4">
        <v>3.1E-4</v>
      </c>
      <c r="AJ47" s="89">
        <v>1.2274E-3</v>
      </c>
      <c r="AK47" s="4">
        <v>1.5630000000000002E-2</v>
      </c>
      <c r="AL47" s="4">
        <v>3.8000000000000002E-4</v>
      </c>
      <c r="AM47" s="4">
        <v>1.095E-2</v>
      </c>
      <c r="AN47" s="4">
        <v>5.5000000000000003E-4</v>
      </c>
      <c r="AO47" s="46">
        <v>311.2</v>
      </c>
      <c r="AP47" s="46">
        <v>7.3</v>
      </c>
      <c r="AQ47" s="166">
        <v>309</v>
      </c>
      <c r="AR47" s="166">
        <v>8</v>
      </c>
      <c r="AS47" s="46">
        <v>313.5</v>
      </c>
      <c r="AT47" s="46">
        <v>7.6</v>
      </c>
      <c r="AU47" s="46">
        <v>326</v>
      </c>
      <c r="AV47" s="46">
        <v>13</v>
      </c>
      <c r="AW47" s="46">
        <v>71.900000000000006</v>
      </c>
      <c r="AX47" s="46">
        <v>3.9</v>
      </c>
      <c r="AY47" s="46">
        <v>273</v>
      </c>
      <c r="AZ47" s="46">
        <v>8.1</v>
      </c>
      <c r="BA47" s="46">
        <v>351000</v>
      </c>
      <c r="BB47" s="46">
        <v>7200</v>
      </c>
      <c r="BC47" s="46">
        <v>5718</v>
      </c>
      <c r="BD47" s="46">
        <v>306</v>
      </c>
      <c r="BE47" s="46">
        <v>157800</v>
      </c>
      <c r="BF47" s="46">
        <v>7800</v>
      </c>
      <c r="BG47" s="46">
        <v>16.2</v>
      </c>
      <c r="BH47" s="46">
        <v>14.4</v>
      </c>
      <c r="BI47" s="46">
        <f t="shared" si="5"/>
        <v>9740.7407407407409</v>
      </c>
      <c r="BJ47" s="46">
        <f t="shared" si="6"/>
        <v>8671.8130796721944</v>
      </c>
      <c r="BL47" s="45" t="s">
        <v>1922</v>
      </c>
      <c r="BM47" s="45" t="s">
        <v>1758</v>
      </c>
      <c r="BN47" s="45" t="s">
        <v>1924</v>
      </c>
      <c r="BO47" s="45" t="s">
        <v>1760</v>
      </c>
      <c r="BP47" s="186">
        <v>3.3218171296296298E-2</v>
      </c>
      <c r="BQ47" s="46">
        <v>17.265999999999998</v>
      </c>
      <c r="BR47" s="46" t="s">
        <v>1921</v>
      </c>
      <c r="BS47" s="46">
        <v>258000</v>
      </c>
      <c r="BT47" s="46">
        <v>21000</v>
      </c>
      <c r="BU47" s="46">
        <v>1200</v>
      </c>
      <c r="BV47" s="46">
        <v>1000</v>
      </c>
      <c r="BW47" s="46">
        <v>5800</v>
      </c>
      <c r="BX47" s="46">
        <v>670</v>
      </c>
      <c r="BY47" s="46">
        <v>54.8</v>
      </c>
      <c r="BZ47" s="46">
        <v>6.5</v>
      </c>
      <c r="CA47" s="166">
        <v>12690</v>
      </c>
      <c r="CB47" s="46">
        <v>970</v>
      </c>
      <c r="CC47" s="46">
        <v>110900</v>
      </c>
      <c r="CD47" s="46">
        <v>9700</v>
      </c>
      <c r="CE47" s="46">
        <v>235000</v>
      </c>
      <c r="CF47" s="46">
        <v>20000</v>
      </c>
      <c r="CG47" s="46">
        <v>31100</v>
      </c>
      <c r="CH47" s="46">
        <v>3400</v>
      </c>
      <c r="CI47" s="46">
        <v>110000</v>
      </c>
      <c r="CJ47" s="46">
        <v>12000</v>
      </c>
      <c r="CK47" s="46">
        <v>21800</v>
      </c>
      <c r="CL47" s="46">
        <v>2100</v>
      </c>
      <c r="CM47" s="46">
        <v>3680</v>
      </c>
      <c r="CN47" s="46">
        <v>350</v>
      </c>
      <c r="CO47" s="46">
        <v>15200</v>
      </c>
      <c r="CP47" s="46">
        <v>1400</v>
      </c>
      <c r="CQ47" s="46">
        <v>1790</v>
      </c>
      <c r="CR47" s="46">
        <v>150</v>
      </c>
      <c r="CS47" s="46">
        <v>6690</v>
      </c>
      <c r="CT47" s="46">
        <v>550</v>
      </c>
      <c r="CU47" s="46">
        <v>676</v>
      </c>
      <c r="CV47" s="46">
        <v>58</v>
      </c>
      <c r="CW47" s="46">
        <v>831</v>
      </c>
      <c r="CX47" s="46">
        <v>78</v>
      </c>
      <c r="CY47" s="46">
        <v>64.5</v>
      </c>
      <c r="CZ47" s="46">
        <v>5.9</v>
      </c>
      <c r="DA47" s="46">
        <v>199</v>
      </c>
      <c r="DB47" s="46">
        <v>28</v>
      </c>
      <c r="DC47" s="46">
        <v>14.9</v>
      </c>
      <c r="DD47" s="46">
        <v>2.2999999999999998</v>
      </c>
      <c r="DE47" s="46">
        <v>33500</v>
      </c>
      <c r="DF47" s="46">
        <v>3800</v>
      </c>
      <c r="DG47" s="46">
        <v>6050</v>
      </c>
      <c r="DH47" s="46">
        <v>530</v>
      </c>
      <c r="DJ47" s="203">
        <v>309</v>
      </c>
      <c r="DK47" s="204">
        <f t="shared" si="7"/>
        <v>467932.48945147684</v>
      </c>
      <c r="DL47" s="204">
        <f t="shared" si="8"/>
        <v>383360.52202283853</v>
      </c>
      <c r="DM47" s="204">
        <f t="shared" si="9"/>
        <v>335129.31034482759</v>
      </c>
      <c r="DN47" s="204">
        <f t="shared" si="10"/>
        <v>240700.21881838073</v>
      </c>
      <c r="DO47" s="204">
        <f t="shared" si="11"/>
        <v>147297.29729729731</v>
      </c>
      <c r="DP47" s="204">
        <f t="shared" si="12"/>
        <v>65364.120781527527</v>
      </c>
      <c r="DQ47" s="204">
        <f t="shared" si="13"/>
        <v>76381.909547738687</v>
      </c>
      <c r="DR47" s="204">
        <f t="shared" si="14"/>
        <v>49584.487534626038</v>
      </c>
      <c r="DS47" s="204">
        <f t="shared" si="15"/>
        <v>27195.121951219513</v>
      </c>
      <c r="DT47" s="204">
        <f t="shared" si="16"/>
        <v>12380.95238095238</v>
      </c>
      <c r="DU47" s="204">
        <f t="shared" si="17"/>
        <v>5193.75</v>
      </c>
      <c r="DV47" s="204">
        <f t="shared" si="18"/>
        <v>2611.3360323886641</v>
      </c>
      <c r="DW47" s="204">
        <f t="shared" si="19"/>
        <v>1236.024844720497</v>
      </c>
      <c r="DX47" s="204">
        <f t="shared" si="20"/>
        <v>605.69105691056916</v>
      </c>
      <c r="DY47" s="205">
        <f t="shared" si="21"/>
        <v>0.61623559290963881</v>
      </c>
      <c r="DZ47" s="206">
        <f t="shared" si="22"/>
        <v>2.2272047832585951E-3</v>
      </c>
      <c r="EA47" s="206">
        <f t="shared" si="23"/>
        <v>5.5371900826446279</v>
      </c>
      <c r="EB47" s="223">
        <f t="shared" si="24"/>
        <v>1.6182167374959137E-2</v>
      </c>
    </row>
    <row r="48" spans="1:132">
      <c r="A48" s="186"/>
      <c r="BP48" s="186"/>
      <c r="DJ48" s="203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5"/>
      <c r="DZ48" s="206"/>
      <c r="EA48" s="206"/>
      <c r="EB48" s="223"/>
    </row>
    <row r="49" spans="1:132" s="208" customFormat="1" ht="13.2">
      <c r="A49" s="207">
        <v>42528.029131446761</v>
      </c>
      <c r="B49" s="208" t="s">
        <v>2104</v>
      </c>
      <c r="C49" s="208" t="s">
        <v>2105</v>
      </c>
      <c r="D49" s="208">
        <v>13534</v>
      </c>
      <c r="E49" s="208">
        <v>59418</v>
      </c>
      <c r="F49" s="208" t="s">
        <v>2106</v>
      </c>
      <c r="G49" s="208" t="s">
        <v>1754</v>
      </c>
      <c r="H49" s="208" t="s">
        <v>2107</v>
      </c>
      <c r="I49" s="208" t="s">
        <v>1756</v>
      </c>
      <c r="J49" s="209">
        <v>0.90856192129629632</v>
      </c>
      <c r="K49" s="210">
        <v>17.065999999999999</v>
      </c>
      <c r="L49" s="208" t="s">
        <v>2108</v>
      </c>
      <c r="M49" s="210">
        <v>5210</v>
      </c>
      <c r="N49" s="210">
        <v>35200</v>
      </c>
      <c r="O49" s="211">
        <v>0.36299999999999999</v>
      </c>
      <c r="P49" s="211">
        <f>SQRT(P$2^2+(AB49/AA49)^2)*O49</f>
        <v>2.6994584642109243E-2</v>
      </c>
      <c r="Q49" s="212">
        <v>4.7E-2</v>
      </c>
      <c r="R49" s="212">
        <f>SQRT(R$2^2+(AD49/AC49)^2)*Q49</f>
        <v>1.4469277798148737E-3</v>
      </c>
      <c r="S49" s="212">
        <v>0.87251000000000001</v>
      </c>
      <c r="T49" s="213">
        <v>21.276599999999998</v>
      </c>
      <c r="U49" s="213">
        <f>SQRT(U$2^2+(AG49/AF49)^2)*T49</f>
        <v>0.65501491036495496</v>
      </c>
      <c r="V49" s="214">
        <v>5.57E-2</v>
      </c>
      <c r="W49" s="214">
        <f>SQRT(W$2^2+(AI49/AH49)^2)*V49</f>
        <v>2.7369683958716078E-3</v>
      </c>
      <c r="X49" s="213">
        <v>-0.70894999999999997</v>
      </c>
      <c r="Y49" s="215">
        <v>1.5010000000000001E-2</v>
      </c>
      <c r="Z49" s="215">
        <f>SQRT(Z$2^2+(AL49/AK49)^2)*Y49</f>
        <v>5.8319811385154532E-4</v>
      </c>
      <c r="AA49" s="228">
        <v>0.36299999999999999</v>
      </c>
      <c r="AB49" s="228">
        <v>2.5999999999999999E-2</v>
      </c>
      <c r="AC49" s="228">
        <v>4.7E-2</v>
      </c>
      <c r="AD49" s="228">
        <v>1.1000000000000001E-3</v>
      </c>
      <c r="AE49" s="226">
        <v>0.87251000000000001</v>
      </c>
      <c r="AF49" s="230">
        <v>21.276599999999998</v>
      </c>
      <c r="AG49" s="226">
        <v>0.49796289999999999</v>
      </c>
      <c r="AH49" s="228">
        <v>5.57E-2</v>
      </c>
      <c r="AI49" s="232">
        <v>2.5000000000000001E-3</v>
      </c>
      <c r="AJ49" s="234">
        <v>-0.70894999999999997</v>
      </c>
      <c r="AK49" s="232">
        <v>1.5010000000000001E-2</v>
      </c>
      <c r="AL49" s="232">
        <v>5.0000000000000001E-4</v>
      </c>
      <c r="AM49" s="232">
        <v>1.0290000000000001E-2</v>
      </c>
      <c r="AN49" s="232">
        <v>1.9000000000000001E-4</v>
      </c>
      <c r="AO49" s="210">
        <v>313</v>
      </c>
      <c r="AP49" s="210">
        <v>19</v>
      </c>
      <c r="AQ49" s="217">
        <v>296</v>
      </c>
      <c r="AR49" s="217">
        <v>6.8</v>
      </c>
      <c r="AS49" s="210">
        <v>301</v>
      </c>
      <c r="AT49" s="210">
        <v>9.9</v>
      </c>
      <c r="AU49" s="210">
        <v>427</v>
      </c>
      <c r="AV49" s="210">
        <v>90</v>
      </c>
      <c r="AW49" s="210">
        <v>54.4</v>
      </c>
      <c r="AX49" s="210">
        <v>5.2</v>
      </c>
      <c r="AY49" s="210">
        <v>291</v>
      </c>
      <c r="AZ49" s="210">
        <v>33</v>
      </c>
      <c r="BA49" s="210">
        <v>355200</v>
      </c>
      <c r="BB49" s="210">
        <v>30000</v>
      </c>
      <c r="BC49" s="210">
        <v>4320</v>
      </c>
      <c r="BD49" s="210">
        <v>234</v>
      </c>
      <c r="BE49" s="210">
        <v>113400</v>
      </c>
      <c r="BF49" s="210">
        <v>9000</v>
      </c>
      <c r="BG49" s="210">
        <v>43.2</v>
      </c>
      <c r="BH49" s="210">
        <v>18.600000000000001</v>
      </c>
      <c r="BI49" s="210">
        <f>BE49/BG49</f>
        <v>2625</v>
      </c>
      <c r="BJ49" s="210">
        <f>SQRT((BH49/BG49)^2+(BF49/BE49)^2)*BI49</f>
        <v>1149.2491698991516</v>
      </c>
      <c r="BL49" s="208" t="s">
        <v>2106</v>
      </c>
      <c r="BM49" s="208" t="s">
        <v>1758</v>
      </c>
      <c r="BN49" s="208" t="s">
        <v>2109</v>
      </c>
      <c r="BO49" s="208" t="s">
        <v>1760</v>
      </c>
      <c r="BP49" s="207">
        <v>2.9168865740740738E-2</v>
      </c>
      <c r="BQ49" s="210">
        <v>17.065999999999999</v>
      </c>
      <c r="BR49" s="210" t="s">
        <v>2108</v>
      </c>
      <c r="BS49" s="210">
        <v>232000</v>
      </c>
      <c r="BT49" s="210">
        <v>19000</v>
      </c>
      <c r="BU49" s="210">
        <v>6900</v>
      </c>
      <c r="BV49" s="210">
        <v>2800</v>
      </c>
      <c r="BW49" s="210">
        <v>8700</v>
      </c>
      <c r="BX49" s="210">
        <v>680</v>
      </c>
      <c r="BY49" s="210">
        <v>59.6</v>
      </c>
      <c r="BZ49" s="210">
        <v>5.8</v>
      </c>
      <c r="CA49" s="217">
        <v>20200</v>
      </c>
      <c r="CB49" s="210">
        <v>1200</v>
      </c>
      <c r="CC49" s="210">
        <v>101500</v>
      </c>
      <c r="CD49" s="210">
        <v>6800</v>
      </c>
      <c r="CE49" s="210">
        <v>209000</v>
      </c>
      <c r="CF49" s="210">
        <v>18000</v>
      </c>
      <c r="CG49" s="210">
        <v>26500</v>
      </c>
      <c r="CH49" s="210">
        <v>2300</v>
      </c>
      <c r="CI49" s="210">
        <v>101400</v>
      </c>
      <c r="CJ49" s="210">
        <v>8700</v>
      </c>
      <c r="CK49" s="210">
        <v>18600</v>
      </c>
      <c r="CL49" s="210">
        <v>1200</v>
      </c>
      <c r="CM49" s="210">
        <v>1300</v>
      </c>
      <c r="CN49" s="210">
        <v>180</v>
      </c>
      <c r="CO49" s="210">
        <v>14100</v>
      </c>
      <c r="CP49" s="210">
        <v>1100</v>
      </c>
      <c r="CQ49" s="210">
        <v>1640</v>
      </c>
      <c r="CR49" s="210">
        <v>140</v>
      </c>
      <c r="CS49" s="210">
        <v>7060</v>
      </c>
      <c r="CT49" s="210">
        <v>570</v>
      </c>
      <c r="CU49" s="210">
        <v>904</v>
      </c>
      <c r="CV49" s="210">
        <v>65</v>
      </c>
      <c r="CW49" s="210">
        <v>1370</v>
      </c>
      <c r="CX49" s="210">
        <v>110</v>
      </c>
      <c r="CY49" s="210">
        <v>126</v>
      </c>
      <c r="CZ49" s="210">
        <v>9.1999999999999993</v>
      </c>
      <c r="DA49" s="210">
        <v>452</v>
      </c>
      <c r="DB49" s="210">
        <v>42</v>
      </c>
      <c r="DC49" s="210">
        <v>45.2</v>
      </c>
      <c r="DD49" s="210">
        <v>5.8</v>
      </c>
      <c r="DE49" s="210">
        <v>35200</v>
      </c>
      <c r="DF49" s="210">
        <v>4000</v>
      </c>
      <c r="DG49" s="210">
        <v>5210</v>
      </c>
      <c r="DH49" s="210">
        <v>470</v>
      </c>
      <c r="DJ49" s="210">
        <v>296</v>
      </c>
      <c r="DK49" s="218">
        <f>CC49/DK$2</f>
        <v>428270.04219409282</v>
      </c>
      <c r="DL49" s="218">
        <f>CE49/DL$2</f>
        <v>340946.16639477975</v>
      </c>
      <c r="DM49" s="218">
        <f>CG49/DM$2</f>
        <v>285560.3448275862</v>
      </c>
      <c r="DN49" s="218">
        <f>CI49/DN$2</f>
        <v>221881.83807439823</v>
      </c>
      <c r="DO49" s="218">
        <f>CK49/DO$2</f>
        <v>125675.67567567568</v>
      </c>
      <c r="DP49" s="218">
        <f>CM49/DP$2</f>
        <v>23090.586145648311</v>
      </c>
      <c r="DQ49" s="218">
        <f>CO49/DQ$2</f>
        <v>70854.271356783909</v>
      </c>
      <c r="DR49" s="218">
        <f>CQ49/DR$2</f>
        <v>45429.362880886423</v>
      </c>
      <c r="DS49" s="218">
        <f>CS49/DS$2</f>
        <v>28699.186991869919</v>
      </c>
      <c r="DT49" s="218">
        <f>CU49/DT$2</f>
        <v>16556.776556776556</v>
      </c>
      <c r="DU49" s="218">
        <f>CW49/DU$2</f>
        <v>8562.5</v>
      </c>
      <c r="DV49" s="218">
        <f>CY49/DV$2</f>
        <v>5101.214574898785</v>
      </c>
      <c r="DW49" s="218">
        <f>DA49/DW$2</f>
        <v>2807.4534161490683</v>
      </c>
      <c r="DX49" s="218">
        <f>DC49/DX$2</f>
        <v>1837.3983739837399</v>
      </c>
      <c r="DY49" s="219">
        <f>DP49/(SQRT(DO49*DQ49))</f>
        <v>0.24469569284025833</v>
      </c>
      <c r="DZ49" s="220">
        <f>DC49/CS49</f>
        <v>6.4022662889518418E-3</v>
      </c>
      <c r="EA49" s="220">
        <f>DE49/DG49</f>
        <v>6.7562380038387717</v>
      </c>
      <c r="EB49" s="224"/>
    </row>
    <row r="50" spans="1:132" s="236" customFormat="1">
      <c r="A50" s="235">
        <v>42528.016537002317</v>
      </c>
      <c r="B50" s="236" t="s">
        <v>2110</v>
      </c>
      <c r="C50" s="236" t="s">
        <v>2111</v>
      </c>
      <c r="D50" s="236">
        <v>10505</v>
      </c>
      <c r="E50" s="236">
        <v>74169</v>
      </c>
      <c r="F50" s="236" t="s">
        <v>2112</v>
      </c>
      <c r="G50" s="236" t="s">
        <v>1754</v>
      </c>
      <c r="H50" s="236" t="s">
        <v>2113</v>
      </c>
      <c r="I50" s="236" t="s">
        <v>1756</v>
      </c>
      <c r="J50" s="237">
        <v>0.89596747685185185</v>
      </c>
      <c r="K50" s="238">
        <v>17.04</v>
      </c>
      <c r="L50" s="236" t="s">
        <v>2114</v>
      </c>
      <c r="M50" s="238" t="s">
        <v>2115</v>
      </c>
      <c r="N50" s="238" t="s">
        <v>2115</v>
      </c>
      <c r="O50" s="239">
        <v>0.63200000000000001</v>
      </c>
      <c r="P50" s="239">
        <f>SQRT(P$2^2+(AB50/AA50)^2)*O50</f>
        <v>3.2554102660033495E-2</v>
      </c>
      <c r="Q50" s="240">
        <v>4.8599999999999997E-2</v>
      </c>
      <c r="R50" s="240">
        <f>SQRT(R$2^2+(AD50/AC50)^2)*Q50</f>
        <v>2.0456744609052531E-3</v>
      </c>
      <c r="S50" s="240">
        <v>0.57991000000000004</v>
      </c>
      <c r="T50" s="241">
        <v>20.576129999999999</v>
      </c>
      <c r="U50" s="241">
        <f>SQRT(U$2^2+(AG50/AF50)^2)*T50</f>
        <v>0.86609194232007491</v>
      </c>
      <c r="V50" s="242">
        <v>9.5100000000000004E-2</v>
      </c>
      <c r="W50" s="242">
        <f>SQRT(W$2^2+(AI50/AH50)^2)*V50</f>
        <v>4.0715603888435694E-3</v>
      </c>
      <c r="X50" s="241">
        <v>0.18052000000000001</v>
      </c>
      <c r="Y50" s="243">
        <v>1.7569999999999999E-2</v>
      </c>
      <c r="Z50" s="243">
        <f>SQRT(Z$2^2+(AL50/AK50)^2)*Y50</f>
        <v>7.9220070689188353E-4</v>
      </c>
      <c r="AA50" s="244">
        <v>0.63200000000000001</v>
      </c>
      <c r="AB50" s="244">
        <v>0.03</v>
      </c>
      <c r="AC50" s="244">
        <v>4.8599999999999997E-2</v>
      </c>
      <c r="AD50" s="244">
        <v>1.8E-3</v>
      </c>
      <c r="AE50" s="245">
        <v>0.57991000000000004</v>
      </c>
      <c r="AF50" s="246">
        <v>20.576129999999999</v>
      </c>
      <c r="AG50" s="245">
        <v>0.76207899999999995</v>
      </c>
      <c r="AH50" s="244">
        <v>9.5100000000000004E-2</v>
      </c>
      <c r="AI50" s="247">
        <v>3.5999999999999999E-3</v>
      </c>
      <c r="AJ50" s="248">
        <v>0.18052000000000001</v>
      </c>
      <c r="AK50" s="247">
        <v>1.7569999999999999E-2</v>
      </c>
      <c r="AL50" s="247">
        <v>7.1000000000000002E-4</v>
      </c>
      <c r="AM50" s="247">
        <v>9.2700000000000005E-3</v>
      </c>
      <c r="AN50" s="247">
        <v>1E-4</v>
      </c>
      <c r="AO50" s="238">
        <v>497</v>
      </c>
      <c r="AP50" s="238">
        <v>19</v>
      </c>
      <c r="AQ50" s="249">
        <v>306</v>
      </c>
      <c r="AR50" s="249">
        <v>11</v>
      </c>
      <c r="AS50" s="238">
        <v>352</v>
      </c>
      <c r="AT50" s="238">
        <v>14</v>
      </c>
      <c r="AU50" s="238">
        <v>1543</v>
      </c>
      <c r="AV50" s="238">
        <v>66</v>
      </c>
      <c r="AW50" s="238">
        <v>7.1</v>
      </c>
      <c r="AX50" s="238">
        <v>1</v>
      </c>
      <c r="AY50" s="238">
        <v>46</v>
      </c>
      <c r="AZ50" s="238">
        <v>7.5</v>
      </c>
      <c r="BA50" s="238">
        <v>69000</v>
      </c>
      <c r="BB50" s="238">
        <v>9000</v>
      </c>
      <c r="BC50" s="238">
        <v>1074</v>
      </c>
      <c r="BD50" s="238">
        <v>114</v>
      </c>
      <c r="BE50" s="238">
        <v>15540</v>
      </c>
      <c r="BF50" s="238">
        <v>1980</v>
      </c>
      <c r="BG50" s="238">
        <v>50.4</v>
      </c>
      <c r="BH50" s="238">
        <v>13.2</v>
      </c>
      <c r="BI50" s="238">
        <f>BE50/BG50</f>
        <v>308.33333333333331</v>
      </c>
      <c r="BJ50" s="238">
        <f>SQRT((BH50/BG50)^2+(BF50/BE50)^2)*BI50</f>
        <v>89.802955049940792</v>
      </c>
      <c r="BL50" s="236" t="s">
        <v>2112</v>
      </c>
      <c r="BM50" s="236" t="s">
        <v>1758</v>
      </c>
      <c r="BN50" s="236" t="s">
        <v>2116</v>
      </c>
      <c r="BO50" s="236" t="s">
        <v>1760</v>
      </c>
      <c r="BP50" s="235">
        <v>1.6574421296296295E-2</v>
      </c>
      <c r="BQ50" s="238">
        <v>17.04</v>
      </c>
      <c r="BR50" s="238" t="s">
        <v>2114</v>
      </c>
      <c r="BS50" s="238">
        <v>45600</v>
      </c>
      <c r="BT50" s="238">
        <v>5200</v>
      </c>
      <c r="BU50" s="238" t="s">
        <v>2115</v>
      </c>
      <c r="BV50" s="238" t="s">
        <v>2117</v>
      </c>
      <c r="BW50" s="238" t="s">
        <v>2115</v>
      </c>
      <c r="BX50" s="238" t="s">
        <v>2117</v>
      </c>
      <c r="BY50" s="238" t="s">
        <v>2115</v>
      </c>
      <c r="BZ50" s="238" t="s">
        <v>2117</v>
      </c>
      <c r="CA50" s="249" t="s">
        <v>2115</v>
      </c>
      <c r="CB50" s="238" t="s">
        <v>2117</v>
      </c>
      <c r="CC50" s="238" t="s">
        <v>2115</v>
      </c>
      <c r="CD50" s="238" t="s">
        <v>2117</v>
      </c>
      <c r="CE50" s="238" t="s">
        <v>2115</v>
      </c>
      <c r="CF50" s="238" t="s">
        <v>2117</v>
      </c>
      <c r="CG50" s="238" t="s">
        <v>2115</v>
      </c>
      <c r="CH50" s="238" t="s">
        <v>2117</v>
      </c>
      <c r="CI50" s="238" t="s">
        <v>2115</v>
      </c>
      <c r="CJ50" s="238" t="s">
        <v>2117</v>
      </c>
      <c r="CK50" s="238" t="s">
        <v>2115</v>
      </c>
      <c r="CL50" s="238" t="s">
        <v>2117</v>
      </c>
      <c r="CM50" s="238" t="s">
        <v>2115</v>
      </c>
      <c r="CN50" s="238" t="s">
        <v>2117</v>
      </c>
      <c r="CO50" s="238" t="s">
        <v>2115</v>
      </c>
      <c r="CP50" s="238" t="s">
        <v>2117</v>
      </c>
      <c r="CQ50" s="238" t="s">
        <v>2115</v>
      </c>
      <c r="CR50" s="238" t="s">
        <v>2117</v>
      </c>
      <c r="CS50" s="238" t="s">
        <v>2115</v>
      </c>
      <c r="CT50" s="238" t="s">
        <v>2117</v>
      </c>
      <c r="CU50" s="238" t="s">
        <v>2115</v>
      </c>
      <c r="CV50" s="238" t="s">
        <v>2117</v>
      </c>
      <c r="CW50" s="238" t="s">
        <v>2115</v>
      </c>
      <c r="CX50" s="238" t="s">
        <v>2117</v>
      </c>
      <c r="CY50" s="238" t="s">
        <v>2115</v>
      </c>
      <c r="CZ50" s="238" t="s">
        <v>2117</v>
      </c>
      <c r="DA50" s="238" t="s">
        <v>2115</v>
      </c>
      <c r="DB50" s="238" t="s">
        <v>2117</v>
      </c>
      <c r="DC50" s="238" t="s">
        <v>2115</v>
      </c>
      <c r="DD50" s="238" t="s">
        <v>2117</v>
      </c>
      <c r="DE50" s="238" t="s">
        <v>2115</v>
      </c>
      <c r="DF50" s="238" t="s">
        <v>2117</v>
      </c>
      <c r="DG50" s="238" t="s">
        <v>2115</v>
      </c>
      <c r="DH50" s="238" t="s">
        <v>2117</v>
      </c>
      <c r="DJ50" s="210">
        <v>306</v>
      </c>
      <c r="DK50" s="218" t="e">
        <f>CC50/DK$2</f>
        <v>#VALUE!</v>
      </c>
      <c r="DL50" s="218" t="e">
        <f>CE50/DL$2</f>
        <v>#VALUE!</v>
      </c>
      <c r="DM50" s="218" t="e">
        <f>CG50/DM$2</f>
        <v>#VALUE!</v>
      </c>
      <c r="DN50" s="218" t="e">
        <f>CI50/DN$2</f>
        <v>#VALUE!</v>
      </c>
      <c r="DO50" s="218" t="e">
        <f>CK50/DO$2</f>
        <v>#VALUE!</v>
      </c>
      <c r="DP50" s="218" t="e">
        <f>CM50/DP$2</f>
        <v>#VALUE!</v>
      </c>
      <c r="DQ50" s="218" t="e">
        <f>CO50/DQ$2</f>
        <v>#VALUE!</v>
      </c>
      <c r="DR50" s="218" t="e">
        <f>CQ50/DR$2</f>
        <v>#VALUE!</v>
      </c>
      <c r="DS50" s="218" t="e">
        <f>CS50/DS$2</f>
        <v>#VALUE!</v>
      </c>
      <c r="DT50" s="218" t="e">
        <f>CU50/DT$2</f>
        <v>#VALUE!</v>
      </c>
      <c r="DU50" s="218" t="e">
        <f>CW50/DU$2</f>
        <v>#VALUE!</v>
      </c>
      <c r="DV50" s="218" t="e">
        <f>CY50/DV$2</f>
        <v>#VALUE!</v>
      </c>
      <c r="DW50" s="218" t="e">
        <f>DA50/DW$2</f>
        <v>#VALUE!</v>
      </c>
      <c r="DX50" s="218" t="e">
        <f>DC50/DX$2</f>
        <v>#VALUE!</v>
      </c>
      <c r="DY50" s="219" t="e">
        <f>DP50/(SQRT(DO50*DQ50))</f>
        <v>#VALUE!</v>
      </c>
      <c r="DZ50" s="220" t="e">
        <f>DC50/CS50</f>
        <v>#VALUE!</v>
      </c>
      <c r="EA50" s="220" t="e">
        <f>DE50/DG50</f>
        <v>#VALUE!</v>
      </c>
      <c r="EB50" s="224"/>
    </row>
    <row r="51" spans="1:132" s="208" customFormat="1" ht="13.2">
      <c r="A51" s="207">
        <v>42528.017091898146</v>
      </c>
      <c r="B51" s="208" t="s">
        <v>2118</v>
      </c>
      <c r="C51" s="208" t="s">
        <v>2119</v>
      </c>
      <c r="D51" s="208">
        <v>10918</v>
      </c>
      <c r="E51" s="208">
        <v>75964</v>
      </c>
      <c r="F51" s="208" t="s">
        <v>2120</v>
      </c>
      <c r="G51" s="208" t="s">
        <v>1754</v>
      </c>
      <c r="H51" s="208" t="s">
        <v>2121</v>
      </c>
      <c r="I51" s="208" t="s">
        <v>1756</v>
      </c>
      <c r="J51" s="209">
        <v>0.89652245370370365</v>
      </c>
      <c r="K51" s="210">
        <v>17.079000000000001</v>
      </c>
      <c r="L51" s="208" t="s">
        <v>2122</v>
      </c>
      <c r="M51" s="210" t="s">
        <v>2115</v>
      </c>
      <c r="N51" s="210" t="s">
        <v>2115</v>
      </c>
      <c r="O51" s="211" t="s">
        <v>2115</v>
      </c>
      <c r="P51" s="211" t="e">
        <f>SQRT(P$2^2+(AB51/AA51)^2)*O51</f>
        <v>#VALUE!</v>
      </c>
      <c r="Q51" s="212" t="s">
        <v>2115</v>
      </c>
      <c r="R51" s="212" t="e">
        <f>SQRT(R$2^2+(AD51/AC51)^2)*Q51</f>
        <v>#VALUE!</v>
      </c>
      <c r="S51" s="212" t="s">
        <v>2123</v>
      </c>
      <c r="T51" s="213"/>
      <c r="U51" s="213" t="e">
        <f>SQRT(U$2^2+(AG51/AF51)^2)*T51</f>
        <v>#DIV/0!</v>
      </c>
      <c r="V51" s="214" t="s">
        <v>2115</v>
      </c>
      <c r="W51" s="214" t="e">
        <f>SQRT(W$2^2+(AI51/AH51)^2)*V51</f>
        <v>#VALUE!</v>
      </c>
      <c r="X51" s="213" t="s">
        <v>2123</v>
      </c>
      <c r="Y51" s="215" t="s">
        <v>2115</v>
      </c>
      <c r="Z51" s="215" t="e">
        <f>SQRT(Z$2^2+(AL51/AK51)^2)*Y51</f>
        <v>#VALUE!</v>
      </c>
      <c r="AA51" s="228" t="s">
        <v>2115</v>
      </c>
      <c r="AB51" s="228" t="s">
        <v>2117</v>
      </c>
      <c r="AC51" s="228" t="s">
        <v>2115</v>
      </c>
      <c r="AD51" s="228" t="s">
        <v>2117</v>
      </c>
      <c r="AE51" s="226" t="s">
        <v>2123</v>
      </c>
      <c r="AF51" s="230"/>
      <c r="AG51" s="226"/>
      <c r="AH51" s="228" t="s">
        <v>2115</v>
      </c>
      <c r="AI51" s="232" t="s">
        <v>2117</v>
      </c>
      <c r="AJ51" s="234" t="s">
        <v>2123</v>
      </c>
      <c r="AK51" s="232" t="s">
        <v>2115</v>
      </c>
      <c r="AL51" s="232" t="s">
        <v>2117</v>
      </c>
      <c r="AM51" s="232" t="s">
        <v>2115</v>
      </c>
      <c r="AN51" s="232" t="s">
        <v>2117</v>
      </c>
      <c r="AO51" s="210" t="s">
        <v>2115</v>
      </c>
      <c r="AP51" s="210" t="s">
        <v>2117</v>
      </c>
      <c r="AQ51" s="217" t="s">
        <v>2115</v>
      </c>
      <c r="AR51" s="217" t="s">
        <v>2117</v>
      </c>
      <c r="AS51" s="210" t="s">
        <v>2115</v>
      </c>
      <c r="AT51" s="210" t="s">
        <v>2117</v>
      </c>
      <c r="AU51" s="210" t="s">
        <v>2115</v>
      </c>
      <c r="AV51" s="210" t="s">
        <v>2117</v>
      </c>
      <c r="AW51" s="210">
        <v>5.9999999999999995E-4</v>
      </c>
      <c r="AX51" s="210">
        <v>1.8000000000000002E-2</v>
      </c>
      <c r="AY51" s="210">
        <v>-7.0000000000000001E-3</v>
      </c>
      <c r="AZ51" s="210">
        <v>1.8000000000000002E-2</v>
      </c>
      <c r="BA51" s="210">
        <v>62400</v>
      </c>
      <c r="BB51" s="210">
        <v>6600</v>
      </c>
      <c r="BC51" s="210">
        <v>16680</v>
      </c>
      <c r="BD51" s="210">
        <v>1860</v>
      </c>
      <c r="BE51" s="210">
        <v>28080</v>
      </c>
      <c r="BF51" s="210">
        <v>3120</v>
      </c>
      <c r="BG51" s="210">
        <v>1536</v>
      </c>
      <c r="BH51" s="210">
        <v>174</v>
      </c>
      <c r="BI51" s="210">
        <f>BE51/BG51</f>
        <v>18.28125</v>
      </c>
      <c r="BJ51" s="210">
        <f>SQRT((BH51/BG51)^2+(BF51/BE51)^2)*BI51</f>
        <v>2.9008098902933566</v>
      </c>
      <c r="BL51" s="208" t="s">
        <v>2120</v>
      </c>
      <c r="BM51" s="208" t="s">
        <v>1758</v>
      </c>
      <c r="BN51" s="208" t="s">
        <v>2124</v>
      </c>
      <c r="BO51" s="208" t="s">
        <v>1760</v>
      </c>
      <c r="BP51" s="207">
        <v>1.7129398148148147E-2</v>
      </c>
      <c r="BQ51" s="210">
        <v>17.079000000000001</v>
      </c>
      <c r="BR51" s="210" t="s">
        <v>2122</v>
      </c>
      <c r="BS51" s="210">
        <v>400</v>
      </c>
      <c r="BT51" s="210">
        <v>110</v>
      </c>
      <c r="BU51" s="210" t="s">
        <v>2115</v>
      </c>
      <c r="BV51" s="210" t="s">
        <v>2117</v>
      </c>
      <c r="BW51" s="210" t="s">
        <v>2115</v>
      </c>
      <c r="BX51" s="210" t="s">
        <v>2117</v>
      </c>
      <c r="BY51" s="210" t="s">
        <v>2115</v>
      </c>
      <c r="BZ51" s="210" t="s">
        <v>2117</v>
      </c>
      <c r="CA51" s="217" t="s">
        <v>2115</v>
      </c>
      <c r="CB51" s="210" t="s">
        <v>2117</v>
      </c>
      <c r="CC51" s="210" t="s">
        <v>2115</v>
      </c>
      <c r="CD51" s="210" t="s">
        <v>2117</v>
      </c>
      <c r="CE51" s="210" t="s">
        <v>2115</v>
      </c>
      <c r="CF51" s="210" t="s">
        <v>2117</v>
      </c>
      <c r="CG51" s="210" t="s">
        <v>2115</v>
      </c>
      <c r="CH51" s="210" t="s">
        <v>2117</v>
      </c>
      <c r="CI51" s="210" t="s">
        <v>2115</v>
      </c>
      <c r="CJ51" s="210" t="s">
        <v>2117</v>
      </c>
      <c r="CK51" s="210" t="s">
        <v>2115</v>
      </c>
      <c r="CL51" s="210" t="s">
        <v>2117</v>
      </c>
      <c r="CM51" s="210" t="s">
        <v>2115</v>
      </c>
      <c r="CN51" s="210" t="s">
        <v>2117</v>
      </c>
      <c r="CO51" s="210" t="s">
        <v>2115</v>
      </c>
      <c r="CP51" s="210" t="s">
        <v>2117</v>
      </c>
      <c r="CQ51" s="210" t="s">
        <v>2115</v>
      </c>
      <c r="CR51" s="210" t="s">
        <v>2117</v>
      </c>
      <c r="CS51" s="210" t="s">
        <v>2115</v>
      </c>
      <c r="CT51" s="210" t="s">
        <v>2117</v>
      </c>
      <c r="CU51" s="210" t="s">
        <v>2115</v>
      </c>
      <c r="CV51" s="210" t="s">
        <v>2117</v>
      </c>
      <c r="CW51" s="210" t="s">
        <v>2115</v>
      </c>
      <c r="CX51" s="210" t="s">
        <v>2117</v>
      </c>
      <c r="CY51" s="210" t="s">
        <v>2115</v>
      </c>
      <c r="CZ51" s="210" t="s">
        <v>2117</v>
      </c>
      <c r="DA51" s="210" t="s">
        <v>2115</v>
      </c>
      <c r="DB51" s="210" t="s">
        <v>2117</v>
      </c>
      <c r="DC51" s="210" t="s">
        <v>2115</v>
      </c>
      <c r="DD51" s="210" t="s">
        <v>2117</v>
      </c>
      <c r="DE51" s="210" t="s">
        <v>2115</v>
      </c>
      <c r="DF51" s="210" t="s">
        <v>2117</v>
      </c>
      <c r="DG51" s="210" t="s">
        <v>2115</v>
      </c>
      <c r="DH51" s="210" t="s">
        <v>2117</v>
      </c>
      <c r="DJ51" s="210" t="s">
        <v>2115</v>
      </c>
      <c r="DK51" s="218" t="e">
        <f>CC51/DK$2</f>
        <v>#VALUE!</v>
      </c>
      <c r="DL51" s="218" t="e">
        <f>CE51/DL$2</f>
        <v>#VALUE!</v>
      </c>
      <c r="DM51" s="218" t="e">
        <f>CG51/DM$2</f>
        <v>#VALUE!</v>
      </c>
      <c r="DN51" s="218" t="e">
        <f>CI51/DN$2</f>
        <v>#VALUE!</v>
      </c>
      <c r="DO51" s="218" t="e">
        <f>CK51/DO$2</f>
        <v>#VALUE!</v>
      </c>
      <c r="DP51" s="218" t="e">
        <f>CM51/DP$2</f>
        <v>#VALUE!</v>
      </c>
      <c r="DQ51" s="218" t="e">
        <f>CO51/DQ$2</f>
        <v>#VALUE!</v>
      </c>
      <c r="DR51" s="218" t="e">
        <f>CQ51/DR$2</f>
        <v>#VALUE!</v>
      </c>
      <c r="DS51" s="218" t="e">
        <f>CS51/DS$2</f>
        <v>#VALUE!</v>
      </c>
      <c r="DT51" s="218" t="e">
        <f>CU51/DT$2</f>
        <v>#VALUE!</v>
      </c>
      <c r="DU51" s="218" t="e">
        <f>CW51/DU$2</f>
        <v>#VALUE!</v>
      </c>
      <c r="DV51" s="218" t="e">
        <f>CY51/DV$2</f>
        <v>#VALUE!</v>
      </c>
      <c r="DW51" s="218" t="e">
        <f>DA51/DW$2</f>
        <v>#VALUE!</v>
      </c>
      <c r="DX51" s="218" t="e">
        <f>DC51/DX$2</f>
        <v>#VALUE!</v>
      </c>
      <c r="DY51" s="219" t="e">
        <f>DP51/(SQRT(DO51*DQ51))</f>
        <v>#VALUE!</v>
      </c>
      <c r="DZ51" s="220" t="e">
        <f>DC51/CS51</f>
        <v>#VALUE!</v>
      </c>
      <c r="EA51" s="220" t="e">
        <f>DE51/DG51</f>
        <v>#VALUE!</v>
      </c>
      <c r="EB51" s="224"/>
    </row>
    <row r="52" spans="1:132" s="208" customFormat="1" ht="13.2">
      <c r="A52" s="207">
        <v>42528.022278252312</v>
      </c>
      <c r="B52" s="208" t="s">
        <v>2125</v>
      </c>
      <c r="C52" s="208" t="s">
        <v>2126</v>
      </c>
      <c r="D52" s="208">
        <v>11564</v>
      </c>
      <c r="E52" s="208">
        <v>81246</v>
      </c>
      <c r="F52" s="208" t="s">
        <v>1762</v>
      </c>
      <c r="G52" s="208" t="s">
        <v>1754</v>
      </c>
      <c r="H52" s="208" t="s">
        <v>1763</v>
      </c>
      <c r="I52" s="208" t="s">
        <v>1756</v>
      </c>
      <c r="J52" s="209">
        <v>0.9017087962962963</v>
      </c>
      <c r="K52" s="210">
        <v>17.079000000000001</v>
      </c>
      <c r="L52" s="208" t="s">
        <v>1761</v>
      </c>
      <c r="M52" s="210">
        <v>5400</v>
      </c>
      <c r="N52" s="210">
        <v>31200</v>
      </c>
      <c r="O52" s="211">
        <v>0.31900000000000001</v>
      </c>
      <c r="P52" s="211">
        <f>SQRT(P$2^2+(AB52/AA52)^2)*O52</f>
        <v>1.2716304494624214E-2</v>
      </c>
      <c r="Q52" s="212">
        <v>4.4499999999999998E-2</v>
      </c>
      <c r="R52" s="212">
        <f>SQRT(R$2^2+(AD52/AC52)^2)*Q52</f>
        <v>1.8308741081789321E-3</v>
      </c>
      <c r="S52" s="212">
        <v>0.68711999999999995</v>
      </c>
      <c r="T52" s="213">
        <v>22.471910000000001</v>
      </c>
      <c r="U52" s="213">
        <f>SQRT(U$2^2+(AG52/AF52)^2)*T52</f>
        <v>0.92456716190262789</v>
      </c>
      <c r="V52" s="214">
        <v>5.2900000000000003E-2</v>
      </c>
      <c r="W52" s="214">
        <f>SQRT(W$2^2+(AI52/AH52)^2)*V52</f>
        <v>1.7548116708068706E-3</v>
      </c>
      <c r="X52" s="213">
        <v>0.35824</v>
      </c>
      <c r="Y52" s="215">
        <v>1.388E-2</v>
      </c>
      <c r="Z52" s="215">
        <f>SQRT(Z$2^2+(AL52/AK52)^2)*Y52</f>
        <v>5.2025163142464055E-4</v>
      </c>
      <c r="AA52" s="228">
        <v>0.31900000000000001</v>
      </c>
      <c r="AB52" s="228">
        <v>1.0999999999999999E-2</v>
      </c>
      <c r="AC52" s="228">
        <v>4.4499999999999998E-2</v>
      </c>
      <c r="AD52" s="228">
        <v>1.6000000000000001E-3</v>
      </c>
      <c r="AE52" s="226">
        <v>0.68711999999999995</v>
      </c>
      <c r="AF52" s="230">
        <v>22.471910000000001</v>
      </c>
      <c r="AG52" s="226">
        <v>0.8079788</v>
      </c>
      <c r="AH52" s="228">
        <v>5.2900000000000003E-2</v>
      </c>
      <c r="AI52" s="232">
        <v>1.4E-3</v>
      </c>
      <c r="AJ52" s="234">
        <v>0.35824</v>
      </c>
      <c r="AK52" s="232">
        <v>1.388E-2</v>
      </c>
      <c r="AL52" s="232">
        <v>4.4000000000000002E-4</v>
      </c>
      <c r="AM52" s="232">
        <v>1.282E-2</v>
      </c>
      <c r="AN52" s="232">
        <v>2.0000000000000001E-4</v>
      </c>
      <c r="AO52" s="210">
        <v>280.60000000000002</v>
      </c>
      <c r="AP52" s="210">
        <v>8.3000000000000007</v>
      </c>
      <c r="AQ52" s="217">
        <v>280.5</v>
      </c>
      <c r="AR52" s="217">
        <v>9.8000000000000007</v>
      </c>
      <c r="AS52" s="210">
        <v>278.7</v>
      </c>
      <c r="AT52" s="210">
        <v>8.6999999999999993</v>
      </c>
      <c r="AU52" s="210">
        <v>319</v>
      </c>
      <c r="AV52" s="210">
        <v>57</v>
      </c>
      <c r="AW52" s="210">
        <v>48.5</v>
      </c>
      <c r="AX52" s="210">
        <v>6.8</v>
      </c>
      <c r="AY52" s="210">
        <v>224</v>
      </c>
      <c r="AZ52" s="210">
        <v>28</v>
      </c>
      <c r="BA52" s="210">
        <v>250200</v>
      </c>
      <c r="BB52" s="210">
        <v>34800</v>
      </c>
      <c r="BC52" s="210">
        <v>3468</v>
      </c>
      <c r="BD52" s="210">
        <v>462</v>
      </c>
      <c r="BE52" s="210">
        <v>95400</v>
      </c>
      <c r="BF52" s="210">
        <v>13800</v>
      </c>
      <c r="BG52" s="210">
        <v>27</v>
      </c>
      <c r="BH52" s="210">
        <v>16.8</v>
      </c>
      <c r="BI52" s="210">
        <f>BE52/BG52</f>
        <v>3533.3333333333335</v>
      </c>
      <c r="BJ52" s="210">
        <f>SQRT((BH52/BG52)^2+(BF52/BE52)^2)*BI52</f>
        <v>2257.1482548051858</v>
      </c>
      <c r="BL52" s="208" t="s">
        <v>1762</v>
      </c>
      <c r="BM52" s="208" t="s">
        <v>1758</v>
      </c>
      <c r="BN52" s="208" t="s">
        <v>1764</v>
      </c>
      <c r="BO52" s="208" t="s">
        <v>1760</v>
      </c>
      <c r="BP52" s="207">
        <v>2.2315740740740744E-2</v>
      </c>
      <c r="BQ52" s="210">
        <v>17.079000000000001</v>
      </c>
      <c r="BR52" s="210" t="s">
        <v>1761</v>
      </c>
      <c r="BS52" s="210">
        <v>214000</v>
      </c>
      <c r="BT52" s="210">
        <v>20000</v>
      </c>
      <c r="BU52" s="210">
        <v>6000</v>
      </c>
      <c r="BV52" s="210">
        <v>6100</v>
      </c>
      <c r="BW52" s="210">
        <v>7970</v>
      </c>
      <c r="BX52" s="210">
        <v>780</v>
      </c>
      <c r="BY52" s="210">
        <v>58</v>
      </c>
      <c r="BZ52" s="210">
        <v>24</v>
      </c>
      <c r="CA52" s="217">
        <v>24500</v>
      </c>
      <c r="CB52" s="210">
        <v>1700</v>
      </c>
      <c r="CC52" s="210">
        <v>119100</v>
      </c>
      <c r="CD52" s="210">
        <v>9700</v>
      </c>
      <c r="CE52" s="210">
        <v>237000</v>
      </c>
      <c r="CF52" s="210">
        <v>30000</v>
      </c>
      <c r="CG52" s="210">
        <v>27900</v>
      </c>
      <c r="CH52" s="210">
        <v>3100</v>
      </c>
      <c r="CI52" s="210">
        <v>106400</v>
      </c>
      <c r="CJ52" s="210">
        <v>9000</v>
      </c>
      <c r="CK52" s="210">
        <v>20300</v>
      </c>
      <c r="CL52" s="210">
        <v>1600</v>
      </c>
      <c r="CM52" s="210">
        <v>656</v>
      </c>
      <c r="CN52" s="210">
        <v>77</v>
      </c>
      <c r="CO52" s="210">
        <v>14000</v>
      </c>
      <c r="CP52" s="210">
        <v>1400</v>
      </c>
      <c r="CQ52" s="210">
        <v>1750</v>
      </c>
      <c r="CR52" s="210">
        <v>130</v>
      </c>
      <c r="CS52" s="210">
        <v>7120</v>
      </c>
      <c r="CT52" s="210">
        <v>810</v>
      </c>
      <c r="CU52" s="210">
        <v>991</v>
      </c>
      <c r="CV52" s="210">
        <v>98</v>
      </c>
      <c r="CW52" s="210">
        <v>1640</v>
      </c>
      <c r="CX52" s="210">
        <v>170</v>
      </c>
      <c r="CY52" s="210">
        <v>176</v>
      </c>
      <c r="CZ52" s="210">
        <v>21</v>
      </c>
      <c r="DA52" s="210">
        <v>600</v>
      </c>
      <c r="DB52" s="210">
        <v>54</v>
      </c>
      <c r="DC52" s="210">
        <v>70.7</v>
      </c>
      <c r="DD52" s="210">
        <v>9</v>
      </c>
      <c r="DE52" s="210">
        <v>31200</v>
      </c>
      <c r="DF52" s="210">
        <v>3200</v>
      </c>
      <c r="DG52" s="210">
        <v>5400</v>
      </c>
      <c r="DH52" s="210">
        <v>670</v>
      </c>
      <c r="DJ52" s="210">
        <v>280.5</v>
      </c>
      <c r="DK52" s="218">
        <f>CC52/DK$2</f>
        <v>502531.6455696203</v>
      </c>
      <c r="DL52" s="218">
        <f>CE52/DL$2</f>
        <v>386623.16476345842</v>
      </c>
      <c r="DM52" s="218">
        <f>CG52/DM$2</f>
        <v>300646.55172413797</v>
      </c>
      <c r="DN52" s="218">
        <f>CI52/DN$2</f>
        <v>232822.75711159737</v>
      </c>
      <c r="DO52" s="218">
        <f>CK52/DO$2</f>
        <v>137162.16216216216</v>
      </c>
      <c r="DP52" s="218">
        <f>CM52/DP$2</f>
        <v>11651.865008880994</v>
      </c>
      <c r="DQ52" s="218">
        <f>CO52/DQ$2</f>
        <v>70351.758793969842</v>
      </c>
      <c r="DR52" s="218">
        <f>CQ52/DR$2</f>
        <v>48476.454293628805</v>
      </c>
      <c r="DS52" s="218">
        <f>CS52/DS$2</f>
        <v>28943.08943089431</v>
      </c>
      <c r="DT52" s="218">
        <f>CU52/DT$2</f>
        <v>18150.183150183148</v>
      </c>
      <c r="DU52" s="218">
        <f>CW52/DU$2</f>
        <v>10250</v>
      </c>
      <c r="DV52" s="218">
        <f>CY52/DV$2</f>
        <v>7125.5060728744938</v>
      </c>
      <c r="DW52" s="218">
        <f>DA52/DW$2</f>
        <v>3726.7080745341614</v>
      </c>
      <c r="DX52" s="218">
        <f>DC52/DX$2</f>
        <v>2873.9837398373984</v>
      </c>
      <c r="DY52" s="219">
        <f>DP52/(SQRT(DO52*DQ52))</f>
        <v>0.11861532513565676</v>
      </c>
      <c r="DZ52" s="220">
        <f>DC52/CS52</f>
        <v>9.9297752808988771E-3</v>
      </c>
      <c r="EA52" s="220">
        <f>DE52/DG52</f>
        <v>5.7777777777777777</v>
      </c>
      <c r="EB52" s="224"/>
    </row>
    <row r="53" spans="1:132" s="208" customFormat="1" ht="13.2">
      <c r="A53" s="207"/>
      <c r="J53" s="209"/>
      <c r="K53" s="210"/>
      <c r="M53" s="210"/>
      <c r="N53" s="210"/>
      <c r="O53" s="211"/>
      <c r="P53" s="211"/>
      <c r="Q53" s="212"/>
      <c r="R53" s="212"/>
      <c r="S53" s="212"/>
      <c r="T53" s="213"/>
      <c r="U53" s="213"/>
      <c r="V53" s="214"/>
      <c r="W53" s="214"/>
      <c r="X53" s="213"/>
      <c r="Y53" s="215"/>
      <c r="Z53" s="215"/>
      <c r="AA53" s="228"/>
      <c r="AB53" s="228"/>
      <c r="AC53" s="228"/>
      <c r="AD53" s="228"/>
      <c r="AE53" s="226"/>
      <c r="AF53" s="230"/>
      <c r="AG53" s="226"/>
      <c r="AH53" s="228"/>
      <c r="AI53" s="232"/>
      <c r="AJ53" s="234"/>
      <c r="AK53" s="232"/>
      <c r="AL53" s="232"/>
      <c r="AM53" s="232"/>
      <c r="AN53" s="232"/>
      <c r="AO53" s="210"/>
      <c r="AP53" s="210"/>
      <c r="AQ53" s="216"/>
      <c r="AR53" s="216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  <c r="BI53" s="210"/>
      <c r="BJ53" s="210"/>
      <c r="BP53" s="207"/>
      <c r="BQ53" s="210"/>
      <c r="BR53" s="210"/>
      <c r="BS53" s="210"/>
      <c r="BT53" s="210"/>
      <c r="BU53" s="210"/>
      <c r="BV53" s="210"/>
      <c r="BW53" s="210"/>
      <c r="BX53" s="210"/>
      <c r="BY53" s="210"/>
      <c r="BZ53" s="210"/>
      <c r="CA53" s="217"/>
      <c r="CB53" s="210"/>
      <c r="CC53" s="210"/>
      <c r="CD53" s="210"/>
      <c r="CE53" s="210"/>
      <c r="CF53" s="210"/>
      <c r="CG53" s="210"/>
      <c r="CH53" s="210"/>
      <c r="CI53" s="210"/>
      <c r="CJ53" s="210"/>
      <c r="CK53" s="210"/>
      <c r="CL53" s="210"/>
      <c r="CM53" s="210"/>
      <c r="CN53" s="210"/>
      <c r="CO53" s="210"/>
      <c r="CP53" s="210"/>
      <c r="CQ53" s="210"/>
      <c r="CR53" s="210"/>
      <c r="CS53" s="210"/>
      <c r="CT53" s="210"/>
      <c r="CU53" s="210"/>
      <c r="CV53" s="210"/>
      <c r="CW53" s="210"/>
      <c r="CX53" s="210"/>
      <c r="CY53" s="210"/>
      <c r="CZ53" s="210"/>
      <c r="DA53" s="210"/>
      <c r="DB53" s="210"/>
      <c r="DC53" s="210"/>
      <c r="DD53" s="210"/>
      <c r="DE53" s="210"/>
      <c r="DF53" s="210"/>
      <c r="DG53" s="210"/>
      <c r="DH53" s="210"/>
      <c r="DJ53" s="203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5"/>
      <c r="DZ53" s="206"/>
      <c r="EA53" s="206"/>
      <c r="EB53" s="223"/>
    </row>
    <row r="54" spans="1:132" s="208" customFormat="1">
      <c r="A54" s="263" t="s">
        <v>2704</v>
      </c>
      <c r="J54" s="209"/>
      <c r="K54" s="210"/>
      <c r="M54" s="210"/>
      <c r="N54" s="210"/>
      <c r="O54" s="211"/>
      <c r="P54" s="211"/>
      <c r="Q54" s="212"/>
      <c r="R54" s="212"/>
      <c r="S54" s="212"/>
      <c r="T54" s="213"/>
      <c r="U54" s="213"/>
      <c r="V54" s="214"/>
      <c r="W54" s="214"/>
      <c r="X54" s="213"/>
      <c r="Y54" s="215"/>
      <c r="Z54" s="215"/>
      <c r="AA54" s="228"/>
      <c r="AB54" s="228"/>
      <c r="AC54" s="228"/>
      <c r="AD54" s="228"/>
      <c r="AE54" s="226"/>
      <c r="AF54" s="230"/>
      <c r="AG54" s="226"/>
      <c r="AH54" s="228"/>
      <c r="AI54" s="232"/>
      <c r="AJ54" s="234"/>
      <c r="AK54" s="232"/>
      <c r="AL54" s="232"/>
      <c r="AM54" s="232"/>
      <c r="AN54" s="232"/>
      <c r="AO54" s="210"/>
      <c r="AP54" s="210"/>
      <c r="AQ54" s="216"/>
      <c r="AR54" s="216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  <c r="BI54" s="210"/>
      <c r="BJ54" s="210"/>
      <c r="BP54" s="207"/>
      <c r="BQ54" s="210"/>
      <c r="BR54" s="210"/>
      <c r="BS54" s="210"/>
      <c r="BT54" s="210"/>
      <c r="BU54" s="210"/>
      <c r="BV54" s="210"/>
      <c r="BW54" s="210"/>
      <c r="BX54" s="210"/>
      <c r="BY54" s="210"/>
      <c r="BZ54" s="210"/>
      <c r="CA54" s="217"/>
      <c r="CB54" s="210"/>
      <c r="CC54" s="210"/>
      <c r="CD54" s="210"/>
      <c r="CE54" s="210"/>
      <c r="CF54" s="210"/>
      <c r="CG54" s="210"/>
      <c r="CH54" s="210"/>
      <c r="CI54" s="210"/>
      <c r="CJ54" s="210"/>
      <c r="CK54" s="210"/>
      <c r="CL54" s="210"/>
      <c r="CM54" s="210"/>
      <c r="CN54" s="210"/>
      <c r="CO54" s="210"/>
      <c r="CP54" s="210"/>
      <c r="CQ54" s="210"/>
      <c r="CR54" s="210"/>
      <c r="CS54" s="210"/>
      <c r="CT54" s="210"/>
      <c r="CU54" s="210"/>
      <c r="CV54" s="210"/>
      <c r="CW54" s="210"/>
      <c r="CX54" s="210"/>
      <c r="CY54" s="210"/>
      <c r="CZ54" s="210"/>
      <c r="DA54" s="210"/>
      <c r="DB54" s="210"/>
      <c r="DC54" s="210"/>
      <c r="DD54" s="210"/>
      <c r="DE54" s="210"/>
      <c r="DF54" s="210"/>
      <c r="DG54" s="210"/>
      <c r="DH54" s="210"/>
      <c r="DJ54" s="203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5"/>
      <c r="DZ54" s="206"/>
      <c r="EA54" s="206"/>
      <c r="EB54" s="223"/>
    </row>
    <row r="55" spans="1:132" s="208" customFormat="1" ht="13.2">
      <c r="A55" s="207"/>
      <c r="J55" s="209"/>
      <c r="K55" s="210"/>
      <c r="M55" s="210"/>
      <c r="N55" s="210"/>
      <c r="O55" s="211"/>
      <c r="P55" s="211"/>
      <c r="Q55" s="212"/>
      <c r="R55" s="212"/>
      <c r="S55" s="212"/>
      <c r="T55" s="213"/>
      <c r="U55" s="213"/>
      <c r="V55" s="214"/>
      <c r="W55" s="214"/>
      <c r="X55" s="213"/>
      <c r="Y55" s="215"/>
      <c r="Z55" s="215"/>
      <c r="AA55" s="228"/>
      <c r="AB55" s="228"/>
      <c r="AC55" s="228"/>
      <c r="AD55" s="228"/>
      <c r="AE55" s="226"/>
      <c r="AF55" s="230"/>
      <c r="AG55" s="226"/>
      <c r="AH55" s="228"/>
      <c r="AI55" s="232"/>
      <c r="AJ55" s="234"/>
      <c r="AK55" s="232"/>
      <c r="AL55" s="232"/>
      <c r="AM55" s="232"/>
      <c r="AN55" s="232"/>
      <c r="AO55" s="210"/>
      <c r="AP55" s="210"/>
      <c r="AQ55" s="216"/>
      <c r="AR55" s="216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  <c r="BI55" s="210"/>
      <c r="BJ55" s="210"/>
      <c r="BP55" s="207"/>
      <c r="BQ55" s="210"/>
      <c r="BR55" s="210"/>
      <c r="BS55" s="210"/>
      <c r="BT55" s="210"/>
      <c r="BU55" s="210"/>
      <c r="BV55" s="210"/>
      <c r="BW55" s="210"/>
      <c r="BX55" s="210"/>
      <c r="BY55" s="210"/>
      <c r="BZ55" s="210"/>
      <c r="CA55" s="217"/>
      <c r="CB55" s="210"/>
      <c r="CC55" s="210"/>
      <c r="CD55" s="210"/>
      <c r="CE55" s="210"/>
      <c r="CF55" s="210"/>
      <c r="CG55" s="210"/>
      <c r="CH55" s="210"/>
      <c r="CI55" s="210"/>
      <c r="CJ55" s="210"/>
      <c r="CK55" s="210"/>
      <c r="CL55" s="210"/>
      <c r="CM55" s="210"/>
      <c r="CN55" s="210"/>
      <c r="CO55" s="210"/>
      <c r="CP55" s="210"/>
      <c r="CQ55" s="210"/>
      <c r="CR55" s="210"/>
      <c r="CS55" s="210"/>
      <c r="CT55" s="210"/>
      <c r="CU55" s="210"/>
      <c r="CV55" s="210"/>
      <c r="CW55" s="210"/>
      <c r="CX55" s="210"/>
      <c r="CY55" s="210"/>
      <c r="CZ55" s="210"/>
      <c r="DA55" s="210"/>
      <c r="DB55" s="210"/>
      <c r="DC55" s="210"/>
      <c r="DD55" s="210"/>
      <c r="DE55" s="210"/>
      <c r="DF55" s="210"/>
      <c r="DG55" s="210"/>
      <c r="DH55" s="210"/>
      <c r="DJ55" s="203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5"/>
      <c r="DZ55" s="206"/>
      <c r="EA55" s="206"/>
      <c r="EB55" s="223"/>
    </row>
    <row r="56" spans="1:132">
      <c r="A56" s="186">
        <v>42528.042475069444</v>
      </c>
      <c r="B56" s="45" t="s">
        <v>2127</v>
      </c>
      <c r="C56" s="171" t="s">
        <v>2128</v>
      </c>
      <c r="D56" s="45">
        <v>9227</v>
      </c>
      <c r="E56" s="45">
        <v>63417</v>
      </c>
      <c r="F56" s="45" t="s">
        <v>2129</v>
      </c>
      <c r="G56" s="45" t="s">
        <v>1754</v>
      </c>
      <c r="H56" s="45" t="s">
        <v>2130</v>
      </c>
      <c r="I56" s="45" t="s">
        <v>1756</v>
      </c>
      <c r="J56" s="159">
        <v>0.92190555555555553</v>
      </c>
      <c r="K56" s="46">
        <v>17.076000000000001</v>
      </c>
      <c r="L56" s="45" t="s">
        <v>2131</v>
      </c>
      <c r="M56" s="46">
        <v>2630</v>
      </c>
      <c r="N56" s="46">
        <v>539</v>
      </c>
      <c r="O56" s="211">
        <v>0.33579999999999999</v>
      </c>
      <c r="P56" s="211">
        <f t="shared" ref="P56:P67" si="25">SQRT(P$2^2+(AB56/AA56)^2)*O56</f>
        <v>1.0142221452916515E-2</v>
      </c>
      <c r="Q56" s="212">
        <v>4.6679999999999999E-2</v>
      </c>
      <c r="R56" s="212">
        <f t="shared" ref="R56:R67" si="26">SQRT(R$2^2+(AD56/AC56)^2)*Q56</f>
        <v>1.3391075236888186E-3</v>
      </c>
      <c r="S56" s="212">
        <v>0.89473999999999998</v>
      </c>
      <c r="T56" s="162" t="e">
        <f>AF56*AVERAGE(#REF!)/AVERAGE(#REF!)</f>
        <v>#REF!</v>
      </c>
      <c r="U56" s="162" t="e">
        <f t="shared" ref="U56:U67" si="27">SQRT(U$2^2+(AG56/AF56)^2)*T56</f>
        <v>#REF!</v>
      </c>
      <c r="V56" s="163">
        <v>5.2069999999999998E-2</v>
      </c>
      <c r="W56" s="163">
        <f t="shared" ref="W56:W67" si="28">SQRT(W$2^2+(AI56/AH56)^2)*V56</f>
        <v>1.1730788379303414E-3</v>
      </c>
      <c r="X56" s="162">
        <v>0.13847000000000001</v>
      </c>
      <c r="Y56" s="164">
        <v>1.553E-2</v>
      </c>
      <c r="Z56" s="164">
        <f t="shared" ref="Z56:Z67" si="29">SQRT(Z$2^2+(AL56/AK56)^2)*Y56</f>
        <v>4.8308628628848492E-4</v>
      </c>
      <c r="AA56" s="15">
        <v>0.33579999999999999</v>
      </c>
      <c r="AB56" s="15">
        <v>7.6E-3</v>
      </c>
      <c r="AC56" s="15">
        <v>4.6679999999999999E-2</v>
      </c>
      <c r="AD56" s="15">
        <v>9.6000000000000002E-4</v>
      </c>
      <c r="AE56" s="47">
        <v>0.89473999999999998</v>
      </c>
      <c r="AF56" s="67">
        <v>21.422450000000001</v>
      </c>
      <c r="AG56" s="47">
        <v>0.44056450000000003</v>
      </c>
      <c r="AH56" s="15">
        <v>5.2069999999999998E-2</v>
      </c>
      <c r="AI56" s="4">
        <v>5.4000000000000001E-4</v>
      </c>
      <c r="AJ56" s="89">
        <v>0.13847000000000001</v>
      </c>
      <c r="AK56" s="4">
        <v>1.553E-2</v>
      </c>
      <c r="AL56" s="4">
        <v>3.6999999999999999E-4</v>
      </c>
      <c r="AM56" s="4">
        <v>0.37140000000000001</v>
      </c>
      <c r="AN56" s="4">
        <v>7.4000000000000003E-3</v>
      </c>
      <c r="AO56" s="46">
        <v>293.89999999999998</v>
      </c>
      <c r="AP56" s="46">
        <v>5.8</v>
      </c>
      <c r="AQ56" s="165">
        <v>294.10000000000002</v>
      </c>
      <c r="AR56" s="165">
        <v>5.9</v>
      </c>
      <c r="AS56" s="166">
        <v>311.39999999999998</v>
      </c>
      <c r="AT56" s="166">
        <v>7.4</v>
      </c>
      <c r="AU56" s="46">
        <v>292</v>
      </c>
      <c r="AV56" s="46">
        <v>22</v>
      </c>
      <c r="AW56" s="46">
        <v>26.5</v>
      </c>
      <c r="AX56" s="46">
        <v>1.5</v>
      </c>
      <c r="AY56" s="46">
        <v>4.58</v>
      </c>
      <c r="AZ56" s="46">
        <v>0.32</v>
      </c>
      <c r="BA56" s="46">
        <v>5850</v>
      </c>
      <c r="BB56" s="46">
        <v>366</v>
      </c>
      <c r="BC56" s="46">
        <v>1938</v>
      </c>
      <c r="BD56" s="46">
        <v>90</v>
      </c>
      <c r="BE56" s="46">
        <v>55200</v>
      </c>
      <c r="BF56" s="46">
        <v>2640</v>
      </c>
      <c r="BG56" s="46">
        <v>15.6</v>
      </c>
      <c r="BH56" s="46">
        <v>10.8</v>
      </c>
      <c r="BI56" s="46">
        <f t="shared" ref="BI56:BI67" si="30">BE56/BG56</f>
        <v>3538.4615384615386</v>
      </c>
      <c r="BJ56" s="46">
        <f t="shared" ref="BJ56:BJ67" si="31">SQRT((BH56/BG56)^2+(BF56/BE56)^2)*BI56</f>
        <v>2455.5425951598513</v>
      </c>
      <c r="BL56" s="45" t="s">
        <v>2129</v>
      </c>
      <c r="BM56" s="45" t="s">
        <v>1758</v>
      </c>
      <c r="BN56" s="45" t="s">
        <v>2132</v>
      </c>
      <c r="BO56" s="45" t="s">
        <v>1760</v>
      </c>
      <c r="BP56" s="186">
        <v>4.2512500000000002E-2</v>
      </c>
      <c r="BQ56" s="46">
        <v>17.076000000000001</v>
      </c>
      <c r="BR56" s="46" t="s">
        <v>2131</v>
      </c>
      <c r="BS56" s="46">
        <v>222000</v>
      </c>
      <c r="BT56" s="46">
        <v>11000</v>
      </c>
      <c r="BU56" s="46">
        <v>590</v>
      </c>
      <c r="BV56" s="46">
        <v>810</v>
      </c>
      <c r="BW56" s="46">
        <v>660</v>
      </c>
      <c r="BX56" s="46">
        <v>430</v>
      </c>
      <c r="BY56" s="46">
        <v>67.599999999999994</v>
      </c>
      <c r="BZ56" s="46">
        <v>5.8</v>
      </c>
      <c r="CA56" s="166">
        <v>306000</v>
      </c>
      <c r="CB56" s="46">
        <v>22000</v>
      </c>
      <c r="CC56" s="46">
        <v>85.8</v>
      </c>
      <c r="CD56" s="46">
        <v>7.2</v>
      </c>
      <c r="CE56" s="46">
        <v>773</v>
      </c>
      <c r="CF56" s="46">
        <v>63</v>
      </c>
      <c r="CG56" s="46">
        <v>320</v>
      </c>
      <c r="CH56" s="46">
        <v>23</v>
      </c>
      <c r="CI56" s="46">
        <v>3540</v>
      </c>
      <c r="CJ56" s="46">
        <v>170</v>
      </c>
      <c r="CK56" s="46">
        <v>3780</v>
      </c>
      <c r="CL56" s="46">
        <v>250</v>
      </c>
      <c r="CM56" s="46">
        <v>310</v>
      </c>
      <c r="CN56" s="46">
        <v>25</v>
      </c>
      <c r="CO56" s="46">
        <v>8900</v>
      </c>
      <c r="CP56" s="46">
        <v>640</v>
      </c>
      <c r="CQ56" s="46">
        <v>2970</v>
      </c>
      <c r="CR56" s="46">
        <v>210</v>
      </c>
      <c r="CS56" s="46">
        <v>32100</v>
      </c>
      <c r="CT56" s="46">
        <v>2100</v>
      </c>
      <c r="CU56" s="46">
        <v>10470</v>
      </c>
      <c r="CV56" s="46">
        <v>570</v>
      </c>
      <c r="CW56" s="46">
        <v>40200</v>
      </c>
      <c r="CX56" s="46">
        <v>3200</v>
      </c>
      <c r="CY56" s="46">
        <v>9140</v>
      </c>
      <c r="CZ56" s="46">
        <v>490</v>
      </c>
      <c r="DA56" s="46">
        <v>64000</v>
      </c>
      <c r="DB56" s="46">
        <v>3900</v>
      </c>
      <c r="DC56" s="46">
        <v>9540</v>
      </c>
      <c r="DD56" s="46">
        <v>620</v>
      </c>
      <c r="DE56" s="46">
        <v>539</v>
      </c>
      <c r="DF56" s="46">
        <v>41</v>
      </c>
      <c r="DG56" s="46">
        <v>2630</v>
      </c>
      <c r="DH56" s="46">
        <v>150</v>
      </c>
      <c r="DJ56" s="203">
        <v>311.39999999999998</v>
      </c>
      <c r="DK56" s="204">
        <f t="shared" ref="DK56:DK67" si="32">CC56/DK$2</f>
        <v>362.02531645569621</v>
      </c>
      <c r="DL56" s="204">
        <f t="shared" ref="DL56:DL67" si="33">CE56/DL$2</f>
        <v>1261.0114192495921</v>
      </c>
      <c r="DM56" s="204">
        <f t="shared" ref="DM56:DM67" si="34">CG56/DM$2</f>
        <v>3448.2758620689656</v>
      </c>
      <c r="DN56" s="204">
        <f t="shared" ref="DN56:DN67" si="35">CI56/DN$2</f>
        <v>7746.17067833698</v>
      </c>
      <c r="DO56" s="204">
        <f t="shared" ref="DO56:DO67" si="36">CK56/DO$2</f>
        <v>25540.540540540544</v>
      </c>
      <c r="DP56" s="204">
        <f t="shared" ref="DP56:DP67" si="37">CM56/DP$2</f>
        <v>5506.2166962699821</v>
      </c>
      <c r="DQ56" s="204">
        <f t="shared" ref="DQ56:DQ67" si="38">CO56/DQ$2</f>
        <v>44723.618090452263</v>
      </c>
      <c r="DR56" s="204">
        <f t="shared" ref="DR56:DR67" si="39">CQ56/DR$2</f>
        <v>82271.468144044324</v>
      </c>
      <c r="DS56" s="204">
        <f t="shared" ref="DS56:DS67" si="40">CS56/DS$2</f>
        <v>130487.80487804879</v>
      </c>
      <c r="DT56" s="204">
        <f t="shared" ref="DT56:DT67" si="41">CU56/DT$2</f>
        <v>191758.24175824175</v>
      </c>
      <c r="DU56" s="204">
        <f t="shared" ref="DU56:DU67" si="42">CW56/DU$2</f>
        <v>251250</v>
      </c>
      <c r="DV56" s="204">
        <f t="shared" ref="DV56:DV67" si="43">CY56/DV$2</f>
        <v>370040.48582995951</v>
      </c>
      <c r="DW56" s="204">
        <f t="shared" ref="DW56:DW67" si="44">DA56/DW$2</f>
        <v>397515.52795031056</v>
      </c>
      <c r="DX56" s="204">
        <f t="shared" ref="DX56:DX67" si="45">DC56/DX$2</f>
        <v>387804.87804878049</v>
      </c>
      <c r="DY56" s="205">
        <f t="shared" ref="DY56:DY67" si="46">DP56/(SQRT(DO56*DQ56))</f>
        <v>0.16291827071322221</v>
      </c>
      <c r="DZ56" s="206">
        <f t="shared" ref="DZ56:DZ67" si="47">DC56/CS56</f>
        <v>0.297196261682243</v>
      </c>
      <c r="EA56" s="206">
        <f t="shared" ref="EA56:EA67" si="48">DE56/DG56</f>
        <v>0.20494296577946769</v>
      </c>
      <c r="EB56" s="223"/>
    </row>
    <row r="57" spans="1:132">
      <c r="A57" s="186">
        <v>42528.046557604168</v>
      </c>
      <c r="B57" s="45" t="s">
        <v>2133</v>
      </c>
      <c r="C57" s="171" t="s">
        <v>2134</v>
      </c>
      <c r="D57" s="45">
        <v>9076</v>
      </c>
      <c r="E57" s="45">
        <v>64211</v>
      </c>
      <c r="F57" s="45" t="s">
        <v>2135</v>
      </c>
      <c r="G57" s="45" t="s">
        <v>1754</v>
      </c>
      <c r="H57" s="45" t="s">
        <v>2136</v>
      </c>
      <c r="I57" s="45" t="s">
        <v>1756</v>
      </c>
      <c r="J57" s="159">
        <v>0.9259880787037037</v>
      </c>
      <c r="K57" s="46">
        <v>17.062000000000001</v>
      </c>
      <c r="L57" s="45" t="s">
        <v>2137</v>
      </c>
      <c r="M57" s="46">
        <v>2550</v>
      </c>
      <c r="N57" s="46">
        <v>467</v>
      </c>
      <c r="O57" s="211">
        <v>0.32940000000000003</v>
      </c>
      <c r="P57" s="211">
        <f t="shared" si="25"/>
        <v>1.0286483558534473E-2</v>
      </c>
      <c r="Q57" s="212">
        <v>4.6199999999999998E-2</v>
      </c>
      <c r="R57" s="212">
        <f t="shared" si="26"/>
        <v>1.4365848391236767E-3</v>
      </c>
      <c r="S57" s="212">
        <v>0.89971000000000001</v>
      </c>
      <c r="T57" s="162" t="e">
        <f>AF57*AVERAGE(#REF!)/AVERAGE(#REF!)</f>
        <v>#REF!</v>
      </c>
      <c r="U57" s="162" t="e">
        <f t="shared" si="27"/>
        <v>#REF!</v>
      </c>
      <c r="V57" s="163">
        <v>5.1630000000000002E-2</v>
      </c>
      <c r="W57" s="163">
        <f t="shared" si="28"/>
        <v>1.1429622740930692E-3</v>
      </c>
      <c r="X57" s="162">
        <v>0.27500000000000002</v>
      </c>
      <c r="Y57" s="164">
        <v>1.5469999999999999E-2</v>
      </c>
      <c r="Z57" s="164">
        <f t="shared" si="29"/>
        <v>5.1364224904110059E-4</v>
      </c>
      <c r="AA57" s="15">
        <v>0.32940000000000003</v>
      </c>
      <c r="AB57" s="15">
        <v>7.9000000000000008E-3</v>
      </c>
      <c r="AC57" s="15">
        <v>4.6199999999999998E-2</v>
      </c>
      <c r="AD57" s="15">
        <v>1.1000000000000001E-3</v>
      </c>
      <c r="AE57" s="47">
        <v>0.89971000000000001</v>
      </c>
      <c r="AF57" s="67">
        <v>21.645019999999999</v>
      </c>
      <c r="AG57" s="47">
        <v>0.51535770000000003</v>
      </c>
      <c r="AH57" s="15">
        <v>5.1630000000000002E-2</v>
      </c>
      <c r="AI57" s="4">
        <v>4.8999999999999998E-4</v>
      </c>
      <c r="AJ57" s="89">
        <v>0.27500000000000002</v>
      </c>
      <c r="AK57" s="4">
        <v>1.5469999999999999E-2</v>
      </c>
      <c r="AL57" s="4">
        <v>4.0999999999999999E-4</v>
      </c>
      <c r="AM57" s="4">
        <v>0.58840000000000003</v>
      </c>
      <c r="AN57" s="4">
        <v>5.1000000000000004E-3</v>
      </c>
      <c r="AO57" s="46">
        <v>289</v>
      </c>
      <c r="AP57" s="46">
        <v>6</v>
      </c>
      <c r="AQ57" s="165">
        <v>291.39999999999998</v>
      </c>
      <c r="AR57" s="165">
        <v>6.5</v>
      </c>
      <c r="AS57" s="166">
        <v>310.2</v>
      </c>
      <c r="AT57" s="166">
        <v>8.1</v>
      </c>
      <c r="AU57" s="46">
        <v>268</v>
      </c>
      <c r="AV57" s="46">
        <v>22</v>
      </c>
      <c r="AW57" s="46">
        <v>23.7</v>
      </c>
      <c r="AX57" s="46">
        <v>1.3</v>
      </c>
      <c r="AY57" s="46">
        <v>3.41</v>
      </c>
      <c r="AZ57" s="46">
        <v>0.18</v>
      </c>
      <c r="BA57" s="46">
        <v>4338</v>
      </c>
      <c r="BB57" s="46">
        <v>216</v>
      </c>
      <c r="BC57" s="46">
        <v>1734</v>
      </c>
      <c r="BD57" s="46">
        <v>84</v>
      </c>
      <c r="BE57" s="46">
        <v>48780</v>
      </c>
      <c r="BF57" s="46">
        <v>2220</v>
      </c>
      <c r="BG57" s="46">
        <v>16.2</v>
      </c>
      <c r="BH57" s="46">
        <v>9.6</v>
      </c>
      <c r="BI57" s="46">
        <f t="shared" si="30"/>
        <v>3011.1111111111113</v>
      </c>
      <c r="BJ57" s="46">
        <f t="shared" si="31"/>
        <v>1789.6165499602278</v>
      </c>
      <c r="BL57" s="45" t="s">
        <v>2135</v>
      </c>
      <c r="BM57" s="45" t="s">
        <v>1758</v>
      </c>
      <c r="BN57" s="45" t="s">
        <v>2138</v>
      </c>
      <c r="BO57" s="45" t="s">
        <v>1760</v>
      </c>
      <c r="BP57" s="186">
        <v>4.6595023148148146E-2</v>
      </c>
      <c r="BQ57" s="46">
        <v>17.062000000000001</v>
      </c>
      <c r="BR57" s="46" t="s">
        <v>2137</v>
      </c>
      <c r="BS57" s="46">
        <v>214000</v>
      </c>
      <c r="BT57" s="46">
        <v>17000</v>
      </c>
      <c r="BU57" s="46">
        <v>1530</v>
      </c>
      <c r="BV57" s="46">
        <v>640</v>
      </c>
      <c r="BW57" s="46">
        <v>850</v>
      </c>
      <c r="BX57" s="46">
        <v>430</v>
      </c>
      <c r="BY57" s="46">
        <v>93.9</v>
      </c>
      <c r="BZ57" s="46">
        <v>8.6999999999999993</v>
      </c>
      <c r="CA57" s="166">
        <v>291000</v>
      </c>
      <c r="CB57" s="46">
        <v>22000</v>
      </c>
      <c r="CC57" s="46">
        <v>75.7</v>
      </c>
      <c r="CD57" s="46">
        <v>5.4</v>
      </c>
      <c r="CE57" s="46">
        <v>727</v>
      </c>
      <c r="CF57" s="46">
        <v>52</v>
      </c>
      <c r="CG57" s="46">
        <v>330</v>
      </c>
      <c r="CH57" s="46">
        <v>25</v>
      </c>
      <c r="CI57" s="46">
        <v>3150</v>
      </c>
      <c r="CJ57" s="46">
        <v>230</v>
      </c>
      <c r="CK57" s="46">
        <v>2290</v>
      </c>
      <c r="CL57" s="46">
        <v>210</v>
      </c>
      <c r="CM57" s="46">
        <v>259</v>
      </c>
      <c r="CN57" s="46">
        <v>24</v>
      </c>
      <c r="CO57" s="46">
        <v>5110</v>
      </c>
      <c r="CP57" s="46">
        <v>350</v>
      </c>
      <c r="CQ57" s="46">
        <v>2160</v>
      </c>
      <c r="CR57" s="46">
        <v>140</v>
      </c>
      <c r="CS57" s="46">
        <v>29700</v>
      </c>
      <c r="CT57" s="46">
        <v>2800</v>
      </c>
      <c r="CU57" s="46">
        <v>11810</v>
      </c>
      <c r="CV57" s="46">
        <v>800</v>
      </c>
      <c r="CW57" s="46">
        <v>51300</v>
      </c>
      <c r="CX57" s="46">
        <v>4500</v>
      </c>
      <c r="CY57" s="46">
        <v>11680</v>
      </c>
      <c r="CZ57" s="46">
        <v>820</v>
      </c>
      <c r="DA57" s="46">
        <v>84000</v>
      </c>
      <c r="DB57" s="46">
        <v>6700</v>
      </c>
      <c r="DC57" s="46">
        <v>15600</v>
      </c>
      <c r="DD57" s="46">
        <v>1500</v>
      </c>
      <c r="DE57" s="46">
        <v>467</v>
      </c>
      <c r="DF57" s="46">
        <v>49</v>
      </c>
      <c r="DG57" s="46">
        <v>2550</v>
      </c>
      <c r="DH57" s="46">
        <v>200</v>
      </c>
      <c r="DJ57" s="203">
        <v>310.2</v>
      </c>
      <c r="DK57" s="204">
        <f t="shared" si="32"/>
        <v>319.40928270042195</v>
      </c>
      <c r="DL57" s="204">
        <f t="shared" si="33"/>
        <v>1185.9706362153345</v>
      </c>
      <c r="DM57" s="204">
        <f t="shared" si="34"/>
        <v>3556.0344827586209</v>
      </c>
      <c r="DN57" s="204">
        <f t="shared" si="35"/>
        <v>6892.7789934354487</v>
      </c>
      <c r="DO57" s="204">
        <f t="shared" si="36"/>
        <v>15472.972972972973</v>
      </c>
      <c r="DP57" s="204">
        <f t="shared" si="37"/>
        <v>4600.3552397868561</v>
      </c>
      <c r="DQ57" s="204">
        <f t="shared" si="38"/>
        <v>25678.391959798995</v>
      </c>
      <c r="DR57" s="204">
        <f t="shared" si="39"/>
        <v>59833.795013850417</v>
      </c>
      <c r="DS57" s="204">
        <f t="shared" si="40"/>
        <v>120731.70731707317</v>
      </c>
      <c r="DT57" s="204">
        <f t="shared" si="41"/>
        <v>216300.3663003663</v>
      </c>
      <c r="DU57" s="204">
        <f t="shared" si="42"/>
        <v>320625</v>
      </c>
      <c r="DV57" s="204">
        <f t="shared" si="43"/>
        <v>472874.49392712553</v>
      </c>
      <c r="DW57" s="204">
        <f t="shared" si="44"/>
        <v>521739.13043478259</v>
      </c>
      <c r="DX57" s="204">
        <f t="shared" si="45"/>
        <v>634146.3414634146</v>
      </c>
      <c r="DY57" s="205">
        <f t="shared" si="46"/>
        <v>0.23079190604902131</v>
      </c>
      <c r="DZ57" s="206">
        <f t="shared" si="47"/>
        <v>0.5252525252525253</v>
      </c>
      <c r="EA57" s="206">
        <f t="shared" si="48"/>
        <v>0.18313725490196078</v>
      </c>
      <c r="EB57" s="223"/>
    </row>
    <row r="58" spans="1:132">
      <c r="A58" s="186">
        <v>42528.047112673608</v>
      </c>
      <c r="B58" s="45" t="s">
        <v>2139</v>
      </c>
      <c r="C58" s="171" t="s">
        <v>2140</v>
      </c>
      <c r="D58" s="45">
        <v>7713</v>
      </c>
      <c r="E58" s="45">
        <v>66594</v>
      </c>
      <c r="F58" s="45" t="s">
        <v>2141</v>
      </c>
      <c r="G58" s="45" t="s">
        <v>1754</v>
      </c>
      <c r="H58" s="45" t="s">
        <v>2142</v>
      </c>
      <c r="I58" s="45" t="s">
        <v>1756</v>
      </c>
      <c r="J58" s="159">
        <v>0.92654317129629626</v>
      </c>
      <c r="K58" s="46">
        <v>17.061</v>
      </c>
      <c r="L58" s="45" t="s">
        <v>2143</v>
      </c>
      <c r="M58" s="46">
        <v>4670</v>
      </c>
      <c r="N58" s="46">
        <v>1670</v>
      </c>
      <c r="O58" s="211">
        <v>0.32600000000000001</v>
      </c>
      <c r="P58" s="211">
        <f t="shared" si="25"/>
        <v>1.2787118518258912E-2</v>
      </c>
      <c r="Q58" s="212">
        <v>4.5499999999999999E-2</v>
      </c>
      <c r="R58" s="212">
        <f t="shared" si="26"/>
        <v>1.6697604618627188E-3</v>
      </c>
      <c r="S58" s="212">
        <v>0.97011000000000003</v>
      </c>
      <c r="T58" s="162" t="e">
        <f>AF58*AVERAGE(#REF!)/AVERAGE(#REF!)</f>
        <v>#REF!</v>
      </c>
      <c r="U58" s="162" t="e">
        <f t="shared" si="27"/>
        <v>#REF!</v>
      </c>
      <c r="V58" s="163">
        <v>5.2019999999999997E-2</v>
      </c>
      <c r="W58" s="163">
        <f t="shared" si="28"/>
        <v>1.0914816352096813E-3</v>
      </c>
      <c r="X58" s="162">
        <v>-8.1781999999999994E-2</v>
      </c>
      <c r="Y58" s="164">
        <v>1.542E-2</v>
      </c>
      <c r="Z58" s="164">
        <f t="shared" si="29"/>
        <v>5.621481655222225E-4</v>
      </c>
      <c r="AA58" s="15">
        <v>0.32600000000000001</v>
      </c>
      <c r="AB58" s="15">
        <v>1.0999999999999999E-2</v>
      </c>
      <c r="AC58" s="15">
        <v>4.5499999999999999E-2</v>
      </c>
      <c r="AD58" s="15">
        <v>1.4E-3</v>
      </c>
      <c r="AE58" s="47">
        <v>0.97011000000000003</v>
      </c>
      <c r="AF58" s="67">
        <v>21.978020000000001</v>
      </c>
      <c r="AG58" s="47">
        <v>0.67624680000000004</v>
      </c>
      <c r="AH58" s="15">
        <v>5.2019999999999997E-2</v>
      </c>
      <c r="AI58" s="4">
        <v>3.3E-4</v>
      </c>
      <c r="AJ58" s="89">
        <v>-8.1781999999999994E-2</v>
      </c>
      <c r="AK58" s="4">
        <v>1.542E-2</v>
      </c>
      <c r="AL58" s="4">
        <v>4.6999999999999999E-4</v>
      </c>
      <c r="AM58" s="4">
        <v>0.28749999999999998</v>
      </c>
      <c r="AN58" s="4">
        <v>4.1000000000000003E-3</v>
      </c>
      <c r="AO58" s="46">
        <v>286.39999999999998</v>
      </c>
      <c r="AP58" s="46">
        <v>8.1999999999999993</v>
      </c>
      <c r="AQ58" s="165">
        <v>287</v>
      </c>
      <c r="AR58" s="165">
        <v>8.6999999999999993</v>
      </c>
      <c r="AS58" s="166">
        <v>309.2</v>
      </c>
      <c r="AT58" s="166">
        <v>9.3000000000000007</v>
      </c>
      <c r="AU58" s="46">
        <v>286</v>
      </c>
      <c r="AV58" s="46">
        <v>14</v>
      </c>
      <c r="AW58" s="46">
        <v>43.4</v>
      </c>
      <c r="AX58" s="46">
        <v>2.2000000000000002</v>
      </c>
      <c r="AY58" s="46">
        <v>12.51</v>
      </c>
      <c r="AZ58" s="46">
        <v>0.42</v>
      </c>
      <c r="BA58" s="46">
        <v>15744</v>
      </c>
      <c r="BB58" s="46">
        <v>372</v>
      </c>
      <c r="BC58" s="46">
        <v>3162</v>
      </c>
      <c r="BD58" s="46">
        <v>114</v>
      </c>
      <c r="BE58" s="46">
        <v>88440</v>
      </c>
      <c r="BF58" s="46">
        <v>2940</v>
      </c>
      <c r="BG58" s="46">
        <v>13.8</v>
      </c>
      <c r="BH58" s="46">
        <v>12</v>
      </c>
      <c r="BI58" s="46">
        <f t="shared" si="30"/>
        <v>6408.695652173913</v>
      </c>
      <c r="BJ58" s="46">
        <f t="shared" si="31"/>
        <v>5576.8495935592273</v>
      </c>
      <c r="BL58" s="45" t="s">
        <v>2141</v>
      </c>
      <c r="BM58" s="45" t="s">
        <v>1758</v>
      </c>
      <c r="BN58" s="45" t="s">
        <v>2144</v>
      </c>
      <c r="BO58" s="45" t="s">
        <v>1760</v>
      </c>
      <c r="BP58" s="186">
        <v>4.7150115740740739E-2</v>
      </c>
      <c r="BQ58" s="46">
        <v>17.061</v>
      </c>
      <c r="BR58" s="46" t="s">
        <v>2143</v>
      </c>
      <c r="BS58" s="46">
        <v>213000</v>
      </c>
      <c r="BT58" s="46">
        <v>16000</v>
      </c>
      <c r="BU58" s="46">
        <v>1420</v>
      </c>
      <c r="BV58" s="46">
        <v>880</v>
      </c>
      <c r="BW58" s="46">
        <v>870</v>
      </c>
      <c r="BX58" s="46">
        <v>450</v>
      </c>
      <c r="BY58" s="46">
        <v>74.599999999999994</v>
      </c>
      <c r="BZ58" s="46">
        <v>6.4</v>
      </c>
      <c r="CA58" s="166">
        <v>296000</v>
      </c>
      <c r="CB58" s="46">
        <v>25000</v>
      </c>
      <c r="CC58" s="46">
        <v>79.400000000000006</v>
      </c>
      <c r="CD58" s="46">
        <v>9.4</v>
      </c>
      <c r="CE58" s="46">
        <v>780</v>
      </c>
      <c r="CF58" s="46">
        <v>55</v>
      </c>
      <c r="CG58" s="46">
        <v>325</v>
      </c>
      <c r="CH58" s="46">
        <v>26</v>
      </c>
      <c r="CI58" s="46">
        <v>3590</v>
      </c>
      <c r="CJ58" s="46">
        <v>300</v>
      </c>
      <c r="CK58" s="46">
        <v>3720</v>
      </c>
      <c r="CL58" s="46">
        <v>220</v>
      </c>
      <c r="CM58" s="46">
        <v>300</v>
      </c>
      <c r="CN58" s="46">
        <v>27</v>
      </c>
      <c r="CO58" s="46">
        <v>9990</v>
      </c>
      <c r="CP58" s="46">
        <v>580</v>
      </c>
      <c r="CQ58" s="46">
        <v>3290</v>
      </c>
      <c r="CR58" s="46">
        <v>250</v>
      </c>
      <c r="CS58" s="46">
        <v>32800</v>
      </c>
      <c r="CT58" s="46">
        <v>2400</v>
      </c>
      <c r="CU58" s="46">
        <v>10010</v>
      </c>
      <c r="CV58" s="46">
        <v>710</v>
      </c>
      <c r="CW58" s="46">
        <v>43200</v>
      </c>
      <c r="CX58" s="46">
        <v>3600</v>
      </c>
      <c r="CY58" s="46">
        <v>9880</v>
      </c>
      <c r="CZ58" s="46">
        <v>740</v>
      </c>
      <c r="DA58" s="46">
        <v>68900</v>
      </c>
      <c r="DB58" s="46">
        <v>6000</v>
      </c>
      <c r="DC58" s="46">
        <v>12500</v>
      </c>
      <c r="DD58" s="46">
        <v>1200</v>
      </c>
      <c r="DE58" s="46">
        <v>1670</v>
      </c>
      <c r="DF58" s="46">
        <v>170</v>
      </c>
      <c r="DG58" s="46">
        <v>4670</v>
      </c>
      <c r="DH58" s="46">
        <v>400</v>
      </c>
      <c r="DJ58" s="203">
        <v>309.2</v>
      </c>
      <c r="DK58" s="204">
        <f t="shared" si="32"/>
        <v>335.02109704641356</v>
      </c>
      <c r="DL58" s="204">
        <f t="shared" si="33"/>
        <v>1272.4306688417619</v>
      </c>
      <c r="DM58" s="204">
        <f t="shared" si="34"/>
        <v>3502.1551724137935</v>
      </c>
      <c r="DN58" s="204">
        <f t="shared" si="35"/>
        <v>7855.5798687089709</v>
      </c>
      <c r="DO58" s="204">
        <f t="shared" si="36"/>
        <v>25135.135135135137</v>
      </c>
      <c r="DP58" s="204">
        <f t="shared" si="37"/>
        <v>5328.5968028419184</v>
      </c>
      <c r="DQ58" s="204">
        <f t="shared" si="38"/>
        <v>50201.005025125625</v>
      </c>
      <c r="DR58" s="204">
        <f t="shared" si="39"/>
        <v>91135.734072022155</v>
      </c>
      <c r="DS58" s="204">
        <f t="shared" si="40"/>
        <v>133333.33333333334</v>
      </c>
      <c r="DT58" s="204">
        <f t="shared" si="41"/>
        <v>183333.33333333331</v>
      </c>
      <c r="DU58" s="204">
        <f t="shared" si="42"/>
        <v>270000</v>
      </c>
      <c r="DV58" s="204">
        <f t="shared" si="43"/>
        <v>400000</v>
      </c>
      <c r="DW58" s="204">
        <f t="shared" si="44"/>
        <v>427950.31055900618</v>
      </c>
      <c r="DX58" s="204">
        <f t="shared" si="45"/>
        <v>508130.08130081301</v>
      </c>
      <c r="DY58" s="205">
        <f t="shared" si="46"/>
        <v>0.15000855987210557</v>
      </c>
      <c r="DZ58" s="206">
        <f t="shared" si="47"/>
        <v>0.38109756097560976</v>
      </c>
      <c r="EA58" s="206">
        <f t="shared" si="48"/>
        <v>0.35760171306209848</v>
      </c>
      <c r="EB58" s="223"/>
    </row>
    <row r="59" spans="1:132">
      <c r="A59" s="186">
        <v>42528.047668298612</v>
      </c>
      <c r="B59" s="45" t="s">
        <v>2145</v>
      </c>
      <c r="C59" s="171" t="s">
        <v>2146</v>
      </c>
      <c r="D59" s="45">
        <v>7252</v>
      </c>
      <c r="E59" s="45">
        <v>64538</v>
      </c>
      <c r="F59" s="45" t="s">
        <v>2147</v>
      </c>
      <c r="G59" s="45" t="s">
        <v>1754</v>
      </c>
      <c r="H59" s="45" t="s">
        <v>2148</v>
      </c>
      <c r="I59" s="45" t="s">
        <v>1756</v>
      </c>
      <c r="J59" s="159">
        <v>0.92709884259259256</v>
      </c>
      <c r="K59" s="46">
        <v>17.172000000000001</v>
      </c>
      <c r="L59" s="45" t="s">
        <v>2149</v>
      </c>
      <c r="M59" s="46">
        <v>2090</v>
      </c>
      <c r="N59" s="46">
        <v>315</v>
      </c>
      <c r="O59" s="211">
        <v>0.32929999999999998</v>
      </c>
      <c r="P59" s="211">
        <f t="shared" si="25"/>
        <v>1.0674052463802113E-2</v>
      </c>
      <c r="Q59" s="212">
        <v>4.6100000000000002E-2</v>
      </c>
      <c r="R59" s="212">
        <f t="shared" si="26"/>
        <v>1.3601779295371618E-3</v>
      </c>
      <c r="S59" s="212">
        <v>0.83147000000000004</v>
      </c>
      <c r="T59" s="162" t="e">
        <f>AF59*AVERAGE(#REF!)/AVERAGE(#REF!)</f>
        <v>#REF!</v>
      </c>
      <c r="U59" s="162" t="e">
        <f t="shared" si="27"/>
        <v>#REF!</v>
      </c>
      <c r="V59" s="163">
        <v>5.212E-2</v>
      </c>
      <c r="W59" s="163">
        <f t="shared" si="28"/>
        <v>1.1604730759479083E-3</v>
      </c>
      <c r="X59" s="162">
        <v>0.37409999999999999</v>
      </c>
      <c r="Y59" s="164">
        <v>1.5520000000000001E-2</v>
      </c>
      <c r="Z59" s="164">
        <f t="shared" si="29"/>
        <v>5.3032835111843678E-4</v>
      </c>
      <c r="AA59" s="15">
        <v>0.32929999999999998</v>
      </c>
      <c r="AB59" s="15">
        <v>8.3999999999999995E-3</v>
      </c>
      <c r="AC59" s="15">
        <v>4.6100000000000002E-2</v>
      </c>
      <c r="AD59" s="15">
        <v>1E-3</v>
      </c>
      <c r="AE59" s="47">
        <v>0.83147000000000004</v>
      </c>
      <c r="AF59" s="67">
        <v>21.691970000000001</v>
      </c>
      <c r="AG59" s="47">
        <v>0.47054170000000001</v>
      </c>
      <c r="AH59" s="15">
        <v>5.212E-2</v>
      </c>
      <c r="AI59" s="4">
        <v>5.1000000000000004E-4</v>
      </c>
      <c r="AJ59" s="89">
        <v>0.37409999999999999</v>
      </c>
      <c r="AK59" s="4">
        <v>1.5520000000000001E-2</v>
      </c>
      <c r="AL59" s="4">
        <v>4.2999999999999999E-4</v>
      </c>
      <c r="AM59" s="4">
        <v>0.65559999999999996</v>
      </c>
      <c r="AN59" s="4">
        <v>8.8000000000000005E-3</v>
      </c>
      <c r="AO59" s="46">
        <v>288.89999999999998</v>
      </c>
      <c r="AP59" s="46">
        <v>6.4</v>
      </c>
      <c r="AQ59" s="165">
        <v>290.8</v>
      </c>
      <c r="AR59" s="165">
        <v>6.3</v>
      </c>
      <c r="AS59" s="166">
        <v>311.39999999999998</v>
      </c>
      <c r="AT59" s="166">
        <v>8.6999999999999993</v>
      </c>
      <c r="AU59" s="46">
        <v>296</v>
      </c>
      <c r="AV59" s="46">
        <v>25</v>
      </c>
      <c r="AW59" s="46">
        <v>20.74</v>
      </c>
      <c r="AX59" s="46">
        <v>0.65</v>
      </c>
      <c r="AY59" s="46">
        <v>2.5779999999999998</v>
      </c>
      <c r="AZ59" s="46">
        <v>5.6000000000000001E-2</v>
      </c>
      <c r="BA59" s="46">
        <v>3234</v>
      </c>
      <c r="BB59" s="46">
        <v>60</v>
      </c>
      <c r="BC59" s="46">
        <v>1513.2</v>
      </c>
      <c r="BD59" s="46">
        <v>42</v>
      </c>
      <c r="BE59" s="46">
        <v>42720</v>
      </c>
      <c r="BF59" s="46">
        <v>960</v>
      </c>
      <c r="BG59" s="46">
        <v>29.4</v>
      </c>
      <c r="BH59" s="46">
        <v>17.399999999999999</v>
      </c>
      <c r="BI59" s="46">
        <f t="shared" si="30"/>
        <v>1453.0612244897959</v>
      </c>
      <c r="BJ59" s="46">
        <f t="shared" si="31"/>
        <v>860.59470190154798</v>
      </c>
      <c r="BL59" s="45" t="s">
        <v>2147</v>
      </c>
      <c r="BM59" s="45" t="s">
        <v>1758</v>
      </c>
      <c r="BN59" s="45" t="s">
        <v>2150</v>
      </c>
      <c r="BO59" s="45" t="s">
        <v>1760</v>
      </c>
      <c r="BP59" s="186">
        <v>4.770578703703704E-2</v>
      </c>
      <c r="BQ59" s="46">
        <v>17.172000000000001</v>
      </c>
      <c r="BR59" s="46" t="s">
        <v>2149</v>
      </c>
      <c r="BS59" s="46">
        <v>232000</v>
      </c>
      <c r="BT59" s="46">
        <v>14000</v>
      </c>
      <c r="BU59" s="46">
        <v>2720</v>
      </c>
      <c r="BV59" s="46">
        <v>760</v>
      </c>
      <c r="BW59" s="46">
        <v>850</v>
      </c>
      <c r="BX59" s="46">
        <v>490</v>
      </c>
      <c r="BY59" s="46">
        <v>98.4</v>
      </c>
      <c r="BZ59" s="46">
        <v>8.8000000000000007</v>
      </c>
      <c r="CA59" s="166">
        <v>269000</v>
      </c>
      <c r="CB59" s="46">
        <v>20000</v>
      </c>
      <c r="CC59" s="46">
        <v>95.9</v>
      </c>
      <c r="CD59" s="46">
        <v>6.8</v>
      </c>
      <c r="CE59" s="46">
        <v>913</v>
      </c>
      <c r="CF59" s="46">
        <v>63</v>
      </c>
      <c r="CG59" s="46">
        <v>362</v>
      </c>
      <c r="CH59" s="46">
        <v>35</v>
      </c>
      <c r="CI59" s="46">
        <v>3090</v>
      </c>
      <c r="CJ59" s="46">
        <v>210</v>
      </c>
      <c r="CK59" s="46">
        <v>2100</v>
      </c>
      <c r="CL59" s="46">
        <v>130</v>
      </c>
      <c r="CM59" s="46">
        <v>275</v>
      </c>
      <c r="CN59" s="46">
        <v>16</v>
      </c>
      <c r="CO59" s="46">
        <v>4630</v>
      </c>
      <c r="CP59" s="46">
        <v>300</v>
      </c>
      <c r="CQ59" s="46">
        <v>2090</v>
      </c>
      <c r="CR59" s="46">
        <v>130</v>
      </c>
      <c r="CS59" s="46">
        <v>26700</v>
      </c>
      <c r="CT59" s="46">
        <v>1900</v>
      </c>
      <c r="CU59" s="46">
        <v>10290</v>
      </c>
      <c r="CV59" s="46">
        <v>680</v>
      </c>
      <c r="CW59" s="46">
        <v>49100</v>
      </c>
      <c r="CX59" s="46">
        <v>3800</v>
      </c>
      <c r="CY59" s="46">
        <v>11950</v>
      </c>
      <c r="CZ59" s="46">
        <v>990</v>
      </c>
      <c r="DA59" s="46">
        <v>92200</v>
      </c>
      <c r="DB59" s="46">
        <v>7400</v>
      </c>
      <c r="DC59" s="46">
        <v>17700</v>
      </c>
      <c r="DD59" s="46">
        <v>1400</v>
      </c>
      <c r="DE59" s="46">
        <v>315</v>
      </c>
      <c r="DF59" s="46">
        <v>24</v>
      </c>
      <c r="DG59" s="46">
        <v>2090</v>
      </c>
      <c r="DH59" s="46">
        <v>150</v>
      </c>
      <c r="DJ59" s="203">
        <v>311.39999999999998</v>
      </c>
      <c r="DK59" s="204">
        <f t="shared" si="32"/>
        <v>404.64135021097053</v>
      </c>
      <c r="DL59" s="204">
        <f t="shared" si="33"/>
        <v>1489.3964110929853</v>
      </c>
      <c r="DM59" s="204">
        <f t="shared" si="34"/>
        <v>3900.8620689655177</v>
      </c>
      <c r="DN59" s="204">
        <f t="shared" si="35"/>
        <v>6761.487964989059</v>
      </c>
      <c r="DO59" s="204">
        <f t="shared" si="36"/>
        <v>14189.18918918919</v>
      </c>
      <c r="DP59" s="204">
        <f t="shared" si="37"/>
        <v>4884.5470692717581</v>
      </c>
      <c r="DQ59" s="204">
        <f t="shared" si="38"/>
        <v>23266.331658291456</v>
      </c>
      <c r="DR59" s="204">
        <f t="shared" si="39"/>
        <v>57894.73684210526</v>
      </c>
      <c r="DS59" s="204">
        <f t="shared" si="40"/>
        <v>108536.58536585367</v>
      </c>
      <c r="DT59" s="204">
        <f t="shared" si="41"/>
        <v>188461.53846153844</v>
      </c>
      <c r="DU59" s="204">
        <f t="shared" si="42"/>
        <v>306875</v>
      </c>
      <c r="DV59" s="204">
        <f t="shared" si="43"/>
        <v>483805.66801619437</v>
      </c>
      <c r="DW59" s="204">
        <f t="shared" si="44"/>
        <v>572670.80745341617</v>
      </c>
      <c r="DX59" s="204">
        <f t="shared" si="45"/>
        <v>719512.19512195117</v>
      </c>
      <c r="DY59" s="205">
        <f t="shared" si="46"/>
        <v>0.26883236458188087</v>
      </c>
      <c r="DZ59" s="206">
        <f t="shared" si="47"/>
        <v>0.6629213483146067</v>
      </c>
      <c r="EA59" s="206">
        <f t="shared" si="48"/>
        <v>0.15071770334928231</v>
      </c>
      <c r="EB59" s="223"/>
    </row>
    <row r="60" spans="1:132">
      <c r="A60" s="186">
        <v>42528.04822503472</v>
      </c>
      <c r="B60" s="45" t="s">
        <v>2151</v>
      </c>
      <c r="C60" s="171" t="s">
        <v>2152</v>
      </c>
      <c r="D60" s="45">
        <v>7233</v>
      </c>
      <c r="E60" s="45">
        <v>64553</v>
      </c>
      <c r="F60" s="45" t="s">
        <v>2153</v>
      </c>
      <c r="G60" s="45" t="s">
        <v>1754</v>
      </c>
      <c r="H60" s="45" t="s">
        <v>2154</v>
      </c>
      <c r="I60" s="45" t="s">
        <v>1756</v>
      </c>
      <c r="J60" s="159">
        <v>0.92765555555555557</v>
      </c>
      <c r="K60" s="46">
        <v>17.064</v>
      </c>
      <c r="L60" s="45" t="s">
        <v>2155</v>
      </c>
      <c r="M60" s="46">
        <v>1800</v>
      </c>
      <c r="N60" s="46">
        <v>304</v>
      </c>
      <c r="O60" s="211">
        <v>0.32600000000000001</v>
      </c>
      <c r="P60" s="211">
        <f t="shared" si="25"/>
        <v>1.3656881049492963E-2</v>
      </c>
      <c r="Q60" s="212">
        <v>4.4600000000000001E-2</v>
      </c>
      <c r="R60" s="212">
        <f t="shared" si="26"/>
        <v>1.9198083237656825E-3</v>
      </c>
      <c r="S60" s="212">
        <v>0.64880000000000004</v>
      </c>
      <c r="T60" s="162" t="e">
        <f>AF60*AVERAGE(#REF!)/AVERAGE(#REF!)</f>
        <v>#REF!</v>
      </c>
      <c r="U60" s="162" t="e">
        <f t="shared" si="27"/>
        <v>#REF!</v>
      </c>
      <c r="V60" s="163">
        <v>5.3400000000000003E-2</v>
      </c>
      <c r="W60" s="163">
        <f t="shared" si="28"/>
        <v>1.9237006004053751E-3</v>
      </c>
      <c r="X60" s="162">
        <v>0.48734</v>
      </c>
      <c r="Y60" s="164">
        <v>1.584E-2</v>
      </c>
      <c r="Z60" s="164">
        <f t="shared" si="29"/>
        <v>6.6967323374911747E-4</v>
      </c>
      <c r="AA60" s="15">
        <v>0.32600000000000001</v>
      </c>
      <c r="AB60" s="15">
        <v>1.2E-2</v>
      </c>
      <c r="AC60" s="15">
        <v>4.4600000000000001E-2</v>
      </c>
      <c r="AD60" s="15">
        <v>1.6999999999999999E-3</v>
      </c>
      <c r="AE60" s="47">
        <v>0.64880000000000004</v>
      </c>
      <c r="AF60" s="67">
        <v>22.421520000000001</v>
      </c>
      <c r="AG60" s="47">
        <v>0.85463210000000001</v>
      </c>
      <c r="AH60" s="15">
        <v>5.3400000000000003E-2</v>
      </c>
      <c r="AI60" s="4">
        <v>1.6000000000000001E-3</v>
      </c>
      <c r="AJ60" s="89">
        <v>0.48734</v>
      </c>
      <c r="AK60" s="4">
        <v>1.584E-2</v>
      </c>
      <c r="AL60" s="4">
        <v>5.9000000000000003E-4</v>
      </c>
      <c r="AM60" s="4">
        <v>0.57699999999999996</v>
      </c>
      <c r="AN60" s="4">
        <v>1.7999999999999999E-2</v>
      </c>
      <c r="AO60" s="46">
        <v>288.7</v>
      </c>
      <c r="AP60" s="46">
        <v>8.6</v>
      </c>
      <c r="AQ60" s="165">
        <v>281</v>
      </c>
      <c r="AR60" s="165">
        <v>11</v>
      </c>
      <c r="AS60" s="166">
        <v>318</v>
      </c>
      <c r="AT60" s="166">
        <v>12</v>
      </c>
      <c r="AU60" s="46">
        <v>337</v>
      </c>
      <c r="AV60" s="46">
        <v>67</v>
      </c>
      <c r="AW60" s="46">
        <v>16.7</v>
      </c>
      <c r="AX60" s="46">
        <v>1.4</v>
      </c>
      <c r="AY60" s="46">
        <v>2.19</v>
      </c>
      <c r="AZ60" s="46">
        <v>0.19</v>
      </c>
      <c r="BA60" s="46">
        <v>2832</v>
      </c>
      <c r="BB60" s="46">
        <v>174</v>
      </c>
      <c r="BC60" s="46">
        <v>1182</v>
      </c>
      <c r="BD60" s="46">
        <v>102</v>
      </c>
      <c r="BE60" s="46">
        <v>32460</v>
      </c>
      <c r="BF60" s="46">
        <v>3240</v>
      </c>
      <c r="BG60" s="46">
        <v>24</v>
      </c>
      <c r="BH60" s="46">
        <v>18</v>
      </c>
      <c r="BI60" s="46">
        <f t="shared" si="30"/>
        <v>1352.5</v>
      </c>
      <c r="BJ60" s="46">
        <f t="shared" si="31"/>
        <v>1023.3189339717114</v>
      </c>
      <c r="BL60" s="45" t="s">
        <v>2153</v>
      </c>
      <c r="BM60" s="45" t="s">
        <v>1758</v>
      </c>
      <c r="BN60" s="45" t="s">
        <v>2156</v>
      </c>
      <c r="BO60" s="45" t="s">
        <v>1760</v>
      </c>
      <c r="BP60" s="186">
        <v>4.8262500000000007E-2</v>
      </c>
      <c r="BQ60" s="46">
        <v>17.064</v>
      </c>
      <c r="BR60" s="46" t="s">
        <v>2155</v>
      </c>
      <c r="BS60" s="46">
        <v>210000</v>
      </c>
      <c r="BT60" s="46">
        <v>15000</v>
      </c>
      <c r="BU60" s="46">
        <v>4800</v>
      </c>
      <c r="BV60" s="46">
        <v>5000</v>
      </c>
      <c r="BW60" s="46">
        <v>810</v>
      </c>
      <c r="BX60" s="46">
        <v>520</v>
      </c>
      <c r="BY60" s="46">
        <v>90.5</v>
      </c>
      <c r="BZ60" s="46">
        <v>9.1999999999999993</v>
      </c>
      <c r="CA60" s="166">
        <v>311000</v>
      </c>
      <c r="CB60" s="46">
        <v>29000</v>
      </c>
      <c r="CC60" s="46">
        <v>71.8</v>
      </c>
      <c r="CD60" s="46">
        <v>8.8000000000000007</v>
      </c>
      <c r="CE60" s="46">
        <v>641</v>
      </c>
      <c r="CF60" s="46">
        <v>61</v>
      </c>
      <c r="CG60" s="46">
        <v>280</v>
      </c>
      <c r="CH60" s="46">
        <v>16</v>
      </c>
      <c r="CI60" s="46">
        <v>2820</v>
      </c>
      <c r="CJ60" s="46">
        <v>230</v>
      </c>
      <c r="CK60" s="46">
        <v>2430</v>
      </c>
      <c r="CL60" s="46">
        <v>210</v>
      </c>
      <c r="CM60" s="46">
        <v>247</v>
      </c>
      <c r="CN60" s="46">
        <v>18</v>
      </c>
      <c r="CO60" s="46">
        <v>5170</v>
      </c>
      <c r="CP60" s="46">
        <v>500</v>
      </c>
      <c r="CQ60" s="46">
        <v>2120</v>
      </c>
      <c r="CR60" s="46">
        <v>150</v>
      </c>
      <c r="CS60" s="46">
        <v>28200</v>
      </c>
      <c r="CT60" s="46">
        <v>2800</v>
      </c>
      <c r="CU60" s="46">
        <v>11000</v>
      </c>
      <c r="CV60" s="46">
        <v>1000</v>
      </c>
      <c r="CW60" s="46">
        <v>46300</v>
      </c>
      <c r="CX60" s="46">
        <v>4300</v>
      </c>
      <c r="CY60" s="46">
        <v>10900</v>
      </c>
      <c r="CZ60" s="46">
        <v>1200</v>
      </c>
      <c r="DA60" s="46">
        <v>79100</v>
      </c>
      <c r="DB60" s="46">
        <v>7400</v>
      </c>
      <c r="DC60" s="46">
        <v>13700</v>
      </c>
      <c r="DD60" s="46">
        <v>1300</v>
      </c>
      <c r="DE60" s="46">
        <v>304</v>
      </c>
      <c r="DF60" s="46">
        <v>19</v>
      </c>
      <c r="DG60" s="46">
        <v>1800</v>
      </c>
      <c r="DH60" s="46">
        <v>130</v>
      </c>
      <c r="DJ60" s="203">
        <v>318</v>
      </c>
      <c r="DK60" s="204">
        <f t="shared" si="32"/>
        <v>302.95358649789029</v>
      </c>
      <c r="DL60" s="204">
        <f t="shared" si="33"/>
        <v>1045.6769983686786</v>
      </c>
      <c r="DM60" s="204">
        <f t="shared" si="34"/>
        <v>3017.2413793103451</v>
      </c>
      <c r="DN60" s="204">
        <f t="shared" si="35"/>
        <v>6170.6783369803061</v>
      </c>
      <c r="DO60" s="204">
        <f t="shared" si="36"/>
        <v>16418.91891891892</v>
      </c>
      <c r="DP60" s="204">
        <f t="shared" si="37"/>
        <v>4387.2113676731788</v>
      </c>
      <c r="DQ60" s="204">
        <f t="shared" si="38"/>
        <v>25979.899497487437</v>
      </c>
      <c r="DR60" s="204">
        <f t="shared" si="39"/>
        <v>58725.761772853184</v>
      </c>
      <c r="DS60" s="204">
        <f t="shared" si="40"/>
        <v>114634.14634146342</v>
      </c>
      <c r="DT60" s="204">
        <f t="shared" si="41"/>
        <v>201465.20146520145</v>
      </c>
      <c r="DU60" s="204">
        <f t="shared" si="42"/>
        <v>289375</v>
      </c>
      <c r="DV60" s="204">
        <f t="shared" si="43"/>
        <v>441295.54655870446</v>
      </c>
      <c r="DW60" s="204">
        <f t="shared" si="44"/>
        <v>491304.34782608692</v>
      </c>
      <c r="DX60" s="204">
        <f t="shared" si="45"/>
        <v>556910.56910569104</v>
      </c>
      <c r="DY60" s="205">
        <f t="shared" si="46"/>
        <v>0.2124210474236902</v>
      </c>
      <c r="DZ60" s="206">
        <f t="shared" si="47"/>
        <v>0.48581560283687941</v>
      </c>
      <c r="EA60" s="206">
        <f t="shared" si="48"/>
        <v>0.16888888888888889</v>
      </c>
      <c r="EB60" s="223"/>
    </row>
    <row r="61" spans="1:132">
      <c r="A61" s="186">
        <v>42528.048782442129</v>
      </c>
      <c r="B61" s="45" t="s">
        <v>2157</v>
      </c>
      <c r="C61" s="171" t="s">
        <v>2158</v>
      </c>
      <c r="D61" s="45">
        <v>7222</v>
      </c>
      <c r="E61" s="45">
        <v>64540</v>
      </c>
      <c r="F61" s="45" t="s">
        <v>2159</v>
      </c>
      <c r="G61" s="45" t="s">
        <v>1754</v>
      </c>
      <c r="H61" s="45" t="s">
        <v>2160</v>
      </c>
      <c r="I61" s="45" t="s">
        <v>1756</v>
      </c>
      <c r="J61" s="159">
        <v>0.92821296296296296</v>
      </c>
      <c r="K61" s="46">
        <v>17.050999999999998</v>
      </c>
      <c r="L61" s="45" t="s">
        <v>2161</v>
      </c>
      <c r="M61" s="46">
        <v>3320</v>
      </c>
      <c r="N61" s="46">
        <v>552</v>
      </c>
      <c r="O61" s="211">
        <v>0.32019999999999998</v>
      </c>
      <c r="P61" s="211">
        <f t="shared" si="25"/>
        <v>1.0015049475664112E-2</v>
      </c>
      <c r="Q61" s="212">
        <v>4.4299999999999999E-2</v>
      </c>
      <c r="R61" s="212">
        <f t="shared" si="26"/>
        <v>1.4124432731971927E-3</v>
      </c>
      <c r="S61" s="212">
        <v>0.82659000000000005</v>
      </c>
      <c r="T61" s="162" t="e">
        <f>AF61*AVERAGE(#REF!)/AVERAGE(#REF!)</f>
        <v>#REF!</v>
      </c>
      <c r="U61" s="162" t="e">
        <f t="shared" si="27"/>
        <v>#REF!</v>
      </c>
      <c r="V61" s="163">
        <v>5.2389999999999999E-2</v>
      </c>
      <c r="W61" s="163">
        <f t="shared" si="28"/>
        <v>1.3305205146858878E-3</v>
      </c>
      <c r="X61" s="162">
        <v>4.2973999999999998E-3</v>
      </c>
      <c r="Y61" s="164">
        <v>1.5129999999999999E-2</v>
      </c>
      <c r="Z61" s="164">
        <f t="shared" si="29"/>
        <v>4.857640991263146E-4</v>
      </c>
      <c r="AA61" s="15">
        <v>0.32019999999999998</v>
      </c>
      <c r="AB61" s="15">
        <v>7.7000000000000002E-3</v>
      </c>
      <c r="AC61" s="15">
        <v>4.4299999999999999E-2</v>
      </c>
      <c r="AD61" s="15">
        <v>1.1000000000000001E-3</v>
      </c>
      <c r="AE61" s="47">
        <v>0.82659000000000005</v>
      </c>
      <c r="AF61" s="67">
        <v>22.573360000000001</v>
      </c>
      <c r="AG61" s="47">
        <v>0.56051240000000002</v>
      </c>
      <c r="AH61" s="15">
        <v>5.2389999999999999E-2</v>
      </c>
      <c r="AI61" s="4">
        <v>8.1999999999999998E-4</v>
      </c>
      <c r="AJ61" s="89">
        <v>4.2973999999999998E-3</v>
      </c>
      <c r="AK61" s="4">
        <v>1.5129999999999999E-2</v>
      </c>
      <c r="AL61" s="4">
        <v>3.8000000000000002E-4</v>
      </c>
      <c r="AM61" s="4">
        <v>0.53169999999999995</v>
      </c>
      <c r="AN61" s="4">
        <v>6.4999999999999997E-3</v>
      </c>
      <c r="AO61" s="46">
        <v>281.89999999999998</v>
      </c>
      <c r="AP61" s="46">
        <v>5.9</v>
      </c>
      <c r="AQ61" s="165">
        <v>279.60000000000002</v>
      </c>
      <c r="AR61" s="165">
        <v>6.6</v>
      </c>
      <c r="AS61" s="166">
        <v>303.5</v>
      </c>
      <c r="AT61" s="166">
        <v>7.5</v>
      </c>
      <c r="AU61" s="46">
        <v>300</v>
      </c>
      <c r="AV61" s="46">
        <v>36</v>
      </c>
      <c r="AW61" s="46">
        <v>31.5</v>
      </c>
      <c r="AX61" s="46">
        <v>1.7</v>
      </c>
      <c r="AY61" s="46">
        <v>4.49</v>
      </c>
      <c r="AZ61" s="46">
        <v>0.23</v>
      </c>
      <c r="BA61" s="46">
        <v>5484</v>
      </c>
      <c r="BB61" s="46">
        <v>294</v>
      </c>
      <c r="BC61" s="46">
        <v>2190</v>
      </c>
      <c r="BD61" s="46">
        <v>150</v>
      </c>
      <c r="BE61" s="46">
        <v>62040</v>
      </c>
      <c r="BF61" s="46">
        <v>3660</v>
      </c>
      <c r="BG61" s="46">
        <v>32.4</v>
      </c>
      <c r="BH61" s="46">
        <v>10.199999999999999</v>
      </c>
      <c r="BI61" s="46">
        <f t="shared" si="30"/>
        <v>1914.814814814815</v>
      </c>
      <c r="BJ61" s="46">
        <f t="shared" si="31"/>
        <v>613.30500107470834</v>
      </c>
      <c r="BL61" s="45" t="s">
        <v>2159</v>
      </c>
      <c r="BM61" s="45" t="s">
        <v>1758</v>
      </c>
      <c r="BN61" s="45" t="s">
        <v>2162</v>
      </c>
      <c r="BO61" s="45" t="s">
        <v>1760</v>
      </c>
      <c r="BP61" s="186">
        <v>4.8819907407407409E-2</v>
      </c>
      <c r="BQ61" s="46">
        <v>17.050999999999998</v>
      </c>
      <c r="BR61" s="46" t="s">
        <v>2161</v>
      </c>
      <c r="BS61" s="46">
        <v>220000</v>
      </c>
      <c r="BT61" s="46">
        <v>15000</v>
      </c>
      <c r="BU61" s="46">
        <v>400</v>
      </c>
      <c r="BV61" s="46">
        <v>1300</v>
      </c>
      <c r="BW61" s="46">
        <v>260</v>
      </c>
      <c r="BX61" s="46">
        <v>550</v>
      </c>
      <c r="BY61" s="46">
        <v>93.8</v>
      </c>
      <c r="BZ61" s="46">
        <v>9.5</v>
      </c>
      <c r="CA61" s="166">
        <v>287000</v>
      </c>
      <c r="CB61" s="46">
        <v>22000</v>
      </c>
      <c r="CC61" s="46">
        <v>141</v>
      </c>
      <c r="CD61" s="46">
        <v>13</v>
      </c>
      <c r="CE61" s="46">
        <v>1152</v>
      </c>
      <c r="CF61" s="46">
        <v>89</v>
      </c>
      <c r="CG61" s="46">
        <v>404</v>
      </c>
      <c r="CH61" s="46">
        <v>37</v>
      </c>
      <c r="CI61" s="46">
        <v>3980</v>
      </c>
      <c r="CJ61" s="46">
        <v>290</v>
      </c>
      <c r="CK61" s="46">
        <v>3110</v>
      </c>
      <c r="CL61" s="46">
        <v>220</v>
      </c>
      <c r="CM61" s="46">
        <v>347</v>
      </c>
      <c r="CN61" s="46">
        <v>30</v>
      </c>
      <c r="CO61" s="46">
        <v>6140</v>
      </c>
      <c r="CP61" s="46">
        <v>380</v>
      </c>
      <c r="CQ61" s="46">
        <v>2410</v>
      </c>
      <c r="CR61" s="46">
        <v>190</v>
      </c>
      <c r="CS61" s="46">
        <v>29900</v>
      </c>
      <c r="CT61" s="46">
        <v>2200</v>
      </c>
      <c r="CU61" s="46">
        <v>10860</v>
      </c>
      <c r="CV61" s="46">
        <v>930</v>
      </c>
      <c r="CW61" s="46">
        <v>48500</v>
      </c>
      <c r="CX61" s="46">
        <v>4000</v>
      </c>
      <c r="CY61" s="46">
        <v>11510</v>
      </c>
      <c r="CZ61" s="46">
        <v>990</v>
      </c>
      <c r="DA61" s="46">
        <v>81100</v>
      </c>
      <c r="DB61" s="46">
        <v>5100</v>
      </c>
      <c r="DC61" s="46">
        <v>15800</v>
      </c>
      <c r="DD61" s="46">
        <v>1200</v>
      </c>
      <c r="DE61" s="46">
        <v>552</v>
      </c>
      <c r="DF61" s="46">
        <v>49</v>
      </c>
      <c r="DG61" s="46">
        <v>3320</v>
      </c>
      <c r="DH61" s="46">
        <v>270</v>
      </c>
      <c r="DJ61" s="203">
        <v>303.5</v>
      </c>
      <c r="DK61" s="204">
        <f t="shared" si="32"/>
        <v>594.9367088607595</v>
      </c>
      <c r="DL61" s="204">
        <f t="shared" si="33"/>
        <v>1879.2822185970635</v>
      </c>
      <c r="DM61" s="204">
        <f t="shared" si="34"/>
        <v>4353.4482758620688</v>
      </c>
      <c r="DN61" s="204">
        <f t="shared" si="35"/>
        <v>8708.9715536105032</v>
      </c>
      <c r="DO61" s="204">
        <f t="shared" si="36"/>
        <v>21013.513513513513</v>
      </c>
      <c r="DP61" s="204">
        <f t="shared" si="37"/>
        <v>6163.4103019538188</v>
      </c>
      <c r="DQ61" s="204">
        <f t="shared" si="38"/>
        <v>30854.271356783916</v>
      </c>
      <c r="DR61" s="204">
        <f t="shared" si="39"/>
        <v>66759.002770083098</v>
      </c>
      <c r="DS61" s="204">
        <f t="shared" si="40"/>
        <v>121544.71544715448</v>
      </c>
      <c r="DT61" s="204">
        <f t="shared" si="41"/>
        <v>198901.09890109889</v>
      </c>
      <c r="DU61" s="204">
        <f t="shared" si="42"/>
        <v>303125</v>
      </c>
      <c r="DV61" s="204">
        <f t="shared" si="43"/>
        <v>465991.9028340081</v>
      </c>
      <c r="DW61" s="204">
        <f t="shared" si="44"/>
        <v>503726.70807453414</v>
      </c>
      <c r="DX61" s="204">
        <f t="shared" si="45"/>
        <v>642276.42276422761</v>
      </c>
      <c r="DY61" s="205">
        <f t="shared" si="46"/>
        <v>0.24205502101255244</v>
      </c>
      <c r="DZ61" s="206">
        <f t="shared" si="47"/>
        <v>0.52842809364548493</v>
      </c>
      <c r="EA61" s="206">
        <f t="shared" si="48"/>
        <v>0.16626506024096385</v>
      </c>
      <c r="EB61" s="223"/>
    </row>
    <row r="62" spans="1:132">
      <c r="A62" s="186">
        <v>42528.049341261576</v>
      </c>
      <c r="B62" s="45" t="s">
        <v>2163</v>
      </c>
      <c r="C62" s="171" t="s">
        <v>2164</v>
      </c>
      <c r="D62" s="45">
        <v>7216</v>
      </c>
      <c r="E62" s="45">
        <v>64520</v>
      </c>
      <c r="F62" s="45" t="s">
        <v>2165</v>
      </c>
      <c r="G62" s="45" t="s">
        <v>1754</v>
      </c>
      <c r="H62" s="45" t="s">
        <v>2166</v>
      </c>
      <c r="I62" s="45" t="s">
        <v>1756</v>
      </c>
      <c r="J62" s="159">
        <v>0.92877175925925926</v>
      </c>
      <c r="K62" s="46">
        <v>17.408000000000001</v>
      </c>
      <c r="L62" s="45" t="s">
        <v>2167</v>
      </c>
      <c r="M62" s="46">
        <v>2840</v>
      </c>
      <c r="N62" s="46">
        <v>439</v>
      </c>
      <c r="O62" s="211">
        <v>0.32100000000000001</v>
      </c>
      <c r="P62" s="211">
        <f t="shared" si="25"/>
        <v>1.4498841333016925E-2</v>
      </c>
      <c r="Q62" s="212">
        <v>4.3099999999999999E-2</v>
      </c>
      <c r="R62" s="212">
        <f t="shared" si="26"/>
        <v>1.9060545637520454E-3</v>
      </c>
      <c r="S62" s="212">
        <v>0.69535999999999998</v>
      </c>
      <c r="T62" s="162" t="e">
        <f>AF62*AVERAGE(#REF!)/AVERAGE(#REF!)</f>
        <v>#REF!</v>
      </c>
      <c r="U62" s="162" t="e">
        <f t="shared" si="27"/>
        <v>#REF!</v>
      </c>
      <c r="V62" s="163">
        <v>5.3900000000000003E-2</v>
      </c>
      <c r="W62" s="163">
        <f t="shared" si="28"/>
        <v>1.7669419911247796E-3</v>
      </c>
      <c r="X62" s="162">
        <v>0.44977</v>
      </c>
      <c r="Y62" s="164">
        <v>1.6400000000000001E-2</v>
      </c>
      <c r="Z62" s="164">
        <f t="shared" si="29"/>
        <v>1.2440192924549039E-3</v>
      </c>
      <c r="AA62" s="15">
        <v>0.32100000000000001</v>
      </c>
      <c r="AB62" s="15">
        <v>1.2999999999999999E-2</v>
      </c>
      <c r="AC62" s="15">
        <v>4.3099999999999999E-2</v>
      </c>
      <c r="AD62" s="15">
        <v>1.6999999999999999E-3</v>
      </c>
      <c r="AE62" s="47">
        <v>0.69535999999999998</v>
      </c>
      <c r="AF62" s="67">
        <v>23.20186</v>
      </c>
      <c r="AG62" s="47">
        <v>0.91515440000000003</v>
      </c>
      <c r="AH62" s="15">
        <v>5.3900000000000003E-2</v>
      </c>
      <c r="AI62" s="4">
        <v>1.4E-3</v>
      </c>
      <c r="AJ62" s="89">
        <v>0.44977</v>
      </c>
      <c r="AK62" s="4">
        <v>1.6400000000000001E-2</v>
      </c>
      <c r="AL62" s="4">
        <v>1.1999999999999999E-3</v>
      </c>
      <c r="AM62" s="4">
        <v>0.50900000000000001</v>
      </c>
      <c r="AN62" s="4">
        <v>1.7000000000000001E-2</v>
      </c>
      <c r="AO62" s="46">
        <v>282.10000000000002</v>
      </c>
      <c r="AP62" s="46">
        <v>9.8000000000000007</v>
      </c>
      <c r="AQ62" s="165">
        <v>272</v>
      </c>
      <c r="AR62" s="165">
        <v>11</v>
      </c>
      <c r="AS62" s="166">
        <v>329</v>
      </c>
      <c r="AT62" s="166">
        <v>25</v>
      </c>
      <c r="AU62" s="46">
        <v>362</v>
      </c>
      <c r="AV62" s="46">
        <v>56</v>
      </c>
      <c r="AW62" s="46">
        <v>19.8</v>
      </c>
      <c r="AX62" s="46">
        <v>5.0999999999999996</v>
      </c>
      <c r="AY62" s="46">
        <v>2.56</v>
      </c>
      <c r="AZ62" s="46">
        <v>0.74</v>
      </c>
      <c r="BA62" s="46">
        <v>3420</v>
      </c>
      <c r="BB62" s="46">
        <v>780</v>
      </c>
      <c r="BC62" s="46">
        <v>1410</v>
      </c>
      <c r="BD62" s="46">
        <v>330</v>
      </c>
      <c r="BE62" s="46">
        <v>38400</v>
      </c>
      <c r="BF62" s="46">
        <v>9600</v>
      </c>
      <c r="BG62" s="46">
        <v>24</v>
      </c>
      <c r="BH62" s="46">
        <v>13.8</v>
      </c>
      <c r="BI62" s="46">
        <f t="shared" si="30"/>
        <v>1600</v>
      </c>
      <c r="BJ62" s="46">
        <f t="shared" si="31"/>
        <v>1003.1948963187564</v>
      </c>
      <c r="BL62" s="45" t="s">
        <v>2165</v>
      </c>
      <c r="BM62" s="45" t="s">
        <v>1758</v>
      </c>
      <c r="BN62" s="45" t="s">
        <v>2168</v>
      </c>
      <c r="BO62" s="45" t="s">
        <v>1760</v>
      </c>
      <c r="BP62" s="186">
        <v>4.9378703703703702E-2</v>
      </c>
      <c r="BQ62" s="46">
        <v>17.408000000000001</v>
      </c>
      <c r="BR62" s="46" t="s">
        <v>2167</v>
      </c>
      <c r="BS62" s="46">
        <v>176000</v>
      </c>
      <c r="BT62" s="46">
        <v>35000</v>
      </c>
      <c r="BU62" s="46">
        <v>19000</v>
      </c>
      <c r="BV62" s="46">
        <v>16000</v>
      </c>
      <c r="BW62" s="46">
        <v>670</v>
      </c>
      <c r="BX62" s="46">
        <v>540</v>
      </c>
      <c r="BY62" s="46">
        <v>86.3</v>
      </c>
      <c r="BZ62" s="46">
        <v>9.3000000000000007</v>
      </c>
      <c r="CA62" s="166">
        <v>280000</v>
      </c>
      <c r="CB62" s="46">
        <v>29000</v>
      </c>
      <c r="CC62" s="46">
        <v>105</v>
      </c>
      <c r="CD62" s="46">
        <v>14</v>
      </c>
      <c r="CE62" s="46">
        <v>860</v>
      </c>
      <c r="CF62" s="46">
        <v>100</v>
      </c>
      <c r="CG62" s="46">
        <v>344</v>
      </c>
      <c r="CH62" s="46">
        <v>43</v>
      </c>
      <c r="CI62" s="46">
        <v>3210</v>
      </c>
      <c r="CJ62" s="46">
        <v>350</v>
      </c>
      <c r="CK62" s="46">
        <v>2750</v>
      </c>
      <c r="CL62" s="46">
        <v>350</v>
      </c>
      <c r="CM62" s="46">
        <v>278</v>
      </c>
      <c r="CN62" s="46">
        <v>22</v>
      </c>
      <c r="CO62" s="46">
        <v>4940</v>
      </c>
      <c r="CP62" s="46">
        <v>450</v>
      </c>
      <c r="CQ62" s="46">
        <v>2090</v>
      </c>
      <c r="CR62" s="46">
        <v>240</v>
      </c>
      <c r="CS62" s="46">
        <v>25300</v>
      </c>
      <c r="CT62" s="46">
        <v>3700</v>
      </c>
      <c r="CU62" s="46">
        <v>8800</v>
      </c>
      <c r="CV62" s="46">
        <v>1000</v>
      </c>
      <c r="CW62" s="46">
        <v>39200</v>
      </c>
      <c r="CX62" s="46">
        <v>4400</v>
      </c>
      <c r="CY62" s="46">
        <v>9950</v>
      </c>
      <c r="CZ62" s="46">
        <v>990</v>
      </c>
      <c r="DA62" s="46">
        <v>68600</v>
      </c>
      <c r="DB62" s="46">
        <v>8700</v>
      </c>
      <c r="DC62" s="46">
        <v>13100</v>
      </c>
      <c r="DD62" s="46">
        <v>1400</v>
      </c>
      <c r="DE62" s="46">
        <v>439</v>
      </c>
      <c r="DF62" s="46">
        <v>63</v>
      </c>
      <c r="DG62" s="46">
        <v>2840</v>
      </c>
      <c r="DH62" s="46">
        <v>350</v>
      </c>
      <c r="DJ62" s="203">
        <v>329</v>
      </c>
      <c r="DK62" s="204">
        <f t="shared" si="32"/>
        <v>443.03797468354435</v>
      </c>
      <c r="DL62" s="204">
        <f t="shared" si="33"/>
        <v>1402.9363784665579</v>
      </c>
      <c r="DM62" s="204">
        <f t="shared" si="34"/>
        <v>3706.8965517241381</v>
      </c>
      <c r="DN62" s="204">
        <f t="shared" si="35"/>
        <v>7024.0700218818374</v>
      </c>
      <c r="DO62" s="204">
        <f t="shared" si="36"/>
        <v>18581.081081081084</v>
      </c>
      <c r="DP62" s="204">
        <f t="shared" si="37"/>
        <v>4937.8330373001772</v>
      </c>
      <c r="DQ62" s="204">
        <f t="shared" si="38"/>
        <v>24824.120603015075</v>
      </c>
      <c r="DR62" s="204">
        <f t="shared" si="39"/>
        <v>57894.73684210526</v>
      </c>
      <c r="DS62" s="204">
        <f t="shared" si="40"/>
        <v>102845.52845528456</v>
      </c>
      <c r="DT62" s="204">
        <f t="shared" si="41"/>
        <v>161172.16117216117</v>
      </c>
      <c r="DU62" s="204">
        <f t="shared" si="42"/>
        <v>245000</v>
      </c>
      <c r="DV62" s="204">
        <f t="shared" si="43"/>
        <v>402834.00809716602</v>
      </c>
      <c r="DW62" s="204">
        <f t="shared" si="44"/>
        <v>426086.95652173914</v>
      </c>
      <c r="DX62" s="204">
        <f t="shared" si="45"/>
        <v>532520.32520325202</v>
      </c>
      <c r="DY62" s="205">
        <f t="shared" si="46"/>
        <v>0.22991323677722023</v>
      </c>
      <c r="DZ62" s="206">
        <f t="shared" si="47"/>
        <v>0.51778656126482214</v>
      </c>
      <c r="EA62" s="206">
        <f t="shared" si="48"/>
        <v>0.15457746478873238</v>
      </c>
      <c r="EB62" s="223"/>
    </row>
    <row r="63" spans="1:132">
      <c r="A63" s="186">
        <v>42528.051217592591</v>
      </c>
      <c r="B63" s="45" t="s">
        <v>2169</v>
      </c>
      <c r="C63" s="171" t="s">
        <v>2170</v>
      </c>
      <c r="D63" s="45">
        <v>7240</v>
      </c>
      <c r="E63" s="45">
        <v>64551</v>
      </c>
      <c r="F63" s="45" t="s">
        <v>2171</v>
      </c>
      <c r="G63" s="45" t="s">
        <v>1754</v>
      </c>
      <c r="H63" s="45" t="s">
        <v>2172</v>
      </c>
      <c r="I63" s="45" t="s">
        <v>1756</v>
      </c>
      <c r="J63" s="159">
        <v>0.93064803240740746</v>
      </c>
      <c r="K63" s="46">
        <v>17.085000000000001</v>
      </c>
      <c r="L63" s="45" t="s">
        <v>2173</v>
      </c>
      <c r="M63" s="46">
        <v>2340</v>
      </c>
      <c r="N63" s="46">
        <v>403</v>
      </c>
      <c r="O63" s="211">
        <v>0.32400000000000001</v>
      </c>
      <c r="P63" s="211">
        <f t="shared" si="25"/>
        <v>1.4525508596947647E-2</v>
      </c>
      <c r="Q63" s="212">
        <v>4.36E-2</v>
      </c>
      <c r="R63" s="212">
        <f t="shared" si="26"/>
        <v>1.4037036724323265E-3</v>
      </c>
      <c r="S63" s="212">
        <v>0.64403999999999995</v>
      </c>
      <c r="T63" s="162" t="e">
        <f>AF63*AVERAGE(#REF!)/AVERAGE(#REF!)</f>
        <v>#REF!</v>
      </c>
      <c r="U63" s="162" t="e">
        <f t="shared" si="27"/>
        <v>#REF!</v>
      </c>
      <c r="V63" s="163">
        <v>5.3199999999999997E-2</v>
      </c>
      <c r="W63" s="163">
        <f t="shared" si="28"/>
        <v>1.460169853133532E-3</v>
      </c>
      <c r="X63" s="162">
        <v>0.23930999999999999</v>
      </c>
      <c r="Y63" s="164">
        <v>1.5800000000000002E-2</v>
      </c>
      <c r="Z63" s="164">
        <f t="shared" si="29"/>
        <v>1.0487401966168743E-3</v>
      </c>
      <c r="AA63" s="15">
        <v>0.32400000000000001</v>
      </c>
      <c r="AB63" s="15">
        <v>1.2999999999999999E-2</v>
      </c>
      <c r="AC63" s="15">
        <v>4.36E-2</v>
      </c>
      <c r="AD63" s="15">
        <v>1.1000000000000001E-3</v>
      </c>
      <c r="AE63" s="47">
        <v>0.64403999999999995</v>
      </c>
      <c r="AF63" s="67">
        <v>22.935780000000001</v>
      </c>
      <c r="AG63" s="47">
        <v>0.57865500000000003</v>
      </c>
      <c r="AH63" s="15">
        <v>5.3199999999999997E-2</v>
      </c>
      <c r="AI63" s="4">
        <v>1E-3</v>
      </c>
      <c r="AJ63" s="89">
        <v>0.23930999999999999</v>
      </c>
      <c r="AK63" s="4">
        <v>1.5800000000000002E-2</v>
      </c>
      <c r="AL63" s="4">
        <v>1E-3</v>
      </c>
      <c r="AM63" s="4">
        <v>0.51200000000000001</v>
      </c>
      <c r="AN63" s="4">
        <v>1.2999999999999999E-2</v>
      </c>
      <c r="AO63" s="46">
        <v>284.39999999999998</v>
      </c>
      <c r="AP63" s="46">
        <v>9.6</v>
      </c>
      <c r="AQ63" s="165">
        <v>275.39999999999998</v>
      </c>
      <c r="AR63" s="165">
        <v>6.5</v>
      </c>
      <c r="AS63" s="166">
        <v>316</v>
      </c>
      <c r="AT63" s="166">
        <v>20</v>
      </c>
      <c r="AU63" s="46">
        <v>336</v>
      </c>
      <c r="AV63" s="46">
        <v>43</v>
      </c>
      <c r="AW63" s="46">
        <v>20</v>
      </c>
      <c r="AX63" s="46">
        <v>4.2</v>
      </c>
      <c r="AY63" s="46">
        <v>2.54</v>
      </c>
      <c r="AZ63" s="46">
        <v>0.63</v>
      </c>
      <c r="BA63" s="46">
        <v>3360</v>
      </c>
      <c r="BB63" s="46">
        <v>600</v>
      </c>
      <c r="BC63" s="46">
        <v>1470</v>
      </c>
      <c r="BD63" s="46">
        <v>264</v>
      </c>
      <c r="BE63" s="46">
        <v>39000</v>
      </c>
      <c r="BF63" s="46">
        <v>7800</v>
      </c>
      <c r="BG63" s="46">
        <v>6.6</v>
      </c>
      <c r="BH63" s="46">
        <v>10.8</v>
      </c>
      <c r="BI63" s="46">
        <f t="shared" si="30"/>
        <v>5909.090909090909</v>
      </c>
      <c r="BJ63" s="46">
        <f t="shared" si="31"/>
        <v>9741.3759869846199</v>
      </c>
      <c r="BL63" s="45" t="s">
        <v>2171</v>
      </c>
      <c r="BM63" s="45" t="s">
        <v>1758</v>
      </c>
      <c r="BN63" s="45" t="s">
        <v>2174</v>
      </c>
      <c r="BO63" s="45" t="s">
        <v>1760</v>
      </c>
      <c r="BP63" s="186">
        <v>5.1255092592592588E-2</v>
      </c>
      <c r="BQ63" s="46">
        <v>17.085000000000001</v>
      </c>
      <c r="BR63" s="46" t="s">
        <v>2173</v>
      </c>
      <c r="BS63" s="46">
        <v>192000</v>
      </c>
      <c r="BT63" s="46">
        <v>23000</v>
      </c>
      <c r="BU63" s="46">
        <v>21000</v>
      </c>
      <c r="BV63" s="46">
        <v>17000</v>
      </c>
      <c r="BW63" s="46">
        <v>820</v>
      </c>
      <c r="BX63" s="46">
        <v>490</v>
      </c>
      <c r="BY63" s="46">
        <v>91.5</v>
      </c>
      <c r="BZ63" s="46">
        <v>9.8000000000000007</v>
      </c>
      <c r="CA63" s="166">
        <v>310000</v>
      </c>
      <c r="CB63" s="46">
        <v>31000</v>
      </c>
      <c r="CC63" s="46">
        <v>91</v>
      </c>
      <c r="CD63" s="46">
        <v>12</v>
      </c>
      <c r="CE63" s="46">
        <v>782</v>
      </c>
      <c r="CF63" s="46">
        <v>96</v>
      </c>
      <c r="CG63" s="46">
        <v>341</v>
      </c>
      <c r="CH63" s="46">
        <v>43</v>
      </c>
      <c r="CI63" s="46">
        <v>3210</v>
      </c>
      <c r="CJ63" s="46">
        <v>300</v>
      </c>
      <c r="CK63" s="46">
        <v>2410</v>
      </c>
      <c r="CL63" s="46">
        <v>390</v>
      </c>
      <c r="CM63" s="46">
        <v>264</v>
      </c>
      <c r="CN63" s="46">
        <v>30</v>
      </c>
      <c r="CO63" s="46">
        <v>4580</v>
      </c>
      <c r="CP63" s="46">
        <v>720</v>
      </c>
      <c r="CQ63" s="46">
        <v>2130</v>
      </c>
      <c r="CR63" s="46">
        <v>260</v>
      </c>
      <c r="CS63" s="46">
        <v>27100</v>
      </c>
      <c r="CT63" s="46">
        <v>3200</v>
      </c>
      <c r="CU63" s="46">
        <v>9900</v>
      </c>
      <c r="CV63" s="46">
        <v>1300</v>
      </c>
      <c r="CW63" s="46">
        <v>46100</v>
      </c>
      <c r="CX63" s="46">
        <v>6100</v>
      </c>
      <c r="CY63" s="46">
        <v>11100</v>
      </c>
      <c r="CZ63" s="46">
        <v>1200</v>
      </c>
      <c r="DA63" s="46">
        <v>79500</v>
      </c>
      <c r="DB63" s="46">
        <v>9700</v>
      </c>
      <c r="DC63" s="46">
        <v>14500</v>
      </c>
      <c r="DD63" s="46">
        <v>1600</v>
      </c>
      <c r="DE63" s="46">
        <v>403</v>
      </c>
      <c r="DF63" s="46">
        <v>77</v>
      </c>
      <c r="DG63" s="46">
        <v>2340</v>
      </c>
      <c r="DH63" s="46">
        <v>370</v>
      </c>
      <c r="DJ63" s="203">
        <v>316</v>
      </c>
      <c r="DK63" s="204">
        <f t="shared" si="32"/>
        <v>383.96624472573842</v>
      </c>
      <c r="DL63" s="204">
        <f t="shared" si="33"/>
        <v>1275.6933115823817</v>
      </c>
      <c r="DM63" s="204">
        <f t="shared" si="34"/>
        <v>3674.5689655172418</v>
      </c>
      <c r="DN63" s="204">
        <f t="shared" si="35"/>
        <v>7024.0700218818374</v>
      </c>
      <c r="DO63" s="204">
        <f t="shared" si="36"/>
        <v>16283.783783783785</v>
      </c>
      <c r="DP63" s="204">
        <f t="shared" si="37"/>
        <v>4689.165186500888</v>
      </c>
      <c r="DQ63" s="204">
        <f t="shared" si="38"/>
        <v>23015.075376884422</v>
      </c>
      <c r="DR63" s="204">
        <f t="shared" si="39"/>
        <v>59002.770083102492</v>
      </c>
      <c r="DS63" s="204">
        <f t="shared" si="40"/>
        <v>110162.60162601626</v>
      </c>
      <c r="DT63" s="204">
        <f t="shared" si="41"/>
        <v>181318.68131868131</v>
      </c>
      <c r="DU63" s="204">
        <f t="shared" si="42"/>
        <v>288125</v>
      </c>
      <c r="DV63" s="204">
        <f t="shared" si="43"/>
        <v>449392.71255060728</v>
      </c>
      <c r="DW63" s="204">
        <f t="shared" si="44"/>
        <v>493788.81987577636</v>
      </c>
      <c r="DX63" s="204">
        <f t="shared" si="45"/>
        <v>589430.89430894307</v>
      </c>
      <c r="DY63" s="205">
        <f t="shared" si="46"/>
        <v>0.24222093020839405</v>
      </c>
      <c r="DZ63" s="206">
        <f t="shared" si="47"/>
        <v>0.5350553505535055</v>
      </c>
      <c r="EA63" s="206">
        <f t="shared" si="48"/>
        <v>0.17222222222222222</v>
      </c>
      <c r="EB63" s="223"/>
    </row>
    <row r="64" spans="1:132">
      <c r="A64" s="186">
        <v>42528.05177302083</v>
      </c>
      <c r="B64" s="45" t="s">
        <v>2175</v>
      </c>
      <c r="C64" s="171" t="s">
        <v>2176</v>
      </c>
      <c r="D64" s="45">
        <v>7213</v>
      </c>
      <c r="E64" s="45">
        <v>64529</v>
      </c>
      <c r="F64" s="45" t="s">
        <v>2177</v>
      </c>
      <c r="G64" s="45" t="s">
        <v>1754</v>
      </c>
      <c r="H64" s="45" t="s">
        <v>2178</v>
      </c>
      <c r="I64" s="45" t="s">
        <v>1756</v>
      </c>
      <c r="J64" s="159">
        <v>0.93120358796296288</v>
      </c>
      <c r="K64" s="46">
        <v>17.082999999999998</v>
      </c>
      <c r="L64" s="45" t="s">
        <v>2179</v>
      </c>
      <c r="M64" s="46">
        <v>3370</v>
      </c>
      <c r="N64" s="46">
        <v>578</v>
      </c>
      <c r="O64" s="211">
        <v>0.3221</v>
      </c>
      <c r="P64" s="211">
        <f t="shared" si="25"/>
        <v>1.1395585285539309E-2</v>
      </c>
      <c r="Q64" s="212">
        <v>4.4299999999999999E-2</v>
      </c>
      <c r="R64" s="212">
        <f t="shared" si="26"/>
        <v>1.5732120009712613E-3</v>
      </c>
      <c r="S64" s="212">
        <v>0.96231</v>
      </c>
      <c r="T64" s="162" t="e">
        <f>AF64*AVERAGE(#REF!)/AVERAGE(#REF!)</f>
        <v>#REF!</v>
      </c>
      <c r="U64" s="162" t="e">
        <f t="shared" si="27"/>
        <v>#REF!</v>
      </c>
      <c r="V64" s="163">
        <v>5.2420000000000001E-2</v>
      </c>
      <c r="W64" s="163">
        <f t="shared" si="28"/>
        <v>1.1489310510209045E-3</v>
      </c>
      <c r="X64" s="162">
        <v>-9.1102000000000002E-2</v>
      </c>
      <c r="Y64" s="164">
        <v>1.508E-2</v>
      </c>
      <c r="Z64" s="164">
        <f t="shared" si="29"/>
        <v>6.3605232489159249E-4</v>
      </c>
      <c r="AA64" s="15">
        <v>0.3221</v>
      </c>
      <c r="AB64" s="15">
        <v>9.4000000000000004E-3</v>
      </c>
      <c r="AC64" s="15">
        <v>4.4299999999999999E-2</v>
      </c>
      <c r="AD64" s="15">
        <v>1.2999999999999999E-3</v>
      </c>
      <c r="AE64" s="47">
        <v>0.96231</v>
      </c>
      <c r="AF64" s="67">
        <v>22.573360000000001</v>
      </c>
      <c r="AG64" s="47">
        <v>0.66242380000000001</v>
      </c>
      <c r="AH64" s="15">
        <v>5.2420000000000001E-2</v>
      </c>
      <c r="AI64" s="4">
        <v>4.6999999999999999E-4</v>
      </c>
      <c r="AJ64" s="89">
        <v>-9.1102000000000002E-2</v>
      </c>
      <c r="AK64" s="4">
        <v>1.508E-2</v>
      </c>
      <c r="AL64" s="4">
        <v>5.5999999999999995E-4</v>
      </c>
      <c r="AM64" s="4">
        <v>0.47420000000000001</v>
      </c>
      <c r="AN64" s="4">
        <v>6.0000000000000001E-3</v>
      </c>
      <c r="AO64" s="46">
        <v>283.39999999999998</v>
      </c>
      <c r="AP64" s="46">
        <v>7.2</v>
      </c>
      <c r="AQ64" s="165">
        <v>279.3</v>
      </c>
      <c r="AR64" s="165">
        <v>8.1</v>
      </c>
      <c r="AS64" s="166">
        <v>303</v>
      </c>
      <c r="AT64" s="166">
        <v>11</v>
      </c>
      <c r="AU64" s="46">
        <v>303</v>
      </c>
      <c r="AV64" s="46">
        <v>20</v>
      </c>
      <c r="AW64" s="46">
        <v>32</v>
      </c>
      <c r="AX64" s="46">
        <v>1.7</v>
      </c>
      <c r="AY64" s="46">
        <v>4.4800000000000004</v>
      </c>
      <c r="AZ64" s="46">
        <v>0.25</v>
      </c>
      <c r="BA64" s="46">
        <v>5610</v>
      </c>
      <c r="BB64" s="46">
        <v>288</v>
      </c>
      <c r="BC64" s="46">
        <v>2304</v>
      </c>
      <c r="BD64" s="46">
        <v>132</v>
      </c>
      <c r="BE64" s="46">
        <v>63840</v>
      </c>
      <c r="BF64" s="46">
        <v>3540</v>
      </c>
      <c r="BG64" s="46">
        <v>19.8</v>
      </c>
      <c r="BH64" s="46">
        <v>14.4</v>
      </c>
      <c r="BI64" s="46">
        <f t="shared" si="30"/>
        <v>3224.242424242424</v>
      </c>
      <c r="BJ64" s="46">
        <f t="shared" si="31"/>
        <v>2351.7095720010352</v>
      </c>
      <c r="BL64" s="45" t="s">
        <v>2177</v>
      </c>
      <c r="BM64" s="45" t="s">
        <v>1758</v>
      </c>
      <c r="BN64" s="45" t="s">
        <v>2180</v>
      </c>
      <c r="BO64" s="45" t="s">
        <v>1760</v>
      </c>
      <c r="BP64" s="186">
        <v>5.1810416666666664E-2</v>
      </c>
      <c r="BQ64" s="46">
        <v>17.082999999999998</v>
      </c>
      <c r="BR64" s="46" t="s">
        <v>2179</v>
      </c>
      <c r="BS64" s="46">
        <v>219000</v>
      </c>
      <c r="BT64" s="46">
        <v>17000</v>
      </c>
      <c r="BU64" s="46">
        <v>4000</v>
      </c>
      <c r="BV64" s="46">
        <v>1600</v>
      </c>
      <c r="BW64" s="46">
        <v>910</v>
      </c>
      <c r="BX64" s="46">
        <v>450</v>
      </c>
      <c r="BY64" s="46">
        <v>85.2</v>
      </c>
      <c r="BZ64" s="46">
        <v>7.3</v>
      </c>
      <c r="CA64" s="166">
        <v>300000</v>
      </c>
      <c r="CB64" s="46">
        <v>20000</v>
      </c>
      <c r="CC64" s="46">
        <v>138.80000000000001</v>
      </c>
      <c r="CD64" s="46">
        <v>8.6999999999999993</v>
      </c>
      <c r="CE64" s="46">
        <v>1204</v>
      </c>
      <c r="CF64" s="46">
        <v>73</v>
      </c>
      <c r="CG64" s="46">
        <v>420</v>
      </c>
      <c r="CH64" s="46">
        <v>36</v>
      </c>
      <c r="CI64" s="46">
        <v>3880</v>
      </c>
      <c r="CJ64" s="46">
        <v>260</v>
      </c>
      <c r="CK64" s="46">
        <v>3150</v>
      </c>
      <c r="CL64" s="46">
        <v>150</v>
      </c>
      <c r="CM64" s="46">
        <v>354</v>
      </c>
      <c r="CN64" s="46">
        <v>30</v>
      </c>
      <c r="CO64" s="46">
        <v>5580</v>
      </c>
      <c r="CP64" s="46">
        <v>410</v>
      </c>
      <c r="CQ64" s="46">
        <v>2220</v>
      </c>
      <c r="CR64" s="46">
        <v>130</v>
      </c>
      <c r="CS64" s="46">
        <v>28500</v>
      </c>
      <c r="CT64" s="46">
        <v>1700</v>
      </c>
      <c r="CU64" s="46">
        <v>10950</v>
      </c>
      <c r="CV64" s="46">
        <v>800</v>
      </c>
      <c r="CW64" s="46">
        <v>45900</v>
      </c>
      <c r="CX64" s="46">
        <v>3600</v>
      </c>
      <c r="CY64" s="46">
        <v>10920</v>
      </c>
      <c r="CZ64" s="46">
        <v>960</v>
      </c>
      <c r="DA64" s="46">
        <v>79900</v>
      </c>
      <c r="DB64" s="46">
        <v>5700</v>
      </c>
      <c r="DC64" s="46">
        <v>15550</v>
      </c>
      <c r="DD64" s="46">
        <v>910</v>
      </c>
      <c r="DE64" s="46">
        <v>578</v>
      </c>
      <c r="DF64" s="46">
        <v>34</v>
      </c>
      <c r="DG64" s="46">
        <v>3370</v>
      </c>
      <c r="DH64" s="46">
        <v>280</v>
      </c>
      <c r="DJ64" s="203">
        <v>303</v>
      </c>
      <c r="DK64" s="204">
        <f t="shared" si="32"/>
        <v>585.65400843881866</v>
      </c>
      <c r="DL64" s="204">
        <f t="shared" si="33"/>
        <v>1964.110929853181</v>
      </c>
      <c r="DM64" s="204">
        <f t="shared" si="34"/>
        <v>4525.8620689655172</v>
      </c>
      <c r="DN64" s="204">
        <f t="shared" si="35"/>
        <v>8490.1531728665213</v>
      </c>
      <c r="DO64" s="204">
        <f t="shared" si="36"/>
        <v>21283.783783783783</v>
      </c>
      <c r="DP64" s="204">
        <f t="shared" si="37"/>
        <v>6287.7442273534634</v>
      </c>
      <c r="DQ64" s="204">
        <f t="shared" si="38"/>
        <v>28040.201005025123</v>
      </c>
      <c r="DR64" s="204">
        <f t="shared" si="39"/>
        <v>61495.844875346258</v>
      </c>
      <c r="DS64" s="204">
        <f t="shared" si="40"/>
        <v>115853.65853658537</v>
      </c>
      <c r="DT64" s="204">
        <f t="shared" si="41"/>
        <v>200549.45054945053</v>
      </c>
      <c r="DU64" s="204">
        <f t="shared" si="42"/>
        <v>286875</v>
      </c>
      <c r="DV64" s="204">
        <f t="shared" si="43"/>
        <v>442105.26315789472</v>
      </c>
      <c r="DW64" s="204">
        <f t="shared" si="44"/>
        <v>496273.2919254658</v>
      </c>
      <c r="DX64" s="204">
        <f t="shared" si="45"/>
        <v>632113.82113821141</v>
      </c>
      <c r="DY64" s="205">
        <f t="shared" si="46"/>
        <v>0.25738301665323221</v>
      </c>
      <c r="DZ64" s="206">
        <f t="shared" si="47"/>
        <v>0.54561403508771933</v>
      </c>
      <c r="EA64" s="206">
        <f t="shared" si="48"/>
        <v>0.17151335311572699</v>
      </c>
      <c r="EB64" s="223"/>
    </row>
    <row r="65" spans="1:132">
      <c r="A65" s="186">
        <v>42528.052329571758</v>
      </c>
      <c r="B65" s="45" t="s">
        <v>2181</v>
      </c>
      <c r="C65" s="171" t="s">
        <v>2182</v>
      </c>
      <c r="D65" s="45">
        <v>7233</v>
      </c>
      <c r="E65" s="45">
        <v>64540</v>
      </c>
      <c r="F65" s="45" t="s">
        <v>2183</v>
      </c>
      <c r="G65" s="45" t="s">
        <v>1754</v>
      </c>
      <c r="H65" s="45" t="s">
        <v>2184</v>
      </c>
      <c r="I65" s="45" t="s">
        <v>1756</v>
      </c>
      <c r="J65" s="159">
        <v>0.93176006944444445</v>
      </c>
      <c r="K65" s="46">
        <v>17.178999999999998</v>
      </c>
      <c r="L65" s="45" t="s">
        <v>2185</v>
      </c>
      <c r="M65" s="46">
        <v>2160</v>
      </c>
      <c r="N65" s="46">
        <v>366</v>
      </c>
      <c r="O65" s="211">
        <v>0.31900000000000001</v>
      </c>
      <c r="P65" s="211">
        <f t="shared" si="25"/>
        <v>2.0042564706144773E-2</v>
      </c>
      <c r="Q65" s="212">
        <v>4.5100000000000001E-2</v>
      </c>
      <c r="R65" s="212">
        <f t="shared" si="26"/>
        <v>2.6577441562347574E-3</v>
      </c>
      <c r="S65" s="212">
        <v>0.92339000000000004</v>
      </c>
      <c r="T65" s="162" t="e">
        <f>AF65*AVERAGE(#REF!)/AVERAGE(#REF!)</f>
        <v>#REF!</v>
      </c>
      <c r="U65" s="162" t="e">
        <f t="shared" si="27"/>
        <v>#REF!</v>
      </c>
      <c r="V65" s="163">
        <v>5.3999999999999999E-2</v>
      </c>
      <c r="W65" s="163">
        <f t="shared" si="28"/>
        <v>1.6900887550658399E-3</v>
      </c>
      <c r="X65" s="162">
        <v>-6.6950999999999997E-2</v>
      </c>
      <c r="Y65" s="164">
        <v>1.72E-2</v>
      </c>
      <c r="Z65" s="164">
        <f t="shared" si="29"/>
        <v>1.6365622505728277E-3</v>
      </c>
      <c r="AA65" s="15">
        <v>0.31900000000000001</v>
      </c>
      <c r="AB65" s="15">
        <v>1.9E-2</v>
      </c>
      <c r="AC65" s="15">
        <v>4.5100000000000001E-2</v>
      </c>
      <c r="AD65" s="15">
        <v>2.5000000000000001E-3</v>
      </c>
      <c r="AE65" s="47">
        <v>0.92339000000000004</v>
      </c>
      <c r="AF65" s="67">
        <v>22.17295</v>
      </c>
      <c r="AG65" s="47">
        <v>1.2290989999999999</v>
      </c>
      <c r="AH65" s="15">
        <v>5.3999999999999999E-2</v>
      </c>
      <c r="AI65" s="4">
        <v>1.2999999999999999E-3</v>
      </c>
      <c r="AJ65" s="89">
        <v>-6.6950999999999997E-2</v>
      </c>
      <c r="AK65" s="4">
        <v>1.72E-2</v>
      </c>
      <c r="AL65" s="4">
        <v>1.6000000000000001E-3</v>
      </c>
      <c r="AM65" s="4">
        <v>0.44800000000000001</v>
      </c>
      <c r="AN65" s="4">
        <v>1.2E-2</v>
      </c>
      <c r="AO65" s="46">
        <v>281</v>
      </c>
      <c r="AP65" s="46">
        <v>15</v>
      </c>
      <c r="AQ65" s="165">
        <v>284</v>
      </c>
      <c r="AR65" s="165">
        <v>16</v>
      </c>
      <c r="AS65" s="166">
        <v>345</v>
      </c>
      <c r="AT65" s="166">
        <v>32</v>
      </c>
      <c r="AU65" s="46">
        <v>368</v>
      </c>
      <c r="AV65" s="46">
        <v>53</v>
      </c>
      <c r="AW65" s="46">
        <v>12.3</v>
      </c>
      <c r="AX65" s="46">
        <v>3.7</v>
      </c>
      <c r="AY65" s="46">
        <v>1.58</v>
      </c>
      <c r="AZ65" s="46">
        <v>0.55000000000000004</v>
      </c>
      <c r="BA65" s="46">
        <v>2322</v>
      </c>
      <c r="BB65" s="46">
        <v>588</v>
      </c>
      <c r="BC65" s="46">
        <v>930</v>
      </c>
      <c r="BD65" s="46">
        <v>246</v>
      </c>
      <c r="BE65" s="46">
        <v>24000</v>
      </c>
      <c r="BF65" s="46">
        <v>7200</v>
      </c>
      <c r="BG65" s="46">
        <v>37.200000000000003</v>
      </c>
      <c r="BH65" s="46">
        <v>13.8</v>
      </c>
      <c r="BI65" s="46">
        <f t="shared" si="30"/>
        <v>645.16129032258061</v>
      </c>
      <c r="BJ65" s="46">
        <f t="shared" si="31"/>
        <v>307.80148578945887</v>
      </c>
      <c r="BL65" s="45" t="s">
        <v>2183</v>
      </c>
      <c r="BM65" s="45" t="s">
        <v>1758</v>
      </c>
      <c r="BN65" s="45" t="s">
        <v>2186</v>
      </c>
      <c r="BO65" s="45" t="s">
        <v>1760</v>
      </c>
      <c r="BP65" s="186">
        <v>5.236701388888889E-2</v>
      </c>
      <c r="BQ65" s="46">
        <v>17.178999999999998</v>
      </c>
      <c r="BR65" s="46" t="s">
        <v>2185</v>
      </c>
      <c r="BS65" s="46">
        <v>144000</v>
      </c>
      <c r="BT65" s="46">
        <v>34000</v>
      </c>
      <c r="BU65" s="46">
        <v>45000</v>
      </c>
      <c r="BV65" s="46">
        <v>32000</v>
      </c>
      <c r="BW65" s="46">
        <v>790</v>
      </c>
      <c r="BX65" s="46">
        <v>670</v>
      </c>
      <c r="BY65" s="46">
        <v>82</v>
      </c>
      <c r="BZ65" s="46">
        <v>11</v>
      </c>
      <c r="CA65" s="166">
        <v>297000</v>
      </c>
      <c r="CB65" s="46">
        <v>42000</v>
      </c>
      <c r="CC65" s="46">
        <v>74.900000000000006</v>
      </c>
      <c r="CD65" s="46">
        <v>8.1999999999999993</v>
      </c>
      <c r="CE65" s="46">
        <v>682</v>
      </c>
      <c r="CF65" s="46">
        <v>77</v>
      </c>
      <c r="CG65" s="46">
        <v>296</v>
      </c>
      <c r="CH65" s="46">
        <v>36</v>
      </c>
      <c r="CI65" s="46">
        <v>2810</v>
      </c>
      <c r="CJ65" s="46">
        <v>330</v>
      </c>
      <c r="CK65" s="46">
        <v>2080</v>
      </c>
      <c r="CL65" s="46">
        <v>320</v>
      </c>
      <c r="CM65" s="46">
        <v>244</v>
      </c>
      <c r="CN65" s="46">
        <v>22</v>
      </c>
      <c r="CO65" s="46">
        <v>4430</v>
      </c>
      <c r="CP65" s="46">
        <v>510</v>
      </c>
      <c r="CQ65" s="46">
        <v>2060</v>
      </c>
      <c r="CR65" s="46">
        <v>310</v>
      </c>
      <c r="CS65" s="46">
        <v>25900</v>
      </c>
      <c r="CT65" s="46">
        <v>2800</v>
      </c>
      <c r="CU65" s="46">
        <v>9100</v>
      </c>
      <c r="CV65" s="46">
        <v>1200</v>
      </c>
      <c r="CW65" s="46">
        <v>41900</v>
      </c>
      <c r="CX65" s="46">
        <v>5200</v>
      </c>
      <c r="CY65" s="46">
        <v>10700</v>
      </c>
      <c r="CZ65" s="46">
        <v>1200</v>
      </c>
      <c r="DA65" s="46">
        <v>64800</v>
      </c>
      <c r="DB65" s="46">
        <v>7400</v>
      </c>
      <c r="DC65" s="46">
        <v>13200</v>
      </c>
      <c r="DD65" s="46">
        <v>1300</v>
      </c>
      <c r="DE65" s="46">
        <v>366</v>
      </c>
      <c r="DF65" s="46">
        <v>53</v>
      </c>
      <c r="DG65" s="46">
        <v>2160</v>
      </c>
      <c r="DH65" s="46">
        <v>240</v>
      </c>
      <c r="DJ65" s="203">
        <v>345</v>
      </c>
      <c r="DK65" s="204">
        <f t="shared" si="32"/>
        <v>316.03375527426164</v>
      </c>
      <c r="DL65" s="204">
        <f t="shared" si="33"/>
        <v>1112.5611745513866</v>
      </c>
      <c r="DM65" s="204">
        <f t="shared" si="34"/>
        <v>3189.6551724137935</v>
      </c>
      <c r="DN65" s="204">
        <f t="shared" si="35"/>
        <v>6148.7964989059083</v>
      </c>
      <c r="DO65" s="204">
        <f t="shared" si="36"/>
        <v>14054.054054054055</v>
      </c>
      <c r="DP65" s="204">
        <f t="shared" si="37"/>
        <v>4333.9253996447596</v>
      </c>
      <c r="DQ65" s="204">
        <f t="shared" si="38"/>
        <v>22261.306532663315</v>
      </c>
      <c r="DR65" s="204">
        <f t="shared" si="39"/>
        <v>57063.711911357343</v>
      </c>
      <c r="DS65" s="204">
        <f t="shared" si="40"/>
        <v>105284.55284552845</v>
      </c>
      <c r="DT65" s="204">
        <f t="shared" si="41"/>
        <v>166666.66666666666</v>
      </c>
      <c r="DU65" s="204">
        <f t="shared" si="42"/>
        <v>261875</v>
      </c>
      <c r="DV65" s="204">
        <f t="shared" si="43"/>
        <v>433198.38056680164</v>
      </c>
      <c r="DW65" s="204">
        <f t="shared" si="44"/>
        <v>402484.47204968944</v>
      </c>
      <c r="DX65" s="204">
        <f t="shared" si="45"/>
        <v>536585.36585365853</v>
      </c>
      <c r="DY65" s="205">
        <f t="shared" si="46"/>
        <v>0.24502212203937362</v>
      </c>
      <c r="DZ65" s="206">
        <f t="shared" si="47"/>
        <v>0.50965250965250963</v>
      </c>
      <c r="EA65" s="206">
        <f t="shared" si="48"/>
        <v>0.16944444444444445</v>
      </c>
      <c r="EB65" s="223"/>
    </row>
    <row r="66" spans="1:132">
      <c r="A66" s="186">
        <v>42528.052886666665</v>
      </c>
      <c r="B66" s="45" t="s">
        <v>2187</v>
      </c>
      <c r="C66" s="171" t="s">
        <v>2188</v>
      </c>
      <c r="D66" s="45">
        <v>5974</v>
      </c>
      <c r="E66" s="45">
        <v>56358</v>
      </c>
      <c r="F66" s="45" t="s">
        <v>2189</v>
      </c>
      <c r="G66" s="45" t="s">
        <v>1754</v>
      </c>
      <c r="H66" s="45" t="s">
        <v>2190</v>
      </c>
      <c r="I66" s="45" t="s">
        <v>1756</v>
      </c>
      <c r="J66" s="159">
        <v>0.93231724537037042</v>
      </c>
      <c r="K66" s="46">
        <v>17.134</v>
      </c>
      <c r="L66" s="45" t="s">
        <v>2191</v>
      </c>
      <c r="M66" s="46">
        <v>3630</v>
      </c>
      <c r="N66" s="46">
        <v>440</v>
      </c>
      <c r="O66" s="211">
        <v>0.32679999999999998</v>
      </c>
      <c r="P66" s="211">
        <f t="shared" si="25"/>
        <v>1.0801819106058017E-2</v>
      </c>
      <c r="Q66" s="212">
        <v>4.5499999999999999E-2</v>
      </c>
      <c r="R66" s="212">
        <f t="shared" si="26"/>
        <v>1.4276203977248293E-3</v>
      </c>
      <c r="S66" s="212">
        <v>0.91657</v>
      </c>
      <c r="T66" s="162" t="e">
        <f>AF66*AVERAGE(#REF!)/AVERAGE(#REF!)</f>
        <v>#REF!</v>
      </c>
      <c r="U66" s="162" t="e">
        <f t="shared" si="27"/>
        <v>#REF!</v>
      </c>
      <c r="V66" s="163">
        <v>5.2139999999999999E-2</v>
      </c>
      <c r="W66" s="163">
        <f t="shared" si="28"/>
        <v>1.1521856794805255E-3</v>
      </c>
      <c r="X66" s="162">
        <v>-2.9159999999999998E-2</v>
      </c>
      <c r="Y66" s="164">
        <v>1.537E-2</v>
      </c>
      <c r="Z66" s="164">
        <f t="shared" si="29"/>
        <v>5.6999540349023873E-4</v>
      </c>
      <c r="AA66" s="15">
        <v>0.32679999999999998</v>
      </c>
      <c r="AB66" s="15">
        <v>8.6E-3</v>
      </c>
      <c r="AC66" s="15">
        <v>4.5499999999999999E-2</v>
      </c>
      <c r="AD66" s="15">
        <v>1.1000000000000001E-3</v>
      </c>
      <c r="AE66" s="47">
        <v>0.91657</v>
      </c>
      <c r="AF66" s="67">
        <v>21.978020000000001</v>
      </c>
      <c r="AG66" s="47">
        <v>0.53133680000000005</v>
      </c>
      <c r="AH66" s="15">
        <v>5.2139999999999999E-2</v>
      </c>
      <c r="AI66" s="4">
        <v>4.8999999999999998E-4</v>
      </c>
      <c r="AJ66" s="89">
        <v>-2.9159999999999998E-2</v>
      </c>
      <c r="AK66" s="4">
        <v>1.537E-2</v>
      </c>
      <c r="AL66" s="4">
        <v>4.8000000000000001E-4</v>
      </c>
      <c r="AM66" s="4">
        <v>0.77429999999999999</v>
      </c>
      <c r="AN66" s="4">
        <v>5.3E-3</v>
      </c>
      <c r="AO66" s="46">
        <v>287</v>
      </c>
      <c r="AP66" s="46">
        <v>6.6</v>
      </c>
      <c r="AQ66" s="165">
        <v>286.89999999999998</v>
      </c>
      <c r="AR66" s="165">
        <v>6.7</v>
      </c>
      <c r="AS66" s="166">
        <v>308.3</v>
      </c>
      <c r="AT66" s="166">
        <v>9.5</v>
      </c>
      <c r="AU66" s="46">
        <v>291</v>
      </c>
      <c r="AV66" s="46">
        <v>22</v>
      </c>
      <c r="AW66" s="46">
        <v>35.1</v>
      </c>
      <c r="AX66" s="46">
        <v>1.5</v>
      </c>
      <c r="AY66" s="46">
        <v>3.01</v>
      </c>
      <c r="AZ66" s="46">
        <v>0.11</v>
      </c>
      <c r="BA66" s="46">
        <v>3792</v>
      </c>
      <c r="BB66" s="46">
        <v>126</v>
      </c>
      <c r="BC66" s="46">
        <v>2592</v>
      </c>
      <c r="BD66" s="46">
        <v>96</v>
      </c>
      <c r="BE66" s="46">
        <v>71700</v>
      </c>
      <c r="BF66" s="46">
        <v>2520</v>
      </c>
      <c r="BG66" s="46">
        <v>20.399999999999999</v>
      </c>
      <c r="BH66" s="46">
        <v>15.6</v>
      </c>
      <c r="BI66" s="46">
        <f t="shared" si="30"/>
        <v>3514.7058823529414</v>
      </c>
      <c r="BJ66" s="46">
        <f t="shared" si="31"/>
        <v>2690.5535166272798</v>
      </c>
      <c r="BL66" s="45" t="s">
        <v>2189</v>
      </c>
      <c r="BM66" s="45" t="s">
        <v>1758</v>
      </c>
      <c r="BN66" s="45" t="s">
        <v>2192</v>
      </c>
      <c r="BO66" s="45" t="s">
        <v>1760</v>
      </c>
      <c r="BP66" s="186">
        <v>5.2924074074074075E-2</v>
      </c>
      <c r="BQ66" s="46">
        <v>17.134</v>
      </c>
      <c r="BR66" s="46" t="s">
        <v>2191</v>
      </c>
      <c r="BS66" s="46">
        <v>227000</v>
      </c>
      <c r="BT66" s="46">
        <v>12000</v>
      </c>
      <c r="BU66" s="46">
        <v>80</v>
      </c>
      <c r="BV66" s="46">
        <v>800</v>
      </c>
      <c r="BW66" s="46">
        <v>950</v>
      </c>
      <c r="BX66" s="46">
        <v>380</v>
      </c>
      <c r="BY66" s="46">
        <v>51.8</v>
      </c>
      <c r="BZ66" s="46">
        <v>4.0999999999999996</v>
      </c>
      <c r="CA66" s="166">
        <v>319000</v>
      </c>
      <c r="CB66" s="46">
        <v>17000</v>
      </c>
      <c r="CC66" s="46">
        <v>48.3</v>
      </c>
      <c r="CD66" s="46">
        <v>4.0999999999999996</v>
      </c>
      <c r="CE66" s="46">
        <v>552</v>
      </c>
      <c r="CF66" s="46">
        <v>30</v>
      </c>
      <c r="CG66" s="46">
        <v>232</v>
      </c>
      <c r="CH66" s="46">
        <v>20</v>
      </c>
      <c r="CI66" s="46">
        <v>2670</v>
      </c>
      <c r="CJ66" s="46">
        <v>170</v>
      </c>
      <c r="CK66" s="46">
        <v>3950</v>
      </c>
      <c r="CL66" s="46">
        <v>230</v>
      </c>
      <c r="CM66" s="46">
        <v>619</v>
      </c>
      <c r="CN66" s="46">
        <v>32</v>
      </c>
      <c r="CO66" s="46">
        <v>12720</v>
      </c>
      <c r="CP66" s="46">
        <v>680</v>
      </c>
      <c r="CQ66" s="46">
        <v>3810</v>
      </c>
      <c r="CR66" s="46">
        <v>200</v>
      </c>
      <c r="CS66" s="46">
        <v>33900</v>
      </c>
      <c r="CT66" s="46">
        <v>2100</v>
      </c>
      <c r="CU66" s="46">
        <v>9470</v>
      </c>
      <c r="CV66" s="46">
        <v>700</v>
      </c>
      <c r="CW66" s="46">
        <v>33600</v>
      </c>
      <c r="CX66" s="46">
        <v>1900</v>
      </c>
      <c r="CY66" s="46">
        <v>7160</v>
      </c>
      <c r="CZ66" s="46">
        <v>400</v>
      </c>
      <c r="DA66" s="46">
        <v>46800</v>
      </c>
      <c r="DB66" s="46">
        <v>2700</v>
      </c>
      <c r="DC66" s="46">
        <v>8070</v>
      </c>
      <c r="DD66" s="46">
        <v>500</v>
      </c>
      <c r="DE66" s="46">
        <v>440</v>
      </c>
      <c r="DF66" s="46">
        <v>36</v>
      </c>
      <c r="DG66" s="46">
        <v>3630</v>
      </c>
      <c r="DH66" s="46">
        <v>200</v>
      </c>
      <c r="DJ66" s="203">
        <v>308.3</v>
      </c>
      <c r="DK66" s="204">
        <f t="shared" si="32"/>
        <v>203.79746835443038</v>
      </c>
      <c r="DL66" s="204">
        <f t="shared" si="33"/>
        <v>900.48939641109303</v>
      </c>
      <c r="DM66" s="204">
        <f t="shared" si="34"/>
        <v>2500</v>
      </c>
      <c r="DN66" s="204">
        <f t="shared" si="35"/>
        <v>5842.4507658643324</v>
      </c>
      <c r="DO66" s="204">
        <f t="shared" si="36"/>
        <v>26689.18918918919</v>
      </c>
      <c r="DP66" s="204">
        <f t="shared" si="37"/>
        <v>10994.671403197157</v>
      </c>
      <c r="DQ66" s="204">
        <f t="shared" si="38"/>
        <v>63919.597989949747</v>
      </c>
      <c r="DR66" s="204">
        <f t="shared" si="39"/>
        <v>105540.16620498615</v>
      </c>
      <c r="DS66" s="204">
        <f t="shared" si="40"/>
        <v>137804.87804878049</v>
      </c>
      <c r="DT66" s="204">
        <f t="shared" si="41"/>
        <v>173443.22344322343</v>
      </c>
      <c r="DU66" s="204">
        <f t="shared" si="42"/>
        <v>210000</v>
      </c>
      <c r="DV66" s="204">
        <f t="shared" si="43"/>
        <v>289878.54251012148</v>
      </c>
      <c r="DW66" s="204">
        <f t="shared" si="44"/>
        <v>290683.22981366457</v>
      </c>
      <c r="DX66" s="204">
        <f t="shared" si="45"/>
        <v>328048.78048780485</v>
      </c>
      <c r="DY66" s="205">
        <f t="shared" si="46"/>
        <v>0.26619356134134103</v>
      </c>
      <c r="DZ66" s="206">
        <f t="shared" si="47"/>
        <v>0.23805309734513275</v>
      </c>
      <c r="EA66" s="206">
        <f t="shared" si="48"/>
        <v>0.12121212121212122</v>
      </c>
      <c r="EB66" s="223"/>
    </row>
    <row r="67" spans="1:132">
      <c r="A67" s="186">
        <v>42528.053442488424</v>
      </c>
      <c r="B67" s="45" t="s">
        <v>2193</v>
      </c>
      <c r="C67" s="171" t="s">
        <v>2194</v>
      </c>
      <c r="D67" s="45">
        <v>5978</v>
      </c>
      <c r="E67" s="45">
        <v>56373</v>
      </c>
      <c r="F67" s="45" t="s">
        <v>2195</v>
      </c>
      <c r="G67" s="45" t="s">
        <v>1754</v>
      </c>
      <c r="H67" s="45" t="s">
        <v>2196</v>
      </c>
      <c r="I67" s="45" t="s">
        <v>1756</v>
      </c>
      <c r="J67" s="159">
        <v>0.93287303240740738</v>
      </c>
      <c r="K67" s="46">
        <v>17.315000000000001</v>
      </c>
      <c r="L67" s="45" t="s">
        <v>2197</v>
      </c>
      <c r="M67" s="46">
        <v>6680</v>
      </c>
      <c r="N67" s="46">
        <v>749</v>
      </c>
      <c r="O67" s="211">
        <v>0.31859999999999999</v>
      </c>
      <c r="P67" s="211">
        <f t="shared" si="25"/>
        <v>9.6898082540368153E-3</v>
      </c>
      <c r="Q67" s="212">
        <v>4.5319999999999999E-2</v>
      </c>
      <c r="R67" s="212">
        <f t="shared" si="26"/>
        <v>1.3130350185733813E-3</v>
      </c>
      <c r="S67" s="212">
        <v>0.96699999999999997</v>
      </c>
      <c r="T67" s="162" t="e">
        <f>AF67*AVERAGE(#REF!)/AVERAGE(#REF!)</f>
        <v>#REF!</v>
      </c>
      <c r="U67" s="162" t="e">
        <f t="shared" si="27"/>
        <v>#REF!</v>
      </c>
      <c r="V67" s="163">
        <v>5.1130000000000002E-2</v>
      </c>
      <c r="W67" s="163">
        <f t="shared" si="28"/>
        <v>1.0629255665379398E-3</v>
      </c>
      <c r="X67" s="162">
        <v>-8.7271000000000001E-2</v>
      </c>
      <c r="Y67" s="164">
        <v>1.533E-2</v>
      </c>
      <c r="Z67" s="164">
        <f t="shared" si="29"/>
        <v>4.6529943047461387E-4</v>
      </c>
      <c r="AA67" s="15">
        <v>0.31859999999999999</v>
      </c>
      <c r="AB67" s="15">
        <v>7.3000000000000001E-3</v>
      </c>
      <c r="AC67" s="15">
        <v>4.5319999999999999E-2</v>
      </c>
      <c r="AD67" s="15">
        <v>9.5E-4</v>
      </c>
      <c r="AE67" s="47">
        <v>0.96699999999999997</v>
      </c>
      <c r="AF67" s="67">
        <v>22.06531</v>
      </c>
      <c r="AG67" s="47">
        <v>0.4625341</v>
      </c>
      <c r="AH67" s="15">
        <v>5.1130000000000002E-2</v>
      </c>
      <c r="AI67" s="4">
        <v>2.9E-4</v>
      </c>
      <c r="AJ67" s="89">
        <v>-8.7271000000000001E-2</v>
      </c>
      <c r="AK67" s="4">
        <v>1.533E-2</v>
      </c>
      <c r="AL67" s="4">
        <v>3.5E-4</v>
      </c>
      <c r="AM67" s="4">
        <v>0.77129999999999999</v>
      </c>
      <c r="AN67" s="4">
        <v>5.0000000000000001E-3</v>
      </c>
      <c r="AO67" s="46">
        <v>280.7</v>
      </c>
      <c r="AP67" s="46">
        <v>5.6</v>
      </c>
      <c r="AQ67" s="165">
        <v>285.7</v>
      </c>
      <c r="AR67" s="165">
        <v>5.9</v>
      </c>
      <c r="AS67" s="166">
        <v>307.5</v>
      </c>
      <c r="AT67" s="166">
        <v>7</v>
      </c>
      <c r="AU67" s="46">
        <v>246</v>
      </c>
      <c r="AV67" s="46">
        <v>13</v>
      </c>
      <c r="AW67" s="46">
        <v>64.599999999999994</v>
      </c>
      <c r="AX67" s="46">
        <v>3.1</v>
      </c>
      <c r="AY67" s="46">
        <v>5.47</v>
      </c>
      <c r="AZ67" s="46">
        <v>0.28000000000000003</v>
      </c>
      <c r="BA67" s="46">
        <v>6828</v>
      </c>
      <c r="BB67" s="46">
        <v>342</v>
      </c>
      <c r="BC67" s="46">
        <v>4542</v>
      </c>
      <c r="BD67" s="46">
        <v>210</v>
      </c>
      <c r="BE67" s="46">
        <v>128220</v>
      </c>
      <c r="BF67" s="46">
        <v>5700</v>
      </c>
      <c r="BG67" s="46">
        <v>25.2</v>
      </c>
      <c r="BH67" s="46">
        <v>8.4</v>
      </c>
      <c r="BI67" s="46">
        <f t="shared" si="30"/>
        <v>5088.0952380952385</v>
      </c>
      <c r="BJ67" s="46">
        <f t="shared" si="31"/>
        <v>1711.0481626964126</v>
      </c>
      <c r="BL67" s="45" t="s">
        <v>2195</v>
      </c>
      <c r="BM67" s="45" t="s">
        <v>1758</v>
      </c>
      <c r="BN67" s="45" t="s">
        <v>2198</v>
      </c>
      <c r="BO67" s="45" t="s">
        <v>1760</v>
      </c>
      <c r="BP67" s="186">
        <v>5.3479976851851851E-2</v>
      </c>
      <c r="BQ67" s="46">
        <v>17.315000000000001</v>
      </c>
      <c r="BR67" s="46" t="s">
        <v>2197</v>
      </c>
      <c r="BS67" s="46">
        <v>223000</v>
      </c>
      <c r="BT67" s="46">
        <v>11000</v>
      </c>
      <c r="BU67" s="46">
        <v>1270</v>
      </c>
      <c r="BV67" s="46">
        <v>660</v>
      </c>
      <c r="BW67" s="46">
        <v>1140</v>
      </c>
      <c r="BX67" s="46">
        <v>370</v>
      </c>
      <c r="BY67" s="46">
        <v>47.1</v>
      </c>
      <c r="BZ67" s="46">
        <v>2.4</v>
      </c>
      <c r="CA67" s="166">
        <v>359000</v>
      </c>
      <c r="CB67" s="46">
        <v>24000</v>
      </c>
      <c r="CC67" s="46">
        <v>58.5</v>
      </c>
      <c r="CD67" s="46">
        <v>6.1</v>
      </c>
      <c r="CE67" s="46">
        <v>646</v>
      </c>
      <c r="CF67" s="46">
        <v>33</v>
      </c>
      <c r="CG67" s="46">
        <v>289</v>
      </c>
      <c r="CH67" s="46">
        <v>22</v>
      </c>
      <c r="CI67" s="46">
        <v>3360</v>
      </c>
      <c r="CJ67" s="46">
        <v>200</v>
      </c>
      <c r="CK67" s="46">
        <v>4180</v>
      </c>
      <c r="CL67" s="46">
        <v>380</v>
      </c>
      <c r="CM67" s="46">
        <v>678</v>
      </c>
      <c r="CN67" s="46">
        <v>46</v>
      </c>
      <c r="CO67" s="46">
        <v>13700</v>
      </c>
      <c r="CP67" s="46">
        <v>1200</v>
      </c>
      <c r="CQ67" s="46">
        <v>4550</v>
      </c>
      <c r="CR67" s="46">
        <v>330</v>
      </c>
      <c r="CS67" s="46">
        <v>36000</v>
      </c>
      <c r="CT67" s="46">
        <v>2600</v>
      </c>
      <c r="CU67" s="46">
        <v>9630</v>
      </c>
      <c r="CV67" s="46">
        <v>460</v>
      </c>
      <c r="CW67" s="46">
        <v>34300</v>
      </c>
      <c r="CX67" s="46">
        <v>2500</v>
      </c>
      <c r="CY67" s="46">
        <v>7270</v>
      </c>
      <c r="CZ67" s="46">
        <v>470</v>
      </c>
      <c r="DA67" s="46">
        <v>49100</v>
      </c>
      <c r="DB67" s="46">
        <v>3600</v>
      </c>
      <c r="DC67" s="46">
        <v>8460</v>
      </c>
      <c r="DD67" s="46">
        <v>570</v>
      </c>
      <c r="DE67" s="46">
        <v>749</v>
      </c>
      <c r="DF67" s="46">
        <v>63</v>
      </c>
      <c r="DG67" s="46">
        <v>6680</v>
      </c>
      <c r="DH67" s="46">
        <v>540</v>
      </c>
      <c r="DJ67" s="203">
        <v>307.5</v>
      </c>
      <c r="DK67" s="204">
        <f t="shared" si="32"/>
        <v>246.8354430379747</v>
      </c>
      <c r="DL67" s="204">
        <f t="shared" si="33"/>
        <v>1053.8336052202285</v>
      </c>
      <c r="DM67" s="204">
        <f t="shared" si="34"/>
        <v>3114.2241379310349</v>
      </c>
      <c r="DN67" s="204">
        <f t="shared" si="35"/>
        <v>7352.297592997812</v>
      </c>
      <c r="DO67" s="204">
        <f t="shared" si="36"/>
        <v>28243.243243243243</v>
      </c>
      <c r="DP67" s="204">
        <f t="shared" si="37"/>
        <v>12042.628774422734</v>
      </c>
      <c r="DQ67" s="204">
        <f t="shared" si="38"/>
        <v>68844.221105527628</v>
      </c>
      <c r="DR67" s="204">
        <f t="shared" si="39"/>
        <v>126038.78116343491</v>
      </c>
      <c r="DS67" s="204">
        <f t="shared" si="40"/>
        <v>146341.46341463414</v>
      </c>
      <c r="DT67" s="204">
        <f t="shared" si="41"/>
        <v>176373.62637362638</v>
      </c>
      <c r="DU67" s="204">
        <f t="shared" si="42"/>
        <v>214375</v>
      </c>
      <c r="DV67" s="204">
        <f t="shared" si="43"/>
        <v>294331.98380566802</v>
      </c>
      <c r="DW67" s="204">
        <f t="shared" si="44"/>
        <v>304968.94409937889</v>
      </c>
      <c r="DX67" s="204">
        <f t="shared" si="45"/>
        <v>343902.43902439025</v>
      </c>
      <c r="DY67" s="205">
        <f t="shared" si="46"/>
        <v>0.27310538937417217</v>
      </c>
      <c r="DZ67" s="206">
        <f t="shared" si="47"/>
        <v>0.23499999999999999</v>
      </c>
      <c r="EA67" s="206">
        <f t="shared" si="48"/>
        <v>0.11212574850299402</v>
      </c>
      <c r="EB67" s="223"/>
    </row>
    <row r="68" spans="1:132">
      <c r="A68" s="186"/>
      <c r="AQ68" s="165"/>
      <c r="AR68" s="165"/>
      <c r="BP68" s="186"/>
    </row>
    <row r="69" spans="1:132">
      <c r="A69" s="186">
        <v>42527.729693877314</v>
      </c>
      <c r="B69" s="45" t="s">
        <v>2199</v>
      </c>
      <c r="D69" s="45">
        <v>67838</v>
      </c>
      <c r="E69" s="45">
        <v>28413</v>
      </c>
      <c r="F69" s="45" t="s">
        <v>2200</v>
      </c>
      <c r="G69" s="45" t="s">
        <v>2201</v>
      </c>
      <c r="H69" s="45" t="s">
        <v>2202</v>
      </c>
      <c r="I69" s="45" t="s">
        <v>1756</v>
      </c>
      <c r="J69" s="159">
        <v>0.72963483796296291</v>
      </c>
      <c r="K69" s="46">
        <v>17.033000000000001</v>
      </c>
      <c r="L69" s="45" t="s">
        <v>2199</v>
      </c>
      <c r="M69" s="46">
        <v>4140</v>
      </c>
      <c r="N69" s="46">
        <v>22300</v>
      </c>
      <c r="O69" s="160">
        <v>0.52139999999999997</v>
      </c>
      <c r="P69" s="160">
        <f t="shared" ref="P69:P100" si="49">SQRT(P$2^2+(AB69/AA69)^2)*O69</f>
        <v>1.3580617953539523E-2</v>
      </c>
      <c r="Q69" s="161">
        <v>6.9699999999999998E-2</v>
      </c>
      <c r="R69" s="161">
        <f t="shared" ref="R69:R100" si="50">SQRT(R$2^2+(AD69/AC69)^2)*Q69</f>
        <v>1.8393574965188252E-3</v>
      </c>
      <c r="S69" s="161">
        <v>0.90859999999999996</v>
      </c>
      <c r="T69" s="162">
        <v>14.347200000000001</v>
      </c>
      <c r="U69" s="162">
        <f t="shared" ref="U69:U100" si="51">SQRT(U$2^2+(AG69/AF69)^2)*T69</f>
        <v>0.3786174125030306</v>
      </c>
      <c r="V69" s="163">
        <v>5.5039999999999999E-2</v>
      </c>
      <c r="W69" s="163">
        <f t="shared" ref="W69:W100" si="52">SQRT(W$2^2+(AI69/AH69)^2)*V69</f>
        <v>1.1613184920597794E-3</v>
      </c>
      <c r="X69" s="162">
        <v>0.10082000000000001</v>
      </c>
      <c r="Y69" s="164">
        <v>2.1190000000000001E-2</v>
      </c>
      <c r="Z69" s="164">
        <f t="shared" ref="Z69:Z100" si="53">SQRT(Z$2^2+(AL69/AK69)^2)*Y69</f>
        <v>5.3104278547024821E-4</v>
      </c>
      <c r="AA69" s="15">
        <v>0.52139999999999997</v>
      </c>
      <c r="AB69" s="15">
        <v>8.6999999999999994E-3</v>
      </c>
      <c r="AC69" s="15">
        <v>6.9699999999999998E-2</v>
      </c>
      <c r="AD69" s="15">
        <v>1.1999999999999999E-3</v>
      </c>
      <c r="AE69" s="47">
        <v>0.90859999999999996</v>
      </c>
      <c r="AF69" s="67">
        <v>14.347200000000001</v>
      </c>
      <c r="AG69" s="47">
        <v>0.2470107</v>
      </c>
      <c r="AH69" s="15">
        <v>5.5039999999999999E-2</v>
      </c>
      <c r="AI69" s="4">
        <v>3.6999999999999999E-4</v>
      </c>
      <c r="AJ69" s="89">
        <v>0.10082000000000001</v>
      </c>
      <c r="AK69" s="4">
        <v>2.1190000000000001E-2</v>
      </c>
      <c r="AL69" s="4">
        <v>3.2000000000000003E-4</v>
      </c>
      <c r="AM69" s="4">
        <v>9.9059999999999999E-3</v>
      </c>
      <c r="AN69" s="4">
        <v>5.1999999999999997E-5</v>
      </c>
      <c r="AO69" s="46">
        <v>426</v>
      </c>
      <c r="AP69" s="46">
        <v>5.8</v>
      </c>
      <c r="AQ69" s="166">
        <v>434.4</v>
      </c>
      <c r="AR69" s="166">
        <v>7.1</v>
      </c>
      <c r="AS69" s="46">
        <v>423.8</v>
      </c>
      <c r="AT69" s="46">
        <v>6.3</v>
      </c>
      <c r="AU69" s="46">
        <v>417</v>
      </c>
      <c r="AV69" s="46">
        <v>16</v>
      </c>
      <c r="AW69" s="46">
        <v>35.1</v>
      </c>
      <c r="AX69" s="46">
        <v>1.5</v>
      </c>
      <c r="AY69" s="46">
        <v>156.4</v>
      </c>
      <c r="AZ69" s="46">
        <v>6.1</v>
      </c>
      <c r="BA69" s="46">
        <v>274800</v>
      </c>
      <c r="BB69" s="46">
        <v>8400</v>
      </c>
      <c r="BC69" s="46">
        <v>4818</v>
      </c>
      <c r="BD69" s="46">
        <v>168</v>
      </c>
      <c r="BE69" s="46">
        <v>108420</v>
      </c>
      <c r="BF69" s="46">
        <v>3720</v>
      </c>
      <c r="BG69" s="46">
        <v>12.6</v>
      </c>
      <c r="BH69" s="46">
        <v>13.8</v>
      </c>
      <c r="BI69" s="46">
        <f t="shared" ref="BI69:BI132" si="54">BE69/BG69</f>
        <v>8604.7619047619046</v>
      </c>
      <c r="BJ69" s="46">
        <f t="shared" ref="BJ69:BJ132" si="55">SQRT((BH69/BG69)^2+(BF69/BE69)^2)*BI69</f>
        <v>9428.8864322695063</v>
      </c>
      <c r="BL69" s="45" t="s">
        <v>2200</v>
      </c>
      <c r="BM69" s="45" t="s">
        <v>2203</v>
      </c>
      <c r="BN69" s="45" t="s">
        <v>2204</v>
      </c>
      <c r="BO69" s="45" t="s">
        <v>1756</v>
      </c>
      <c r="BP69" s="186">
        <v>0.72974328703703695</v>
      </c>
      <c r="BQ69" s="46">
        <v>18.033000000000001</v>
      </c>
      <c r="BR69" s="46" t="s">
        <v>2199</v>
      </c>
      <c r="BS69" s="46">
        <v>180000</v>
      </c>
      <c r="BT69" s="46">
        <v>15000</v>
      </c>
      <c r="BU69" s="46">
        <v>-740</v>
      </c>
      <c r="BV69" s="46">
        <v>930</v>
      </c>
      <c r="BW69" s="46">
        <v>6180</v>
      </c>
      <c r="BX69" s="46">
        <v>610</v>
      </c>
      <c r="BY69" s="46">
        <v>26.5</v>
      </c>
      <c r="BZ69" s="46">
        <v>3</v>
      </c>
      <c r="CA69" s="166">
        <v>28900</v>
      </c>
      <c r="CB69" s="46">
        <v>2300</v>
      </c>
      <c r="CC69" s="46">
        <v>103000</v>
      </c>
      <c r="CD69" s="46">
        <v>11000</v>
      </c>
      <c r="CE69" s="46">
        <v>212000</v>
      </c>
      <c r="CF69" s="46">
        <v>14000</v>
      </c>
      <c r="CG69" s="46">
        <v>28100</v>
      </c>
      <c r="CH69" s="46">
        <v>2300</v>
      </c>
      <c r="CI69" s="46">
        <v>113900</v>
      </c>
      <c r="CJ69" s="46">
        <v>8500</v>
      </c>
      <c r="CK69" s="46">
        <v>22100</v>
      </c>
      <c r="CL69" s="46">
        <v>2000</v>
      </c>
      <c r="CM69" s="46">
        <v>2070</v>
      </c>
      <c r="CN69" s="46">
        <v>190</v>
      </c>
      <c r="CO69" s="46">
        <v>17900</v>
      </c>
      <c r="CP69" s="46">
        <v>1200</v>
      </c>
      <c r="CQ69" s="46">
        <v>2350</v>
      </c>
      <c r="CR69" s="46">
        <v>200</v>
      </c>
      <c r="CS69" s="46">
        <v>9120</v>
      </c>
      <c r="CT69" s="46">
        <v>790</v>
      </c>
      <c r="CU69" s="46">
        <v>1220</v>
      </c>
      <c r="CV69" s="46">
        <v>110</v>
      </c>
      <c r="CW69" s="46">
        <v>1650</v>
      </c>
      <c r="CX69" s="46">
        <v>170</v>
      </c>
      <c r="CY69" s="46">
        <v>113</v>
      </c>
      <c r="CZ69" s="46">
        <v>12</v>
      </c>
      <c r="DA69" s="46">
        <v>294</v>
      </c>
      <c r="DB69" s="46">
        <v>31</v>
      </c>
      <c r="DC69" s="46">
        <v>27.5</v>
      </c>
      <c r="DD69" s="46">
        <v>3.5</v>
      </c>
      <c r="DE69" s="46">
        <v>22300</v>
      </c>
      <c r="DF69" s="46">
        <v>1900</v>
      </c>
      <c r="DG69" s="46">
        <v>4140</v>
      </c>
      <c r="DH69" s="46">
        <v>280</v>
      </c>
      <c r="DJ69" s="203" t="e">
        <f>#REF!</f>
        <v>#REF!</v>
      </c>
      <c r="DK69" s="204">
        <f t="shared" ref="DK69:DK132" si="56">CC69/DK$2</f>
        <v>434599.15611814347</v>
      </c>
      <c r="DL69" s="204">
        <f t="shared" ref="DL69:DL132" si="57">CE69/DL$2</f>
        <v>345840.13050570962</v>
      </c>
      <c r="DM69" s="204">
        <f t="shared" ref="DM69:DM132" si="58">CG69/DM$2</f>
        <v>302801.72413793107</v>
      </c>
      <c r="DN69" s="204">
        <f t="shared" ref="DN69:DN132" si="59">CI69/DN$2</f>
        <v>249234.13566739604</v>
      </c>
      <c r="DO69" s="204">
        <f t="shared" ref="DO69:DO132" si="60">CK69/DO$2</f>
        <v>149324.32432432432</v>
      </c>
      <c r="DP69" s="204">
        <f t="shared" ref="DP69:DP132" si="61">CM69/DP$2</f>
        <v>36767.317939609231</v>
      </c>
      <c r="DQ69" s="204">
        <f t="shared" ref="DQ69:DQ132" si="62">CO69/DQ$2</f>
        <v>89949.748743718592</v>
      </c>
      <c r="DR69" s="204">
        <f t="shared" ref="DR69:DR132" si="63">CQ69/DR$2</f>
        <v>65096.952908587256</v>
      </c>
      <c r="DS69" s="204">
        <f t="shared" ref="DS69:DS132" si="64">CS69/DS$2</f>
        <v>37073.170731707316</v>
      </c>
      <c r="DT69" s="204">
        <f t="shared" ref="DT69:DT132" si="65">CU69/DT$2</f>
        <v>22344.322344322343</v>
      </c>
      <c r="DU69" s="204">
        <f t="shared" ref="DU69:DU132" si="66">CW69/DU$2</f>
        <v>10312.5</v>
      </c>
      <c r="DV69" s="204">
        <f t="shared" ref="DV69:DV132" si="67">CY69/DV$2</f>
        <v>4574.8987854251009</v>
      </c>
      <c r="DW69" s="204">
        <f t="shared" ref="DW69:DW132" si="68">DA69/DW$2</f>
        <v>1826.086956521739</v>
      </c>
      <c r="DX69" s="204">
        <f t="shared" ref="DX69:DX132" si="69">DC69/DX$2</f>
        <v>1117.8861788617885</v>
      </c>
      <c r="DY69" s="205">
        <f t="shared" ref="DY69:DY132" si="70">DP69/(SQRT(DO69*DQ69))</f>
        <v>0.31724639386460773</v>
      </c>
      <c r="DZ69" s="206">
        <f t="shared" ref="DZ69:DZ132" si="71">DC69/CS69</f>
        <v>3.0153508771929823E-3</v>
      </c>
      <c r="EA69" s="206">
        <f t="shared" ref="EA69:EA132" si="72">DE69/DG69</f>
        <v>5.3864734299516908</v>
      </c>
      <c r="EB69" s="223"/>
    </row>
    <row r="70" spans="1:132">
      <c r="A70" s="186">
        <v>42527.781209097222</v>
      </c>
      <c r="B70" s="45" t="s">
        <v>2205</v>
      </c>
      <c r="D70" s="45">
        <v>67846</v>
      </c>
      <c r="E70" s="45">
        <v>28426</v>
      </c>
      <c r="F70" s="45" t="s">
        <v>2206</v>
      </c>
      <c r="G70" s="45" t="s">
        <v>2201</v>
      </c>
      <c r="H70" s="45" t="s">
        <v>2207</v>
      </c>
      <c r="I70" s="45" t="s">
        <v>1756</v>
      </c>
      <c r="J70" s="159">
        <v>0.78115011574074078</v>
      </c>
      <c r="K70" s="46">
        <v>17.035</v>
      </c>
      <c r="L70" s="45" t="s">
        <v>2205</v>
      </c>
      <c r="M70" s="46">
        <v>4700</v>
      </c>
      <c r="N70" s="46">
        <v>25500</v>
      </c>
      <c r="O70" s="160">
        <v>0.52900000000000003</v>
      </c>
      <c r="P70" s="160">
        <f t="shared" si="49"/>
        <v>1.676115747793093E-2</v>
      </c>
      <c r="Q70" s="161">
        <v>6.8000000000000005E-2</v>
      </c>
      <c r="R70" s="161">
        <f t="shared" si="50"/>
        <v>2.0999047597450699E-3</v>
      </c>
      <c r="S70" s="161">
        <v>0.90922000000000003</v>
      </c>
      <c r="T70" s="162">
        <v>14.705880000000001</v>
      </c>
      <c r="U70" s="162">
        <f t="shared" si="51"/>
        <v>0.45413165124487853</v>
      </c>
      <c r="V70" s="163">
        <v>5.6919999999999998E-2</v>
      </c>
      <c r="W70" s="163">
        <f t="shared" si="52"/>
        <v>1.2731278647488632E-3</v>
      </c>
      <c r="X70" s="162">
        <v>8.1710000000000005E-2</v>
      </c>
      <c r="Y70" s="164">
        <v>2.0830000000000001E-2</v>
      </c>
      <c r="Z70" s="164">
        <f t="shared" si="53"/>
        <v>5.9871158331871292E-4</v>
      </c>
      <c r="AA70" s="15">
        <v>0.52900000000000003</v>
      </c>
      <c r="AB70" s="15">
        <v>1.2999999999999999E-2</v>
      </c>
      <c r="AC70" s="15">
        <v>6.8000000000000005E-2</v>
      </c>
      <c r="AD70" s="15">
        <v>1.6000000000000001E-3</v>
      </c>
      <c r="AE70" s="47">
        <v>0.90922000000000003</v>
      </c>
      <c r="AF70" s="67">
        <v>14.705880000000001</v>
      </c>
      <c r="AG70" s="47">
        <v>0.34602080000000002</v>
      </c>
      <c r="AH70" s="15">
        <v>5.6919999999999998E-2</v>
      </c>
      <c r="AI70" s="4">
        <v>5.6999999999999998E-4</v>
      </c>
      <c r="AJ70" s="89">
        <v>8.1710000000000005E-2</v>
      </c>
      <c r="AK70" s="4">
        <v>2.0830000000000001E-2</v>
      </c>
      <c r="AL70" s="4">
        <v>4.2999999999999999E-4</v>
      </c>
      <c r="AM70" s="4">
        <v>1.2678E-2</v>
      </c>
      <c r="AN70" s="4">
        <v>7.8999999999999996E-5</v>
      </c>
      <c r="AO70" s="46">
        <v>431.3</v>
      </c>
      <c r="AP70" s="46">
        <v>8.5</v>
      </c>
      <c r="AQ70" s="166">
        <v>424</v>
      </c>
      <c r="AR70" s="166">
        <v>9.4</v>
      </c>
      <c r="AS70" s="46">
        <v>416.7</v>
      </c>
      <c r="AT70" s="46">
        <v>8.5</v>
      </c>
      <c r="AU70" s="46">
        <v>488</v>
      </c>
      <c r="AV70" s="46">
        <v>22</v>
      </c>
      <c r="AW70" s="46">
        <v>45.9</v>
      </c>
      <c r="AX70" s="46">
        <v>1.9</v>
      </c>
      <c r="AY70" s="46">
        <v>210.1</v>
      </c>
      <c r="AZ70" s="46">
        <v>9.3000000000000007</v>
      </c>
      <c r="BA70" s="46">
        <v>367800</v>
      </c>
      <c r="BB70" s="46">
        <v>15000</v>
      </c>
      <c r="BC70" s="46">
        <v>5700</v>
      </c>
      <c r="BD70" s="46">
        <v>186</v>
      </c>
      <c r="BE70" s="46">
        <v>138600</v>
      </c>
      <c r="BF70" s="46">
        <v>5040</v>
      </c>
      <c r="BG70" s="46">
        <v>22.2</v>
      </c>
      <c r="BH70" s="46">
        <v>14.4</v>
      </c>
      <c r="BI70" s="46">
        <f t="shared" si="54"/>
        <v>6243.2432432432433</v>
      </c>
      <c r="BJ70" s="46">
        <f t="shared" si="55"/>
        <v>4056.0299372239383</v>
      </c>
      <c r="BL70" s="45" t="s">
        <v>2206</v>
      </c>
      <c r="BM70" s="45" t="s">
        <v>2203</v>
      </c>
      <c r="BN70" s="45" t="s">
        <v>2208</v>
      </c>
      <c r="BO70" s="45" t="s">
        <v>1756</v>
      </c>
      <c r="BP70" s="186">
        <v>0.78125844907407405</v>
      </c>
      <c r="BQ70" s="46">
        <v>18.035</v>
      </c>
      <c r="BR70" s="46" t="s">
        <v>2205</v>
      </c>
      <c r="BS70" s="46">
        <v>212000</v>
      </c>
      <c r="BT70" s="46">
        <v>15000</v>
      </c>
      <c r="BU70" s="46">
        <v>1040</v>
      </c>
      <c r="BV70" s="46">
        <v>950</v>
      </c>
      <c r="BW70" s="46">
        <v>6320</v>
      </c>
      <c r="BX70" s="46">
        <v>730</v>
      </c>
      <c r="BY70" s="46">
        <v>38.5</v>
      </c>
      <c r="BZ70" s="46">
        <v>4.8</v>
      </c>
      <c r="CA70" s="166">
        <v>29000</v>
      </c>
      <c r="CB70" s="46">
        <v>1900</v>
      </c>
      <c r="CC70" s="46">
        <v>98300</v>
      </c>
      <c r="CD70" s="46">
        <v>7500</v>
      </c>
      <c r="CE70" s="46">
        <v>228000</v>
      </c>
      <c r="CF70" s="46">
        <v>19000</v>
      </c>
      <c r="CG70" s="46">
        <v>28500</v>
      </c>
      <c r="CH70" s="46">
        <v>1800</v>
      </c>
      <c r="CI70" s="46">
        <v>116200</v>
      </c>
      <c r="CJ70" s="46">
        <v>9400</v>
      </c>
      <c r="CK70" s="46">
        <v>23100</v>
      </c>
      <c r="CL70" s="46">
        <v>1500</v>
      </c>
      <c r="CM70" s="46">
        <v>2430</v>
      </c>
      <c r="CN70" s="46">
        <v>170</v>
      </c>
      <c r="CO70" s="46">
        <v>16600</v>
      </c>
      <c r="CP70" s="46">
        <v>1100</v>
      </c>
      <c r="CQ70" s="46">
        <v>2300</v>
      </c>
      <c r="CR70" s="46">
        <v>200</v>
      </c>
      <c r="CS70" s="46">
        <v>9350</v>
      </c>
      <c r="CT70" s="46">
        <v>610</v>
      </c>
      <c r="CU70" s="46">
        <v>1220</v>
      </c>
      <c r="CV70" s="46">
        <v>76</v>
      </c>
      <c r="CW70" s="46">
        <v>1630</v>
      </c>
      <c r="CX70" s="46">
        <v>120</v>
      </c>
      <c r="CY70" s="46">
        <v>138</v>
      </c>
      <c r="CZ70" s="46">
        <v>11</v>
      </c>
      <c r="DA70" s="46">
        <v>361</v>
      </c>
      <c r="DB70" s="46">
        <v>30</v>
      </c>
      <c r="DC70" s="46">
        <v>38.1</v>
      </c>
      <c r="DD70" s="46">
        <v>3.2</v>
      </c>
      <c r="DE70" s="46">
        <v>25500</v>
      </c>
      <c r="DF70" s="46">
        <v>1500</v>
      </c>
      <c r="DG70" s="46">
        <v>4700</v>
      </c>
      <c r="DH70" s="46">
        <v>330</v>
      </c>
      <c r="DJ70" s="203" t="e">
        <f>#REF!</f>
        <v>#REF!</v>
      </c>
      <c r="DK70" s="204">
        <f t="shared" si="56"/>
        <v>414767.93248945149</v>
      </c>
      <c r="DL70" s="204">
        <f t="shared" si="57"/>
        <v>371941.27243066888</v>
      </c>
      <c r="DM70" s="204">
        <f t="shared" si="58"/>
        <v>307112.06896551728</v>
      </c>
      <c r="DN70" s="204">
        <f t="shared" si="59"/>
        <v>254266.95842450764</v>
      </c>
      <c r="DO70" s="204">
        <f t="shared" si="60"/>
        <v>156081.08108108109</v>
      </c>
      <c r="DP70" s="204">
        <f t="shared" si="61"/>
        <v>43161.634103019533</v>
      </c>
      <c r="DQ70" s="204">
        <f t="shared" si="62"/>
        <v>83417.08542713568</v>
      </c>
      <c r="DR70" s="204">
        <f t="shared" si="63"/>
        <v>63711.911357340723</v>
      </c>
      <c r="DS70" s="204">
        <f t="shared" si="64"/>
        <v>38008.130081300813</v>
      </c>
      <c r="DT70" s="204">
        <f t="shared" si="65"/>
        <v>22344.322344322343</v>
      </c>
      <c r="DU70" s="204">
        <f t="shared" si="66"/>
        <v>10187.5</v>
      </c>
      <c r="DV70" s="204">
        <f t="shared" si="67"/>
        <v>5587.0445344129557</v>
      </c>
      <c r="DW70" s="204">
        <f t="shared" si="68"/>
        <v>2242.2360248447203</v>
      </c>
      <c r="DX70" s="204">
        <f t="shared" si="69"/>
        <v>1548.780487804878</v>
      </c>
      <c r="DY70" s="205">
        <f t="shared" si="70"/>
        <v>0.37826420027071006</v>
      </c>
      <c r="DZ70" s="206">
        <f t="shared" si="71"/>
        <v>4.0748663101604276E-3</v>
      </c>
      <c r="EA70" s="206">
        <f t="shared" si="72"/>
        <v>5.4255319148936172</v>
      </c>
      <c r="EB70" s="223"/>
    </row>
    <row r="71" spans="1:132">
      <c r="A71" s="186">
        <v>42527.78684025463</v>
      </c>
      <c r="B71" s="45" t="s">
        <v>2209</v>
      </c>
      <c r="D71" s="45">
        <v>67862</v>
      </c>
      <c r="E71" s="45">
        <v>28426</v>
      </c>
      <c r="F71" s="45" t="s">
        <v>2210</v>
      </c>
      <c r="G71" s="45" t="s">
        <v>2201</v>
      </c>
      <c r="H71" s="45" t="s">
        <v>2211</v>
      </c>
      <c r="I71" s="45" t="s">
        <v>1756</v>
      </c>
      <c r="J71" s="159">
        <v>0.7867812500000001</v>
      </c>
      <c r="K71" s="46">
        <v>17.062000000000001</v>
      </c>
      <c r="L71" s="45" t="s">
        <v>2209</v>
      </c>
      <c r="M71" s="46">
        <v>4440</v>
      </c>
      <c r="N71" s="46">
        <v>31700</v>
      </c>
      <c r="O71" s="160">
        <v>0.51400000000000001</v>
      </c>
      <c r="P71" s="160">
        <f t="shared" si="49"/>
        <v>1.5801215143146429E-2</v>
      </c>
      <c r="Q71" s="161">
        <v>6.7699999999999996E-2</v>
      </c>
      <c r="R71" s="161">
        <f t="shared" si="50"/>
        <v>2.0207216532714249E-3</v>
      </c>
      <c r="S71" s="161">
        <v>0.95047999999999999</v>
      </c>
      <c r="T71" s="162">
        <v>14.771050000000001</v>
      </c>
      <c r="U71" s="162">
        <f t="shared" si="51"/>
        <v>0.44088889360772066</v>
      </c>
      <c r="V71" s="163">
        <v>5.5320000000000001E-2</v>
      </c>
      <c r="W71" s="163">
        <f t="shared" si="52"/>
        <v>1.1412804037571134E-3</v>
      </c>
      <c r="X71" s="162">
        <v>-0.15770000000000001</v>
      </c>
      <c r="Y71" s="164">
        <v>2.1229999999999999E-2</v>
      </c>
      <c r="Z71" s="164">
        <f t="shared" si="53"/>
        <v>6.3339179028465474E-4</v>
      </c>
      <c r="AA71" s="15">
        <v>0.51400000000000001</v>
      </c>
      <c r="AB71" s="15">
        <v>1.2E-2</v>
      </c>
      <c r="AC71" s="15">
        <v>6.7699999999999996E-2</v>
      </c>
      <c r="AD71" s="15">
        <v>1.5E-3</v>
      </c>
      <c r="AE71" s="47">
        <v>0.95047999999999999</v>
      </c>
      <c r="AF71" s="67">
        <v>14.771050000000001</v>
      </c>
      <c r="AG71" s="47">
        <v>0.32727580000000001</v>
      </c>
      <c r="AH71" s="15">
        <v>5.5320000000000001E-2</v>
      </c>
      <c r="AI71" s="4">
        <v>2.7999999999999998E-4</v>
      </c>
      <c r="AJ71" s="89">
        <v>-0.15770000000000001</v>
      </c>
      <c r="AK71" s="4">
        <v>2.1229999999999999E-2</v>
      </c>
      <c r="AL71" s="4">
        <v>4.6999999999999999E-4</v>
      </c>
      <c r="AM71" s="4">
        <v>1.261E-2</v>
      </c>
      <c r="AN71" s="4">
        <v>2.7E-4</v>
      </c>
      <c r="AO71" s="46">
        <v>420.7</v>
      </c>
      <c r="AP71" s="46">
        <v>8.4</v>
      </c>
      <c r="AQ71" s="166">
        <v>422.1</v>
      </c>
      <c r="AR71" s="166">
        <v>9.1</v>
      </c>
      <c r="AS71" s="46">
        <v>424.6</v>
      </c>
      <c r="AT71" s="46">
        <v>9.4</v>
      </c>
      <c r="AU71" s="46">
        <v>425</v>
      </c>
      <c r="AV71" s="46">
        <v>11</v>
      </c>
      <c r="AW71" s="46">
        <v>45.1</v>
      </c>
      <c r="AX71" s="46">
        <v>2</v>
      </c>
      <c r="AY71" s="46">
        <v>244</v>
      </c>
      <c r="AZ71" s="46">
        <v>16</v>
      </c>
      <c r="BA71" s="46">
        <v>434400</v>
      </c>
      <c r="BB71" s="46">
        <v>25200</v>
      </c>
      <c r="BC71" s="46">
        <v>5388</v>
      </c>
      <c r="BD71" s="46">
        <v>204</v>
      </c>
      <c r="BE71" s="46">
        <v>135360</v>
      </c>
      <c r="BF71" s="46">
        <v>5280</v>
      </c>
      <c r="BG71" s="46">
        <v>18</v>
      </c>
      <c r="BH71" s="46">
        <v>12.6</v>
      </c>
      <c r="BI71" s="46">
        <f t="shared" si="54"/>
        <v>7520</v>
      </c>
      <c r="BJ71" s="46">
        <f t="shared" si="55"/>
        <v>5272.1665797321357</v>
      </c>
      <c r="BL71" s="45" t="s">
        <v>2210</v>
      </c>
      <c r="BM71" s="45" t="s">
        <v>2203</v>
      </c>
      <c r="BN71" s="45" t="s">
        <v>2212</v>
      </c>
      <c r="BO71" s="45" t="s">
        <v>1756</v>
      </c>
      <c r="BP71" s="186">
        <v>0.78688958333333325</v>
      </c>
      <c r="BQ71" s="46">
        <v>18.062000000000001</v>
      </c>
      <c r="BR71" s="46" t="s">
        <v>2209</v>
      </c>
      <c r="BS71" s="46">
        <v>223000</v>
      </c>
      <c r="BT71" s="46">
        <v>18000</v>
      </c>
      <c r="BU71" s="46">
        <v>1630</v>
      </c>
      <c r="BV71" s="46">
        <v>630</v>
      </c>
      <c r="BW71" s="46">
        <v>7140</v>
      </c>
      <c r="BX71" s="46">
        <v>720</v>
      </c>
      <c r="BY71" s="46">
        <v>25.2</v>
      </c>
      <c r="BZ71" s="46">
        <v>3</v>
      </c>
      <c r="CA71" s="166">
        <v>28000</v>
      </c>
      <c r="CB71" s="46">
        <v>2300</v>
      </c>
      <c r="CC71" s="46">
        <v>96900</v>
      </c>
      <c r="CD71" s="46">
        <v>8800</v>
      </c>
      <c r="CE71" s="46">
        <v>224000</v>
      </c>
      <c r="CF71" s="46">
        <v>20000</v>
      </c>
      <c r="CG71" s="46">
        <v>26400</v>
      </c>
      <c r="CH71" s="46">
        <v>2300</v>
      </c>
      <c r="CI71" s="46">
        <v>107600</v>
      </c>
      <c r="CJ71" s="46">
        <v>9200</v>
      </c>
      <c r="CK71" s="46">
        <v>22200</v>
      </c>
      <c r="CL71" s="46">
        <v>1800</v>
      </c>
      <c r="CM71" s="46">
        <v>2210</v>
      </c>
      <c r="CN71" s="46">
        <v>170</v>
      </c>
      <c r="CO71" s="46">
        <v>16200</v>
      </c>
      <c r="CP71" s="46">
        <v>1100</v>
      </c>
      <c r="CQ71" s="46">
        <v>2080</v>
      </c>
      <c r="CR71" s="46">
        <v>170</v>
      </c>
      <c r="CS71" s="46">
        <v>9490</v>
      </c>
      <c r="CT71" s="46">
        <v>650</v>
      </c>
      <c r="CU71" s="46">
        <v>1212</v>
      </c>
      <c r="CV71" s="46">
        <v>94</v>
      </c>
      <c r="CW71" s="46">
        <v>1630</v>
      </c>
      <c r="CX71" s="46">
        <v>160</v>
      </c>
      <c r="CY71" s="46">
        <v>132</v>
      </c>
      <c r="CZ71" s="46">
        <v>13</v>
      </c>
      <c r="DA71" s="46">
        <v>380</v>
      </c>
      <c r="DB71" s="46">
        <v>47</v>
      </c>
      <c r="DC71" s="46">
        <v>37.5</v>
      </c>
      <c r="DD71" s="46">
        <v>4.0999999999999996</v>
      </c>
      <c r="DE71" s="46">
        <v>31700</v>
      </c>
      <c r="DF71" s="46">
        <v>2700</v>
      </c>
      <c r="DG71" s="46">
        <v>4440</v>
      </c>
      <c r="DH71" s="46">
        <v>400</v>
      </c>
      <c r="DJ71" s="203" t="e">
        <f>#REF!</f>
        <v>#REF!</v>
      </c>
      <c r="DK71" s="204">
        <f t="shared" si="56"/>
        <v>408860.75949367089</v>
      </c>
      <c r="DL71" s="204">
        <f t="shared" si="57"/>
        <v>365415.98694942903</v>
      </c>
      <c r="DM71" s="204">
        <f t="shared" si="58"/>
        <v>284482.75862068968</v>
      </c>
      <c r="DN71" s="204">
        <f t="shared" si="59"/>
        <v>235448.57768052517</v>
      </c>
      <c r="DO71" s="204">
        <f t="shared" si="60"/>
        <v>150000</v>
      </c>
      <c r="DP71" s="204">
        <f t="shared" si="61"/>
        <v>39253.996447602127</v>
      </c>
      <c r="DQ71" s="204">
        <f t="shared" si="62"/>
        <v>81407.035175879399</v>
      </c>
      <c r="DR71" s="204">
        <f t="shared" si="63"/>
        <v>57617.728531855959</v>
      </c>
      <c r="DS71" s="204">
        <f t="shared" si="64"/>
        <v>38577.235772357722</v>
      </c>
      <c r="DT71" s="204">
        <f t="shared" si="65"/>
        <v>22197.802197802197</v>
      </c>
      <c r="DU71" s="204">
        <f t="shared" si="66"/>
        <v>10187.5</v>
      </c>
      <c r="DV71" s="204">
        <f t="shared" si="67"/>
        <v>5344.1295546558704</v>
      </c>
      <c r="DW71" s="204">
        <f t="shared" si="68"/>
        <v>2360.2484472049687</v>
      </c>
      <c r="DX71" s="204">
        <f t="shared" si="69"/>
        <v>1524.3902439024389</v>
      </c>
      <c r="DY71" s="205">
        <f t="shared" si="70"/>
        <v>0.3552280732523394</v>
      </c>
      <c r="DZ71" s="206">
        <f t="shared" si="71"/>
        <v>3.9515279241306642E-3</v>
      </c>
      <c r="EA71" s="206">
        <f t="shared" si="72"/>
        <v>7.1396396396396398</v>
      </c>
      <c r="EB71" s="223"/>
    </row>
    <row r="72" spans="1:132">
      <c r="A72" s="186">
        <v>42527.792480300923</v>
      </c>
      <c r="B72" s="45" t="s">
        <v>2213</v>
      </c>
      <c r="D72" s="45">
        <v>67878</v>
      </c>
      <c r="E72" s="45">
        <v>28426</v>
      </c>
      <c r="F72" s="45" t="s">
        <v>1793</v>
      </c>
      <c r="G72" s="45" t="s">
        <v>2201</v>
      </c>
      <c r="H72" s="45" t="s">
        <v>2214</v>
      </c>
      <c r="I72" s="45" t="s">
        <v>1756</v>
      </c>
      <c r="J72" s="159">
        <v>0.79242129629629632</v>
      </c>
      <c r="K72" s="46">
        <v>17.056999999999999</v>
      </c>
      <c r="L72" s="45" t="s">
        <v>2213</v>
      </c>
      <c r="M72" s="46">
        <v>3710</v>
      </c>
      <c r="N72" s="46">
        <v>49300</v>
      </c>
      <c r="O72" s="160">
        <v>0.51500000000000001</v>
      </c>
      <c r="P72" s="160">
        <f t="shared" si="49"/>
        <v>1.5069505632236248E-2</v>
      </c>
      <c r="Q72" s="161">
        <v>6.7599999999999993E-2</v>
      </c>
      <c r="R72" s="161">
        <f t="shared" si="50"/>
        <v>1.8756076348746291E-3</v>
      </c>
      <c r="S72" s="161">
        <v>0.93159999999999998</v>
      </c>
      <c r="T72" s="162">
        <v>14.792899999999999</v>
      </c>
      <c r="U72" s="162">
        <f t="shared" si="51"/>
        <v>0.41043896478458275</v>
      </c>
      <c r="V72" s="163">
        <v>5.5219999999999998E-2</v>
      </c>
      <c r="W72" s="163">
        <f t="shared" si="52"/>
        <v>1.1925600026833031E-3</v>
      </c>
      <c r="X72" s="162">
        <v>2.1634E-2</v>
      </c>
      <c r="Y72" s="164">
        <v>2.1129999999999999E-2</v>
      </c>
      <c r="Z72" s="164">
        <f t="shared" si="53"/>
        <v>5.8880451764571238E-4</v>
      </c>
      <c r="AA72" s="15">
        <v>0.51500000000000001</v>
      </c>
      <c r="AB72" s="15">
        <v>1.0999999999999999E-2</v>
      </c>
      <c r="AC72" s="15">
        <v>6.7599999999999993E-2</v>
      </c>
      <c r="AD72" s="15">
        <v>1.2999999999999999E-3</v>
      </c>
      <c r="AE72" s="47">
        <v>0.93159999999999998</v>
      </c>
      <c r="AF72" s="67">
        <v>14.792899999999999</v>
      </c>
      <c r="AG72" s="47">
        <v>0.28447879999999998</v>
      </c>
      <c r="AH72" s="15">
        <v>5.5219999999999998E-2</v>
      </c>
      <c r="AI72" s="4">
        <v>4.4999999999999999E-4</v>
      </c>
      <c r="AJ72" s="89">
        <v>2.1634E-2</v>
      </c>
      <c r="AK72" s="4">
        <v>2.1129999999999999E-2</v>
      </c>
      <c r="AL72" s="4">
        <v>4.0999999999999999E-4</v>
      </c>
      <c r="AM72" s="4">
        <v>9.9249999999999998E-3</v>
      </c>
      <c r="AN72" s="4">
        <v>3.8000000000000002E-5</v>
      </c>
      <c r="AO72" s="46">
        <v>421.9</v>
      </c>
      <c r="AP72" s="46">
        <v>7.3</v>
      </c>
      <c r="AQ72" s="166">
        <v>421.4</v>
      </c>
      <c r="AR72" s="166">
        <v>7.8</v>
      </c>
      <c r="AS72" s="46">
        <v>422.7</v>
      </c>
      <c r="AT72" s="46">
        <v>8.1999999999999993</v>
      </c>
      <c r="AU72" s="46">
        <v>421</v>
      </c>
      <c r="AV72" s="46">
        <v>18</v>
      </c>
      <c r="AW72" s="46">
        <v>40.200000000000003</v>
      </c>
      <c r="AX72" s="46">
        <v>1.9</v>
      </c>
      <c r="AY72" s="46">
        <v>361</v>
      </c>
      <c r="AZ72" s="46">
        <v>15</v>
      </c>
      <c r="BA72" s="46">
        <v>631200</v>
      </c>
      <c r="BB72" s="46">
        <v>22800</v>
      </c>
      <c r="BC72" s="46">
        <v>4824</v>
      </c>
      <c r="BD72" s="46">
        <v>198</v>
      </c>
      <c r="BE72" s="46">
        <v>121080</v>
      </c>
      <c r="BF72" s="46">
        <v>4680</v>
      </c>
      <c r="BG72" s="46">
        <v>21.6</v>
      </c>
      <c r="BH72" s="46">
        <v>14.4</v>
      </c>
      <c r="BI72" s="46">
        <f t="shared" si="54"/>
        <v>5605.5555555555547</v>
      </c>
      <c r="BJ72" s="46">
        <f t="shared" si="55"/>
        <v>3743.3127388225253</v>
      </c>
      <c r="BL72" s="45" t="s">
        <v>1793</v>
      </c>
      <c r="BM72" s="45" t="s">
        <v>2203</v>
      </c>
      <c r="BN72" s="45" t="s">
        <v>2215</v>
      </c>
      <c r="BO72" s="45" t="s">
        <v>1756</v>
      </c>
      <c r="BP72" s="186">
        <v>0.79252962962962969</v>
      </c>
      <c r="BQ72" s="46">
        <v>18.056999999999999</v>
      </c>
      <c r="BR72" s="46" t="s">
        <v>2213</v>
      </c>
      <c r="BS72" s="46">
        <v>227000</v>
      </c>
      <c r="BT72" s="46">
        <v>12000</v>
      </c>
      <c r="BU72" s="46">
        <v>1800</v>
      </c>
      <c r="BV72" s="46">
        <v>730</v>
      </c>
      <c r="BW72" s="46">
        <v>9830</v>
      </c>
      <c r="BX72" s="46">
        <v>550</v>
      </c>
      <c r="BY72" s="46">
        <v>35.799999999999997</v>
      </c>
      <c r="BZ72" s="46">
        <v>3</v>
      </c>
      <c r="CA72" s="166">
        <v>23200</v>
      </c>
      <c r="CB72" s="46">
        <v>1400</v>
      </c>
      <c r="CC72" s="46">
        <v>100100</v>
      </c>
      <c r="CD72" s="46">
        <v>6600</v>
      </c>
      <c r="CE72" s="46">
        <v>214000</v>
      </c>
      <c r="CF72" s="46">
        <v>15000</v>
      </c>
      <c r="CG72" s="46">
        <v>25300</v>
      </c>
      <c r="CH72" s="46">
        <v>1200</v>
      </c>
      <c r="CI72" s="46">
        <v>99100</v>
      </c>
      <c r="CJ72" s="46">
        <v>7300</v>
      </c>
      <c r="CK72" s="46">
        <v>19000</v>
      </c>
      <c r="CL72" s="46">
        <v>1000</v>
      </c>
      <c r="CM72" s="46">
        <v>2070</v>
      </c>
      <c r="CN72" s="46">
        <v>140</v>
      </c>
      <c r="CO72" s="46">
        <v>12620</v>
      </c>
      <c r="CP72" s="46">
        <v>730</v>
      </c>
      <c r="CQ72" s="46">
        <v>1740</v>
      </c>
      <c r="CR72" s="46">
        <v>120</v>
      </c>
      <c r="CS72" s="46">
        <v>7120</v>
      </c>
      <c r="CT72" s="46">
        <v>480</v>
      </c>
      <c r="CU72" s="46">
        <v>1079</v>
      </c>
      <c r="CV72" s="46">
        <v>59</v>
      </c>
      <c r="CW72" s="46">
        <v>1670</v>
      </c>
      <c r="CX72" s="46">
        <v>120</v>
      </c>
      <c r="CY72" s="46">
        <v>152</v>
      </c>
      <c r="CZ72" s="46">
        <v>12</v>
      </c>
      <c r="DA72" s="46">
        <v>433</v>
      </c>
      <c r="DB72" s="46">
        <v>31</v>
      </c>
      <c r="DC72" s="46">
        <v>43.8</v>
      </c>
      <c r="DD72" s="46">
        <v>4.5999999999999996</v>
      </c>
      <c r="DE72" s="46">
        <v>49300</v>
      </c>
      <c r="DF72" s="46">
        <v>3300</v>
      </c>
      <c r="DG72" s="46">
        <v>3710</v>
      </c>
      <c r="DH72" s="46">
        <v>250</v>
      </c>
      <c r="DJ72" s="203" t="e">
        <f>#REF!</f>
        <v>#REF!</v>
      </c>
      <c r="DK72" s="204">
        <f t="shared" si="56"/>
        <v>422362.86919831228</v>
      </c>
      <c r="DL72" s="204">
        <f t="shared" si="57"/>
        <v>349102.77324632951</v>
      </c>
      <c r="DM72" s="204">
        <f t="shared" si="58"/>
        <v>272629.31034482759</v>
      </c>
      <c r="DN72" s="204">
        <f t="shared" si="59"/>
        <v>216849.01531728666</v>
      </c>
      <c r="DO72" s="204">
        <f t="shared" si="60"/>
        <v>128378.37837837839</v>
      </c>
      <c r="DP72" s="204">
        <f t="shared" si="61"/>
        <v>36767.317939609231</v>
      </c>
      <c r="DQ72" s="204">
        <f t="shared" si="62"/>
        <v>63417.085427135673</v>
      </c>
      <c r="DR72" s="204">
        <f t="shared" si="63"/>
        <v>48199.445983379504</v>
      </c>
      <c r="DS72" s="204">
        <f t="shared" si="64"/>
        <v>28943.08943089431</v>
      </c>
      <c r="DT72" s="204">
        <f t="shared" si="65"/>
        <v>19761.90476190476</v>
      </c>
      <c r="DU72" s="204">
        <f t="shared" si="66"/>
        <v>10437.5</v>
      </c>
      <c r="DV72" s="204">
        <f t="shared" si="67"/>
        <v>6153.8461538461543</v>
      </c>
      <c r="DW72" s="204">
        <f t="shared" si="68"/>
        <v>2689.4409937888199</v>
      </c>
      <c r="DX72" s="204">
        <f t="shared" si="69"/>
        <v>1780.4878048780486</v>
      </c>
      <c r="DY72" s="205">
        <f t="shared" si="70"/>
        <v>0.40748616542133798</v>
      </c>
      <c r="DZ72" s="206">
        <f t="shared" si="71"/>
        <v>6.1516853932584263E-3</v>
      </c>
      <c r="EA72" s="206">
        <f t="shared" si="72"/>
        <v>13.288409703504042</v>
      </c>
      <c r="EB72" s="223"/>
    </row>
    <row r="73" spans="1:132">
      <c r="A73" s="186">
        <v>42527.798110717595</v>
      </c>
      <c r="B73" s="45" t="s">
        <v>2216</v>
      </c>
      <c r="D73" s="45">
        <v>67894</v>
      </c>
      <c r="E73" s="45">
        <v>28426</v>
      </c>
      <c r="F73" s="45" t="s">
        <v>2112</v>
      </c>
      <c r="G73" s="45" t="s">
        <v>2201</v>
      </c>
      <c r="H73" s="45" t="s">
        <v>2217</v>
      </c>
      <c r="I73" s="45" t="s">
        <v>1756</v>
      </c>
      <c r="J73" s="159">
        <v>0.79805173611111113</v>
      </c>
      <c r="K73" s="46">
        <v>17.173999999999999</v>
      </c>
      <c r="L73" s="45" t="s">
        <v>2216</v>
      </c>
      <c r="M73" s="46">
        <v>5680</v>
      </c>
      <c r="N73" s="46">
        <v>54200</v>
      </c>
      <c r="O73" s="160">
        <v>0.5222</v>
      </c>
      <c r="P73" s="160">
        <f t="shared" si="49"/>
        <v>1.425367096575475E-2</v>
      </c>
      <c r="Q73" s="161">
        <v>6.8400000000000002E-2</v>
      </c>
      <c r="R73" s="161">
        <f t="shared" si="50"/>
        <v>1.7553985302489006E-3</v>
      </c>
      <c r="S73" s="161">
        <v>0.95316000000000001</v>
      </c>
      <c r="T73" s="162">
        <v>14.61988</v>
      </c>
      <c r="U73" s="162">
        <f t="shared" si="51"/>
        <v>0.37520056867463569</v>
      </c>
      <c r="V73" s="163">
        <v>5.5320000000000001E-2</v>
      </c>
      <c r="W73" s="163">
        <f t="shared" si="52"/>
        <v>1.166628029836417E-3</v>
      </c>
      <c r="X73" s="162">
        <v>-0.24421000000000001</v>
      </c>
      <c r="Y73" s="164">
        <v>2.1250000000000002E-2</v>
      </c>
      <c r="Z73" s="164">
        <f t="shared" si="53"/>
        <v>5.3200093984879387E-4</v>
      </c>
      <c r="AA73" s="15">
        <v>0.5222</v>
      </c>
      <c r="AB73" s="15">
        <v>9.7000000000000003E-3</v>
      </c>
      <c r="AC73" s="15">
        <v>6.8400000000000002E-2</v>
      </c>
      <c r="AD73" s="15">
        <v>1.1000000000000001E-3</v>
      </c>
      <c r="AE73" s="47">
        <v>0.95316000000000001</v>
      </c>
      <c r="AF73" s="67">
        <v>14.61988</v>
      </c>
      <c r="AG73" s="47">
        <v>0.23511509999999999</v>
      </c>
      <c r="AH73" s="15">
        <v>5.5320000000000001E-2</v>
      </c>
      <c r="AI73" s="4">
        <v>3.6999999999999999E-4</v>
      </c>
      <c r="AJ73" s="89">
        <v>-0.24421000000000001</v>
      </c>
      <c r="AK73" s="4">
        <v>2.1250000000000002E-2</v>
      </c>
      <c r="AL73" s="4">
        <v>3.2000000000000003E-4</v>
      </c>
      <c r="AM73" s="4">
        <v>1.0182E-2</v>
      </c>
      <c r="AN73" s="4">
        <v>4.8000000000000001E-5</v>
      </c>
      <c r="AO73" s="46">
        <v>426.5</v>
      </c>
      <c r="AP73" s="46">
        <v>6.5</v>
      </c>
      <c r="AQ73" s="166">
        <v>426.6</v>
      </c>
      <c r="AR73" s="166">
        <v>6.6</v>
      </c>
      <c r="AS73" s="46">
        <v>425.1</v>
      </c>
      <c r="AT73" s="46">
        <v>6.3</v>
      </c>
      <c r="AU73" s="46">
        <v>425</v>
      </c>
      <c r="AV73" s="46">
        <v>15</v>
      </c>
      <c r="AW73" s="46">
        <v>52.6</v>
      </c>
      <c r="AX73" s="46">
        <v>1.7</v>
      </c>
      <c r="AY73" s="46">
        <v>362</v>
      </c>
      <c r="AZ73" s="46">
        <v>13</v>
      </c>
      <c r="BA73" s="46">
        <v>636600</v>
      </c>
      <c r="BB73" s="46">
        <v>18600</v>
      </c>
      <c r="BC73" s="46">
        <v>6390</v>
      </c>
      <c r="BD73" s="46">
        <v>180</v>
      </c>
      <c r="BE73" s="46">
        <v>161100</v>
      </c>
      <c r="BF73" s="46">
        <v>4020</v>
      </c>
      <c r="BG73" s="46">
        <v>13.2</v>
      </c>
      <c r="BH73" s="46">
        <v>13.8</v>
      </c>
      <c r="BI73" s="46">
        <f t="shared" si="54"/>
        <v>12204.545454545456</v>
      </c>
      <c r="BJ73" s="46">
        <f t="shared" si="55"/>
        <v>12762.931526676555</v>
      </c>
      <c r="BL73" s="45" t="s">
        <v>2112</v>
      </c>
      <c r="BM73" s="45" t="s">
        <v>2203</v>
      </c>
      <c r="BN73" s="45" t="s">
        <v>2218</v>
      </c>
      <c r="BO73" s="45" t="s">
        <v>1756</v>
      </c>
      <c r="BP73" s="186">
        <v>0.79816006944444451</v>
      </c>
      <c r="BQ73" s="46">
        <v>18.173999999999999</v>
      </c>
      <c r="BR73" s="46" t="s">
        <v>2216</v>
      </c>
      <c r="BS73" s="46">
        <v>204000</v>
      </c>
      <c r="BT73" s="46">
        <v>15000</v>
      </c>
      <c r="BU73" s="46">
        <v>2280</v>
      </c>
      <c r="BV73" s="46">
        <v>830</v>
      </c>
      <c r="BW73" s="46">
        <v>9400</v>
      </c>
      <c r="BX73" s="46">
        <v>870</v>
      </c>
      <c r="BY73" s="46">
        <v>58.1</v>
      </c>
      <c r="BZ73" s="46">
        <v>5.6</v>
      </c>
      <c r="CA73" s="166">
        <v>19500</v>
      </c>
      <c r="CB73" s="46">
        <v>1100</v>
      </c>
      <c r="CC73" s="46">
        <v>123000</v>
      </c>
      <c r="CD73" s="46">
        <v>10000</v>
      </c>
      <c r="CE73" s="46">
        <v>254000</v>
      </c>
      <c r="CF73" s="46">
        <v>21000</v>
      </c>
      <c r="CG73" s="46">
        <v>27900</v>
      </c>
      <c r="CH73" s="46">
        <v>2300</v>
      </c>
      <c r="CI73" s="46">
        <v>96400</v>
      </c>
      <c r="CJ73" s="46">
        <v>6600</v>
      </c>
      <c r="CK73" s="46">
        <v>16900</v>
      </c>
      <c r="CL73" s="46">
        <v>1200</v>
      </c>
      <c r="CM73" s="46">
        <v>3060</v>
      </c>
      <c r="CN73" s="46">
        <v>210</v>
      </c>
      <c r="CO73" s="46">
        <v>11650</v>
      </c>
      <c r="CP73" s="46">
        <v>780</v>
      </c>
      <c r="CQ73" s="46">
        <v>1470</v>
      </c>
      <c r="CR73" s="46">
        <v>100</v>
      </c>
      <c r="CS73" s="46">
        <v>6310</v>
      </c>
      <c r="CT73" s="46">
        <v>480</v>
      </c>
      <c r="CU73" s="46">
        <v>892</v>
      </c>
      <c r="CV73" s="46">
        <v>61</v>
      </c>
      <c r="CW73" s="46">
        <v>1660</v>
      </c>
      <c r="CX73" s="46">
        <v>100</v>
      </c>
      <c r="CY73" s="46">
        <v>184</v>
      </c>
      <c r="CZ73" s="46">
        <v>14</v>
      </c>
      <c r="DA73" s="46">
        <v>687</v>
      </c>
      <c r="DB73" s="46">
        <v>63</v>
      </c>
      <c r="DC73" s="46">
        <v>82.4</v>
      </c>
      <c r="DD73" s="46">
        <v>6.1</v>
      </c>
      <c r="DE73" s="46">
        <v>54200</v>
      </c>
      <c r="DF73" s="46">
        <v>4100</v>
      </c>
      <c r="DG73" s="46">
        <v>5680</v>
      </c>
      <c r="DH73" s="46">
        <v>290</v>
      </c>
      <c r="DJ73" s="203" t="e">
        <f>#REF!</f>
        <v>#REF!</v>
      </c>
      <c r="DK73" s="204">
        <f t="shared" si="56"/>
        <v>518987.34177215194</v>
      </c>
      <c r="DL73" s="204">
        <f t="shared" si="57"/>
        <v>414355.6280587276</v>
      </c>
      <c r="DM73" s="204">
        <f t="shared" si="58"/>
        <v>300646.55172413797</v>
      </c>
      <c r="DN73" s="204">
        <f t="shared" si="59"/>
        <v>210940.91903719911</v>
      </c>
      <c r="DO73" s="204">
        <f t="shared" si="60"/>
        <v>114189.1891891892</v>
      </c>
      <c r="DP73" s="204">
        <f t="shared" si="61"/>
        <v>54351.687388987564</v>
      </c>
      <c r="DQ73" s="204">
        <f t="shared" si="62"/>
        <v>58542.713567839193</v>
      </c>
      <c r="DR73" s="204">
        <f t="shared" si="63"/>
        <v>40720.2216066482</v>
      </c>
      <c r="DS73" s="204">
        <f t="shared" si="64"/>
        <v>25650.406504065042</v>
      </c>
      <c r="DT73" s="204">
        <f t="shared" si="65"/>
        <v>16336.996336996337</v>
      </c>
      <c r="DU73" s="204">
        <f t="shared" si="66"/>
        <v>10375</v>
      </c>
      <c r="DV73" s="204">
        <f t="shared" si="67"/>
        <v>7449.392712550607</v>
      </c>
      <c r="DW73" s="204">
        <f t="shared" si="68"/>
        <v>4267.0807453416146</v>
      </c>
      <c r="DX73" s="204">
        <f t="shared" si="69"/>
        <v>3349.5934959349597</v>
      </c>
      <c r="DY73" s="205">
        <f t="shared" si="70"/>
        <v>0.66475882657691721</v>
      </c>
      <c r="DZ73" s="206">
        <f t="shared" si="71"/>
        <v>1.3058637083993662E-2</v>
      </c>
      <c r="EA73" s="206">
        <f t="shared" si="72"/>
        <v>9.5422535211267601</v>
      </c>
      <c r="EB73" s="223"/>
    </row>
    <row r="74" spans="1:132">
      <c r="A74" s="186">
        <v>42527.803742071759</v>
      </c>
      <c r="B74" s="45" t="s">
        <v>2219</v>
      </c>
      <c r="D74" s="45">
        <v>67910</v>
      </c>
      <c r="E74" s="45">
        <v>28426</v>
      </c>
      <c r="F74" s="45" t="s">
        <v>1762</v>
      </c>
      <c r="G74" s="45" t="s">
        <v>2201</v>
      </c>
      <c r="H74" s="45" t="s">
        <v>2220</v>
      </c>
      <c r="I74" s="45" t="s">
        <v>1756</v>
      </c>
      <c r="J74" s="159">
        <v>0.80368298611111111</v>
      </c>
      <c r="K74" s="46">
        <v>17.064</v>
      </c>
      <c r="L74" s="45" t="s">
        <v>2219</v>
      </c>
      <c r="M74" s="46">
        <v>5300</v>
      </c>
      <c r="N74" s="46">
        <v>49000</v>
      </c>
      <c r="O74" s="160">
        <v>0.51900000000000002</v>
      </c>
      <c r="P74" s="160">
        <f t="shared" si="49"/>
        <v>1.4413341042242773E-2</v>
      </c>
      <c r="Q74" s="161">
        <v>6.8199999999999997E-2</v>
      </c>
      <c r="R74" s="161">
        <f t="shared" si="50"/>
        <v>1.7522830821531093E-3</v>
      </c>
      <c r="S74" s="161">
        <v>0.95950000000000002</v>
      </c>
      <c r="T74" s="162">
        <v>14.66276</v>
      </c>
      <c r="U74" s="162">
        <f t="shared" si="51"/>
        <v>0.37673467804577004</v>
      </c>
      <c r="V74" s="163">
        <v>5.5359999999999999E-2</v>
      </c>
      <c r="W74" s="163">
        <f t="shared" si="52"/>
        <v>1.1582278877664794E-3</v>
      </c>
      <c r="X74" s="162">
        <v>-6.6438999999999998E-2</v>
      </c>
      <c r="Y74" s="164">
        <v>2.1149999999999999E-2</v>
      </c>
      <c r="Z74" s="164">
        <f t="shared" si="53"/>
        <v>5.1858364802604415E-4</v>
      </c>
      <c r="AA74" s="15">
        <v>0.51900000000000002</v>
      </c>
      <c r="AB74" s="15">
        <v>0.01</v>
      </c>
      <c r="AC74" s="15">
        <v>6.8199999999999997E-2</v>
      </c>
      <c r="AD74" s="15">
        <v>1.1000000000000001E-3</v>
      </c>
      <c r="AE74" s="47">
        <v>0.95950000000000002</v>
      </c>
      <c r="AF74" s="67">
        <v>14.66276</v>
      </c>
      <c r="AG74" s="47">
        <v>0.23649609999999999</v>
      </c>
      <c r="AH74" s="15">
        <v>5.5359999999999999E-2</v>
      </c>
      <c r="AI74" s="4">
        <v>3.4000000000000002E-4</v>
      </c>
      <c r="AJ74" s="89">
        <v>-6.6438999999999998E-2</v>
      </c>
      <c r="AK74" s="4">
        <v>2.1149999999999999E-2</v>
      </c>
      <c r="AL74" s="4">
        <v>2.9999999999999997E-4</v>
      </c>
      <c r="AM74" s="4">
        <v>9.8930000000000008E-3</v>
      </c>
      <c r="AN74" s="4">
        <v>6.3999999999999997E-5</v>
      </c>
      <c r="AO74" s="46">
        <v>424.1</v>
      </c>
      <c r="AP74" s="46">
        <v>6.7</v>
      </c>
      <c r="AQ74" s="166">
        <v>425</v>
      </c>
      <c r="AR74" s="166">
        <v>6.8</v>
      </c>
      <c r="AS74" s="46">
        <v>423.1</v>
      </c>
      <c r="AT74" s="46">
        <v>6</v>
      </c>
      <c r="AU74" s="46">
        <v>430</v>
      </c>
      <c r="AV74" s="46">
        <v>13</v>
      </c>
      <c r="AW74" s="46">
        <v>52.6</v>
      </c>
      <c r="AX74" s="46">
        <v>1.8</v>
      </c>
      <c r="AY74" s="46">
        <v>361</v>
      </c>
      <c r="AZ74" s="46">
        <v>12</v>
      </c>
      <c r="BA74" s="46">
        <v>604800</v>
      </c>
      <c r="BB74" s="46">
        <v>24000</v>
      </c>
      <c r="BC74" s="46">
        <v>6192</v>
      </c>
      <c r="BD74" s="46">
        <v>228</v>
      </c>
      <c r="BE74" s="46">
        <v>156480</v>
      </c>
      <c r="BF74" s="46">
        <v>5460</v>
      </c>
      <c r="BG74" s="46">
        <v>15</v>
      </c>
      <c r="BH74" s="46">
        <v>16.2</v>
      </c>
      <c r="BI74" s="46">
        <f t="shared" si="54"/>
        <v>10432</v>
      </c>
      <c r="BJ74" s="46">
        <f t="shared" si="55"/>
        <v>11272.438522059012</v>
      </c>
      <c r="BL74" s="45" t="s">
        <v>1762</v>
      </c>
      <c r="BM74" s="45" t="s">
        <v>2203</v>
      </c>
      <c r="BN74" s="45" t="s">
        <v>2221</v>
      </c>
      <c r="BO74" s="45" t="s">
        <v>1756</v>
      </c>
      <c r="BP74" s="186">
        <v>0.80379143518518514</v>
      </c>
      <c r="BQ74" s="46">
        <v>18.064</v>
      </c>
      <c r="BR74" s="46" t="s">
        <v>2219</v>
      </c>
      <c r="BS74" s="46">
        <v>216000</v>
      </c>
      <c r="BT74" s="46">
        <v>17000</v>
      </c>
      <c r="BU74" s="46">
        <v>1050</v>
      </c>
      <c r="BV74" s="46">
        <v>890</v>
      </c>
      <c r="BW74" s="46">
        <v>9150</v>
      </c>
      <c r="BX74" s="46">
        <v>970</v>
      </c>
      <c r="BY74" s="46">
        <v>44.5</v>
      </c>
      <c r="BZ74" s="46">
        <v>4.9000000000000004</v>
      </c>
      <c r="CA74" s="166">
        <v>20200</v>
      </c>
      <c r="CB74" s="46">
        <v>1800</v>
      </c>
      <c r="CC74" s="46">
        <v>111000</v>
      </c>
      <c r="CD74" s="46">
        <v>9100</v>
      </c>
      <c r="CE74" s="46">
        <v>232000</v>
      </c>
      <c r="CF74" s="46">
        <v>24000</v>
      </c>
      <c r="CG74" s="46">
        <v>26100</v>
      </c>
      <c r="CH74" s="46">
        <v>2600</v>
      </c>
      <c r="CI74" s="46">
        <v>94800</v>
      </c>
      <c r="CJ74" s="46">
        <v>7400</v>
      </c>
      <c r="CK74" s="46">
        <v>18500</v>
      </c>
      <c r="CL74" s="46">
        <v>2000</v>
      </c>
      <c r="CM74" s="46">
        <v>2690</v>
      </c>
      <c r="CN74" s="46">
        <v>270</v>
      </c>
      <c r="CO74" s="46">
        <v>11910</v>
      </c>
      <c r="CP74" s="46">
        <v>970</v>
      </c>
      <c r="CQ74" s="46">
        <v>1510</v>
      </c>
      <c r="CR74" s="46">
        <v>120</v>
      </c>
      <c r="CS74" s="46">
        <v>6040</v>
      </c>
      <c r="CT74" s="46">
        <v>380</v>
      </c>
      <c r="CU74" s="46">
        <v>856</v>
      </c>
      <c r="CV74" s="46">
        <v>72</v>
      </c>
      <c r="CW74" s="46">
        <v>1440</v>
      </c>
      <c r="CX74" s="46">
        <v>130</v>
      </c>
      <c r="CY74" s="46">
        <v>165</v>
      </c>
      <c r="CZ74" s="46">
        <v>18</v>
      </c>
      <c r="DA74" s="46">
        <v>570</v>
      </c>
      <c r="DB74" s="46">
        <v>51</v>
      </c>
      <c r="DC74" s="46">
        <v>65.5</v>
      </c>
      <c r="DD74" s="46">
        <v>5.9</v>
      </c>
      <c r="DE74" s="46">
        <v>49000</v>
      </c>
      <c r="DF74" s="46">
        <v>3400</v>
      </c>
      <c r="DG74" s="46">
        <v>5300</v>
      </c>
      <c r="DH74" s="46">
        <v>400</v>
      </c>
      <c r="DJ74" s="203" t="e">
        <f>#REF!</f>
        <v>#REF!</v>
      </c>
      <c r="DK74" s="204">
        <f t="shared" si="56"/>
        <v>468354.43037974683</v>
      </c>
      <c r="DL74" s="204">
        <f t="shared" si="57"/>
        <v>378466.55791190866</v>
      </c>
      <c r="DM74" s="204">
        <f t="shared" si="58"/>
        <v>281250</v>
      </c>
      <c r="DN74" s="204">
        <f t="shared" si="59"/>
        <v>207439.8249452954</v>
      </c>
      <c r="DO74" s="204">
        <f t="shared" si="60"/>
        <v>125000</v>
      </c>
      <c r="DP74" s="204">
        <f t="shared" si="61"/>
        <v>47779.751332149201</v>
      </c>
      <c r="DQ74" s="204">
        <f t="shared" si="62"/>
        <v>59849.246231155776</v>
      </c>
      <c r="DR74" s="204">
        <f t="shared" si="63"/>
        <v>41828.254847645432</v>
      </c>
      <c r="DS74" s="204">
        <f t="shared" si="64"/>
        <v>24552.845528455284</v>
      </c>
      <c r="DT74" s="204">
        <f t="shared" si="65"/>
        <v>15677.655677655677</v>
      </c>
      <c r="DU74" s="204">
        <f t="shared" si="66"/>
        <v>9000</v>
      </c>
      <c r="DV74" s="204">
        <f t="shared" si="67"/>
        <v>6680.1619433198384</v>
      </c>
      <c r="DW74" s="204">
        <f t="shared" si="68"/>
        <v>3540.3726708074532</v>
      </c>
      <c r="DX74" s="204">
        <f t="shared" si="69"/>
        <v>2662.6016260162601</v>
      </c>
      <c r="DY74" s="205">
        <f t="shared" si="70"/>
        <v>0.55240746155674847</v>
      </c>
      <c r="DZ74" s="206">
        <f t="shared" si="71"/>
        <v>1.0844370860927151E-2</v>
      </c>
      <c r="EA74" s="206">
        <f t="shared" si="72"/>
        <v>9.2452830188679247</v>
      </c>
      <c r="EB74" s="223"/>
    </row>
    <row r="75" spans="1:132">
      <c r="A75" s="186">
        <v>42527.809395254626</v>
      </c>
      <c r="B75" s="45" t="s">
        <v>2222</v>
      </c>
      <c r="D75" s="45">
        <v>67926</v>
      </c>
      <c r="E75" s="45">
        <v>28426</v>
      </c>
      <c r="F75" s="45" t="s">
        <v>1770</v>
      </c>
      <c r="G75" s="45" t="s">
        <v>2201</v>
      </c>
      <c r="H75" s="45" t="s">
        <v>2223</v>
      </c>
      <c r="I75" s="45" t="s">
        <v>1756</v>
      </c>
      <c r="J75" s="159">
        <v>0.80933622685185191</v>
      </c>
      <c r="K75" s="46">
        <v>17.132000000000001</v>
      </c>
      <c r="L75" s="45" t="s">
        <v>2222</v>
      </c>
      <c r="M75" s="46">
        <v>5120</v>
      </c>
      <c r="N75" s="46">
        <v>42100</v>
      </c>
      <c r="O75" s="160">
        <v>0.51400000000000001</v>
      </c>
      <c r="P75" s="160">
        <f t="shared" si="49"/>
        <v>1.5801215143146429E-2</v>
      </c>
      <c r="Q75" s="161">
        <v>6.7699999999999996E-2</v>
      </c>
      <c r="R75" s="161">
        <f t="shared" si="50"/>
        <v>1.9476437045825397E-3</v>
      </c>
      <c r="S75" s="161">
        <v>0.96716000000000002</v>
      </c>
      <c r="T75" s="162">
        <v>14.771050000000001</v>
      </c>
      <c r="U75" s="162">
        <f t="shared" si="51"/>
        <v>0.42494445573011069</v>
      </c>
      <c r="V75" s="163">
        <v>5.5190000000000003E-2</v>
      </c>
      <c r="W75" s="163">
        <f t="shared" si="52"/>
        <v>1.1412600229570825E-3</v>
      </c>
      <c r="X75" s="162">
        <v>-0.11781999999999999</v>
      </c>
      <c r="Y75" s="164">
        <v>2.1250000000000002E-2</v>
      </c>
      <c r="Z75" s="164">
        <f t="shared" si="53"/>
        <v>6.1897092015699741E-4</v>
      </c>
      <c r="AA75" s="15">
        <v>0.51400000000000001</v>
      </c>
      <c r="AB75" s="15">
        <v>1.2E-2</v>
      </c>
      <c r="AC75" s="15">
        <v>6.7699999999999996E-2</v>
      </c>
      <c r="AD75" s="15">
        <v>1.4E-3</v>
      </c>
      <c r="AE75" s="47">
        <v>0.96716000000000002</v>
      </c>
      <c r="AF75" s="67">
        <v>14.771050000000001</v>
      </c>
      <c r="AG75" s="47">
        <v>0.30545739999999999</v>
      </c>
      <c r="AH75" s="15">
        <v>5.5190000000000003E-2</v>
      </c>
      <c r="AI75" s="4">
        <v>2.9E-4</v>
      </c>
      <c r="AJ75" s="89">
        <v>-0.11781999999999999</v>
      </c>
      <c r="AK75" s="4">
        <v>2.1250000000000002E-2</v>
      </c>
      <c r="AL75" s="4">
        <v>4.4999999999999999E-4</v>
      </c>
      <c r="AM75" s="4">
        <v>9.4000000000000004E-3</v>
      </c>
      <c r="AN75" s="4">
        <v>1.6000000000000001E-4</v>
      </c>
      <c r="AO75" s="46">
        <v>421.1</v>
      </c>
      <c r="AP75" s="46">
        <v>7.9</v>
      </c>
      <c r="AQ75" s="166">
        <v>422.2</v>
      </c>
      <c r="AR75" s="166">
        <v>8.6</v>
      </c>
      <c r="AS75" s="46">
        <v>424.9</v>
      </c>
      <c r="AT75" s="46">
        <v>8.8000000000000007</v>
      </c>
      <c r="AU75" s="46">
        <v>420</v>
      </c>
      <c r="AV75" s="46">
        <v>12</v>
      </c>
      <c r="AW75" s="46">
        <v>56.9</v>
      </c>
      <c r="AX75" s="46">
        <v>5.2</v>
      </c>
      <c r="AY75" s="46">
        <v>326</v>
      </c>
      <c r="AZ75" s="46">
        <v>26</v>
      </c>
      <c r="BA75" s="46">
        <v>573000</v>
      </c>
      <c r="BB75" s="46">
        <v>36600</v>
      </c>
      <c r="BC75" s="46">
        <v>6708</v>
      </c>
      <c r="BD75" s="46">
        <v>540</v>
      </c>
      <c r="BE75" s="46">
        <v>171000</v>
      </c>
      <c r="BF75" s="46">
        <v>13800</v>
      </c>
      <c r="BG75" s="46">
        <v>15.6</v>
      </c>
      <c r="BH75" s="46">
        <v>12.6</v>
      </c>
      <c r="BI75" s="46">
        <f t="shared" si="54"/>
        <v>10961.538461538461</v>
      </c>
      <c r="BJ75" s="46">
        <f t="shared" si="55"/>
        <v>8897.6343608840943</v>
      </c>
      <c r="BL75" s="45" t="s">
        <v>1770</v>
      </c>
      <c r="BM75" s="45" t="s">
        <v>2203</v>
      </c>
      <c r="BN75" s="45" t="s">
        <v>2224</v>
      </c>
      <c r="BO75" s="45" t="s">
        <v>1756</v>
      </c>
      <c r="BP75" s="186">
        <v>0.80944456018518529</v>
      </c>
      <c r="BQ75" s="46">
        <v>18.132000000000001</v>
      </c>
      <c r="BR75" s="46" t="s">
        <v>2222</v>
      </c>
      <c r="BS75" s="46">
        <v>224000</v>
      </c>
      <c r="BT75" s="46">
        <v>14000</v>
      </c>
      <c r="BU75" s="46">
        <v>2570</v>
      </c>
      <c r="BV75" s="46">
        <v>880</v>
      </c>
      <c r="BW75" s="46">
        <v>7460</v>
      </c>
      <c r="BX75" s="46">
        <v>680</v>
      </c>
      <c r="BY75" s="46">
        <v>39.299999999999997</v>
      </c>
      <c r="BZ75" s="46">
        <v>5.6</v>
      </c>
      <c r="CA75" s="166">
        <v>19200</v>
      </c>
      <c r="CB75" s="46">
        <v>1500</v>
      </c>
      <c r="CC75" s="46">
        <v>101200</v>
      </c>
      <c r="CD75" s="46">
        <v>6400</v>
      </c>
      <c r="CE75" s="46">
        <v>221000</v>
      </c>
      <c r="CF75" s="46">
        <v>16000</v>
      </c>
      <c r="CG75" s="46">
        <v>25400</v>
      </c>
      <c r="CH75" s="46">
        <v>1700</v>
      </c>
      <c r="CI75" s="46">
        <v>100100</v>
      </c>
      <c r="CJ75" s="46">
        <v>5200</v>
      </c>
      <c r="CK75" s="46">
        <v>18000</v>
      </c>
      <c r="CL75" s="46">
        <v>1300</v>
      </c>
      <c r="CM75" s="46">
        <v>2650</v>
      </c>
      <c r="CN75" s="46">
        <v>180</v>
      </c>
      <c r="CO75" s="46">
        <v>12420</v>
      </c>
      <c r="CP75" s="46">
        <v>850</v>
      </c>
      <c r="CQ75" s="46">
        <v>1580</v>
      </c>
      <c r="CR75" s="46">
        <v>120</v>
      </c>
      <c r="CS75" s="46">
        <v>6390</v>
      </c>
      <c r="CT75" s="46">
        <v>490</v>
      </c>
      <c r="CU75" s="46">
        <v>890</v>
      </c>
      <c r="CV75" s="46">
        <v>63</v>
      </c>
      <c r="CW75" s="46">
        <v>1670</v>
      </c>
      <c r="CX75" s="46">
        <v>130</v>
      </c>
      <c r="CY75" s="46">
        <v>166</v>
      </c>
      <c r="CZ75" s="46">
        <v>12</v>
      </c>
      <c r="DA75" s="46">
        <v>588</v>
      </c>
      <c r="DB75" s="46">
        <v>44</v>
      </c>
      <c r="DC75" s="46">
        <v>71</v>
      </c>
      <c r="DD75" s="46">
        <v>8.6999999999999993</v>
      </c>
      <c r="DE75" s="46">
        <v>42100</v>
      </c>
      <c r="DF75" s="46">
        <v>3900</v>
      </c>
      <c r="DG75" s="46">
        <v>5120</v>
      </c>
      <c r="DH75" s="46">
        <v>330</v>
      </c>
      <c r="DJ75" s="203" t="e">
        <f>#REF!</f>
        <v>#REF!</v>
      </c>
      <c r="DK75" s="204">
        <f t="shared" si="56"/>
        <v>427004.21940928273</v>
      </c>
      <c r="DL75" s="204">
        <f t="shared" si="57"/>
        <v>360522.02283849916</v>
      </c>
      <c r="DM75" s="204">
        <f t="shared" si="58"/>
        <v>273706.89655172417</v>
      </c>
      <c r="DN75" s="204">
        <f t="shared" si="59"/>
        <v>219037.19912472647</v>
      </c>
      <c r="DO75" s="204">
        <f t="shared" si="60"/>
        <v>121621.62162162163</v>
      </c>
      <c r="DP75" s="204">
        <f t="shared" si="61"/>
        <v>47069.271758436946</v>
      </c>
      <c r="DQ75" s="204">
        <f t="shared" si="62"/>
        <v>62412.060301507532</v>
      </c>
      <c r="DR75" s="204">
        <f t="shared" si="63"/>
        <v>43767.313019390582</v>
      </c>
      <c r="DS75" s="204">
        <f t="shared" si="64"/>
        <v>25975.609756097561</v>
      </c>
      <c r="DT75" s="204">
        <f t="shared" si="65"/>
        <v>16300.366300366299</v>
      </c>
      <c r="DU75" s="204">
        <f t="shared" si="66"/>
        <v>10437.5</v>
      </c>
      <c r="DV75" s="204">
        <f t="shared" si="67"/>
        <v>6720.6477732793519</v>
      </c>
      <c r="DW75" s="204">
        <f t="shared" si="68"/>
        <v>3652.173913043478</v>
      </c>
      <c r="DX75" s="204">
        <f t="shared" si="69"/>
        <v>2886.1788617886177</v>
      </c>
      <c r="DY75" s="205">
        <f t="shared" si="70"/>
        <v>0.54025379283367536</v>
      </c>
      <c r="DZ75" s="206">
        <f t="shared" si="71"/>
        <v>1.1111111111111112E-2</v>
      </c>
      <c r="EA75" s="206">
        <f t="shared" si="72"/>
        <v>8.22265625</v>
      </c>
      <c r="EB75" s="223"/>
    </row>
    <row r="76" spans="1:132">
      <c r="A76" s="186">
        <v>42527.815024537034</v>
      </c>
      <c r="B76" s="45" t="s">
        <v>2225</v>
      </c>
      <c r="D76" s="45">
        <v>67942</v>
      </c>
      <c r="E76" s="45">
        <v>28426</v>
      </c>
      <c r="F76" s="45" t="s">
        <v>1894</v>
      </c>
      <c r="G76" s="45" t="s">
        <v>2201</v>
      </c>
      <c r="H76" s="45" t="s">
        <v>2226</v>
      </c>
      <c r="I76" s="45" t="s">
        <v>1756</v>
      </c>
      <c r="J76" s="159">
        <v>0.81496550925925926</v>
      </c>
      <c r="K76" s="46">
        <v>17.129000000000001</v>
      </c>
      <c r="L76" s="45" t="s">
        <v>2225</v>
      </c>
      <c r="M76" s="46">
        <v>8220</v>
      </c>
      <c r="N76" s="46">
        <v>50400</v>
      </c>
      <c r="O76" s="160">
        <v>0.52500000000000002</v>
      </c>
      <c r="P76" s="160">
        <f t="shared" si="49"/>
        <v>1.520690632574555E-2</v>
      </c>
      <c r="Q76" s="161">
        <v>6.8900000000000003E-2</v>
      </c>
      <c r="R76" s="161">
        <f t="shared" si="50"/>
        <v>2.0368809489020217E-3</v>
      </c>
      <c r="S76" s="161">
        <v>0.97084999999999999</v>
      </c>
      <c r="T76" s="162">
        <v>14.51379</v>
      </c>
      <c r="U76" s="162">
        <f t="shared" si="51"/>
        <v>0.42906911318067398</v>
      </c>
      <c r="V76" s="163">
        <v>5.5390000000000002E-2</v>
      </c>
      <c r="W76" s="163">
        <f t="shared" si="52"/>
        <v>1.153091861041435E-3</v>
      </c>
      <c r="X76" s="162">
        <v>0.15762000000000001</v>
      </c>
      <c r="Y76" s="164">
        <v>2.1180000000000001E-2</v>
      </c>
      <c r="Z76" s="164">
        <f t="shared" si="53"/>
        <v>6.1801048534794293E-4</v>
      </c>
      <c r="AA76" s="15">
        <v>0.52500000000000002</v>
      </c>
      <c r="AB76" s="15">
        <v>1.0999999999999999E-2</v>
      </c>
      <c r="AC76" s="15">
        <v>6.8900000000000003E-2</v>
      </c>
      <c r="AD76" s="15">
        <v>1.5E-3</v>
      </c>
      <c r="AE76" s="47">
        <v>0.97084999999999999</v>
      </c>
      <c r="AF76" s="67">
        <v>14.51379</v>
      </c>
      <c r="AG76" s="47">
        <v>0.31597510000000001</v>
      </c>
      <c r="AH76" s="15">
        <v>5.5390000000000002E-2</v>
      </c>
      <c r="AI76" s="4">
        <v>3.2000000000000003E-4</v>
      </c>
      <c r="AJ76" s="89">
        <v>0.15762000000000001</v>
      </c>
      <c r="AK76" s="4">
        <v>2.1180000000000001E-2</v>
      </c>
      <c r="AL76" s="4">
        <v>4.4999999999999999E-4</v>
      </c>
      <c r="AM76" s="4">
        <v>1.0009000000000001E-2</v>
      </c>
      <c r="AN76" s="4">
        <v>1.5999999999999999E-5</v>
      </c>
      <c r="AO76" s="46">
        <v>428.4</v>
      </c>
      <c r="AP76" s="46">
        <v>7.5</v>
      </c>
      <c r="AQ76" s="166">
        <v>429.7</v>
      </c>
      <c r="AR76" s="166">
        <v>9</v>
      </c>
      <c r="AS76" s="46">
        <v>423.6</v>
      </c>
      <c r="AT76" s="46">
        <v>8.9</v>
      </c>
      <c r="AU76" s="46">
        <v>428</v>
      </c>
      <c r="AV76" s="46">
        <v>13</v>
      </c>
      <c r="AW76" s="46">
        <v>78.3</v>
      </c>
      <c r="AX76" s="46">
        <v>3.3</v>
      </c>
      <c r="AY76" s="46">
        <v>325</v>
      </c>
      <c r="AZ76" s="46">
        <v>13</v>
      </c>
      <c r="BA76" s="46">
        <v>577800</v>
      </c>
      <c r="BB76" s="46">
        <v>20400</v>
      </c>
      <c r="BC76" s="46">
        <v>9498</v>
      </c>
      <c r="BD76" s="46">
        <v>366</v>
      </c>
      <c r="BE76" s="46">
        <v>240000</v>
      </c>
      <c r="BF76" s="46">
        <v>8400</v>
      </c>
      <c r="BG76" s="46">
        <v>-0.3</v>
      </c>
      <c r="BH76" s="46">
        <v>11.4</v>
      </c>
      <c r="BI76" s="46">
        <f t="shared" si="54"/>
        <v>-800000</v>
      </c>
      <c r="BJ76" s="46">
        <f t="shared" si="55"/>
        <v>-30400012.894734107</v>
      </c>
      <c r="BL76" s="45" t="s">
        <v>1894</v>
      </c>
      <c r="BM76" s="45" t="s">
        <v>2203</v>
      </c>
      <c r="BN76" s="45" t="s">
        <v>2227</v>
      </c>
      <c r="BO76" s="45" t="s">
        <v>1756</v>
      </c>
      <c r="BP76" s="186">
        <v>0.81507384259259252</v>
      </c>
      <c r="BQ76" s="46">
        <v>18.129000000000001</v>
      </c>
      <c r="BR76" s="46" t="s">
        <v>2225</v>
      </c>
      <c r="BS76" s="46">
        <v>218000</v>
      </c>
      <c r="BT76" s="46">
        <v>12000</v>
      </c>
      <c r="BU76" s="46">
        <v>1100</v>
      </c>
      <c r="BV76" s="46">
        <v>980</v>
      </c>
      <c r="BW76" s="46">
        <v>9170</v>
      </c>
      <c r="BX76" s="46">
        <v>690</v>
      </c>
      <c r="BY76" s="46">
        <v>49.5</v>
      </c>
      <c r="BZ76" s="46">
        <v>5.3</v>
      </c>
      <c r="CA76" s="166">
        <v>20500</v>
      </c>
      <c r="CB76" s="46">
        <v>1400</v>
      </c>
      <c r="CC76" s="46">
        <v>105900</v>
      </c>
      <c r="CD76" s="46">
        <v>8500</v>
      </c>
      <c r="CE76" s="46">
        <v>212000</v>
      </c>
      <c r="CF76" s="46">
        <v>16000</v>
      </c>
      <c r="CG76" s="46">
        <v>28100</v>
      </c>
      <c r="CH76" s="46">
        <v>2300</v>
      </c>
      <c r="CI76" s="46">
        <v>100600</v>
      </c>
      <c r="CJ76" s="46">
        <v>7300</v>
      </c>
      <c r="CK76" s="46">
        <v>20100</v>
      </c>
      <c r="CL76" s="46">
        <v>1100</v>
      </c>
      <c r="CM76" s="46">
        <v>3720</v>
      </c>
      <c r="CN76" s="46">
        <v>330</v>
      </c>
      <c r="CO76" s="46">
        <v>13700</v>
      </c>
      <c r="CP76" s="46">
        <v>1100</v>
      </c>
      <c r="CQ76" s="46">
        <v>1710</v>
      </c>
      <c r="CR76" s="46">
        <v>120</v>
      </c>
      <c r="CS76" s="46">
        <v>7250</v>
      </c>
      <c r="CT76" s="46">
        <v>640</v>
      </c>
      <c r="CU76" s="46">
        <v>948</v>
      </c>
      <c r="CV76" s="46">
        <v>65</v>
      </c>
      <c r="CW76" s="46">
        <v>1810</v>
      </c>
      <c r="CX76" s="46">
        <v>120</v>
      </c>
      <c r="CY76" s="46">
        <v>198</v>
      </c>
      <c r="CZ76" s="46">
        <v>17</v>
      </c>
      <c r="DA76" s="46">
        <v>817</v>
      </c>
      <c r="DB76" s="46">
        <v>78</v>
      </c>
      <c r="DC76" s="46">
        <v>96</v>
      </c>
      <c r="DD76" s="46">
        <v>9.1</v>
      </c>
      <c r="DE76" s="46">
        <v>50400</v>
      </c>
      <c r="DF76" s="46">
        <v>2800</v>
      </c>
      <c r="DG76" s="46">
        <v>8220</v>
      </c>
      <c r="DH76" s="46">
        <v>640</v>
      </c>
      <c r="DJ76" s="203" t="e">
        <f>#REF!</f>
        <v>#REF!</v>
      </c>
      <c r="DK76" s="204">
        <f t="shared" si="56"/>
        <v>446835.44303797471</v>
      </c>
      <c r="DL76" s="204">
        <f t="shared" si="57"/>
        <v>345840.13050570962</v>
      </c>
      <c r="DM76" s="204">
        <f t="shared" si="58"/>
        <v>302801.72413793107</v>
      </c>
      <c r="DN76" s="204">
        <f t="shared" si="59"/>
        <v>220131.29102844637</v>
      </c>
      <c r="DO76" s="204">
        <f t="shared" si="60"/>
        <v>135810.81081081083</v>
      </c>
      <c r="DP76" s="204">
        <f t="shared" si="61"/>
        <v>66074.600355239789</v>
      </c>
      <c r="DQ76" s="204">
        <f t="shared" si="62"/>
        <v>68844.221105527628</v>
      </c>
      <c r="DR76" s="204">
        <f t="shared" si="63"/>
        <v>47368.42105263158</v>
      </c>
      <c r="DS76" s="204">
        <f t="shared" si="64"/>
        <v>29471.544715447155</v>
      </c>
      <c r="DT76" s="204">
        <f t="shared" si="65"/>
        <v>17362.637362637361</v>
      </c>
      <c r="DU76" s="204">
        <f t="shared" si="66"/>
        <v>11312.5</v>
      </c>
      <c r="DV76" s="204">
        <f t="shared" si="67"/>
        <v>8016.1943319838056</v>
      </c>
      <c r="DW76" s="204">
        <f t="shared" si="68"/>
        <v>5074.5341614906829</v>
      </c>
      <c r="DX76" s="204">
        <f t="shared" si="69"/>
        <v>3902.439024390244</v>
      </c>
      <c r="DY76" s="205">
        <f t="shared" si="70"/>
        <v>0.68333494186906074</v>
      </c>
      <c r="DZ76" s="206">
        <f t="shared" si="71"/>
        <v>1.3241379310344827E-2</v>
      </c>
      <c r="EA76" s="206">
        <f t="shared" si="72"/>
        <v>6.1313868613138682</v>
      </c>
      <c r="EB76" s="223"/>
    </row>
    <row r="77" spans="1:132">
      <c r="A77" s="186">
        <v>42527.820632731484</v>
      </c>
      <c r="B77" s="45" t="s">
        <v>2228</v>
      </c>
      <c r="D77" s="45">
        <v>67822</v>
      </c>
      <c r="E77" s="45">
        <v>28441</v>
      </c>
      <c r="F77" s="45" t="s">
        <v>1778</v>
      </c>
      <c r="G77" s="45" t="s">
        <v>2201</v>
      </c>
      <c r="H77" s="45" t="s">
        <v>2229</v>
      </c>
      <c r="I77" s="45" t="s">
        <v>1756</v>
      </c>
      <c r="J77" s="159">
        <v>0.82057372685185193</v>
      </c>
      <c r="K77" s="46">
        <v>17.062000000000001</v>
      </c>
      <c r="L77" s="45" t="s">
        <v>2228</v>
      </c>
      <c r="M77" s="46">
        <v>4320</v>
      </c>
      <c r="N77" s="46">
        <v>26900</v>
      </c>
      <c r="O77" s="160">
        <v>0.55800000000000005</v>
      </c>
      <c r="P77" s="160">
        <f t="shared" si="49"/>
        <v>1.9507578014710078E-2</v>
      </c>
      <c r="Q77" s="161">
        <v>6.83E-2</v>
      </c>
      <c r="R77" s="161">
        <f t="shared" si="50"/>
        <v>1.9560051124677563E-3</v>
      </c>
      <c r="S77" s="161">
        <v>0.93701000000000001</v>
      </c>
      <c r="T77" s="162">
        <v>14.64129</v>
      </c>
      <c r="U77" s="162">
        <f t="shared" si="51"/>
        <v>0.41930363963377421</v>
      </c>
      <c r="V77" s="163">
        <v>5.9810000000000002E-2</v>
      </c>
      <c r="W77" s="163">
        <f t="shared" si="52"/>
        <v>1.3207931102182508E-3</v>
      </c>
      <c r="X77" s="162">
        <v>-0.27898000000000001</v>
      </c>
      <c r="Y77" s="164">
        <v>2.068E-2</v>
      </c>
      <c r="Z77" s="164">
        <f t="shared" si="53"/>
        <v>6.2607105028103635E-4</v>
      </c>
      <c r="AA77" s="15">
        <v>0.55800000000000005</v>
      </c>
      <c r="AB77" s="15">
        <v>1.6E-2</v>
      </c>
      <c r="AC77" s="15">
        <v>6.83E-2</v>
      </c>
      <c r="AD77" s="15">
        <v>1.4E-3</v>
      </c>
      <c r="AE77" s="47">
        <v>0.93701000000000001</v>
      </c>
      <c r="AF77" s="67">
        <v>14.64129</v>
      </c>
      <c r="AG77" s="47">
        <v>0.3001143</v>
      </c>
      <c r="AH77" s="15">
        <v>5.9810000000000002E-2</v>
      </c>
      <c r="AI77" s="4">
        <v>5.5999999999999995E-4</v>
      </c>
      <c r="AJ77" s="89">
        <v>-0.27898000000000001</v>
      </c>
      <c r="AK77" s="4">
        <v>2.068E-2</v>
      </c>
      <c r="AL77" s="4">
        <v>4.6999999999999999E-4</v>
      </c>
      <c r="AM77" s="4">
        <v>8.0350000000000005E-3</v>
      </c>
      <c r="AN77" s="4">
        <v>2.3E-5</v>
      </c>
      <c r="AO77" s="46">
        <v>450</v>
      </c>
      <c r="AP77" s="46">
        <v>10</v>
      </c>
      <c r="AQ77" s="166">
        <v>425.7</v>
      </c>
      <c r="AR77" s="166">
        <v>8.6</v>
      </c>
      <c r="AS77" s="46">
        <v>413.8</v>
      </c>
      <c r="AT77" s="46">
        <v>9.1999999999999993</v>
      </c>
      <c r="AU77" s="46">
        <v>596</v>
      </c>
      <c r="AV77" s="46">
        <v>20</v>
      </c>
      <c r="AW77" s="46">
        <v>43.2</v>
      </c>
      <c r="AX77" s="46">
        <v>1.8</v>
      </c>
      <c r="AY77" s="46">
        <v>216.2</v>
      </c>
      <c r="AZ77" s="46">
        <v>9.6999999999999993</v>
      </c>
      <c r="BA77" s="46">
        <v>382800</v>
      </c>
      <c r="BB77" s="46">
        <v>12000</v>
      </c>
      <c r="BC77" s="46">
        <v>5628</v>
      </c>
      <c r="BD77" s="46">
        <v>150</v>
      </c>
      <c r="BE77" s="46">
        <v>132540</v>
      </c>
      <c r="BF77" s="46">
        <v>3900</v>
      </c>
      <c r="BG77" s="46">
        <v>54</v>
      </c>
      <c r="BH77" s="46">
        <v>12.6</v>
      </c>
      <c r="BI77" s="46">
        <f t="shared" si="54"/>
        <v>2454.4444444444443</v>
      </c>
      <c r="BJ77" s="46">
        <f t="shared" si="55"/>
        <v>577.23962235682995</v>
      </c>
      <c r="BL77" s="45" t="s">
        <v>1778</v>
      </c>
      <c r="BM77" s="45" t="s">
        <v>2203</v>
      </c>
      <c r="BN77" s="45" t="s">
        <v>2230</v>
      </c>
      <c r="BO77" s="45" t="s">
        <v>1756</v>
      </c>
      <c r="BP77" s="186">
        <v>0.82068206018518508</v>
      </c>
      <c r="BQ77" s="46">
        <v>18.062000000000001</v>
      </c>
      <c r="BR77" s="46" t="s">
        <v>2228</v>
      </c>
      <c r="BS77" s="46">
        <v>224000</v>
      </c>
      <c r="BT77" s="46">
        <v>11000</v>
      </c>
      <c r="BU77" s="46">
        <v>1870</v>
      </c>
      <c r="BV77" s="46">
        <v>860</v>
      </c>
      <c r="BW77" s="46">
        <v>6360</v>
      </c>
      <c r="BX77" s="46">
        <v>570</v>
      </c>
      <c r="BY77" s="46">
        <v>27.7</v>
      </c>
      <c r="BZ77" s="46">
        <v>3</v>
      </c>
      <c r="CA77" s="166">
        <v>26500</v>
      </c>
      <c r="CB77" s="46">
        <v>1800</v>
      </c>
      <c r="CC77" s="46">
        <v>96100</v>
      </c>
      <c r="CD77" s="46">
        <v>7100</v>
      </c>
      <c r="CE77" s="46">
        <v>213000</v>
      </c>
      <c r="CF77" s="46">
        <v>15000</v>
      </c>
      <c r="CG77" s="46">
        <v>26900</v>
      </c>
      <c r="CH77" s="46">
        <v>1700</v>
      </c>
      <c r="CI77" s="46">
        <v>107700</v>
      </c>
      <c r="CJ77" s="46">
        <v>7800</v>
      </c>
      <c r="CK77" s="46">
        <v>21900</v>
      </c>
      <c r="CL77" s="46">
        <v>1300</v>
      </c>
      <c r="CM77" s="46">
        <v>2100</v>
      </c>
      <c r="CN77" s="46">
        <v>140</v>
      </c>
      <c r="CO77" s="46">
        <v>17900</v>
      </c>
      <c r="CP77" s="46">
        <v>1200</v>
      </c>
      <c r="CQ77" s="46">
        <v>2340</v>
      </c>
      <c r="CR77" s="46">
        <v>130</v>
      </c>
      <c r="CS77" s="46">
        <v>8870</v>
      </c>
      <c r="CT77" s="46">
        <v>500</v>
      </c>
      <c r="CU77" s="46">
        <v>1150</v>
      </c>
      <c r="CV77" s="46">
        <v>100</v>
      </c>
      <c r="CW77" s="46">
        <v>1440</v>
      </c>
      <c r="CX77" s="46">
        <v>130</v>
      </c>
      <c r="CY77" s="46">
        <v>116.6</v>
      </c>
      <c r="CZ77" s="46">
        <v>8.1999999999999993</v>
      </c>
      <c r="DA77" s="46">
        <v>264</v>
      </c>
      <c r="DB77" s="46">
        <v>20</v>
      </c>
      <c r="DC77" s="46">
        <v>26.5</v>
      </c>
      <c r="DD77" s="46">
        <v>4.2</v>
      </c>
      <c r="DE77" s="46">
        <v>26900</v>
      </c>
      <c r="DF77" s="46">
        <v>1600</v>
      </c>
      <c r="DG77" s="46">
        <v>4320</v>
      </c>
      <c r="DH77" s="46">
        <v>210</v>
      </c>
      <c r="DJ77" s="203" t="e">
        <f>#REF!</f>
        <v>#REF!</v>
      </c>
      <c r="DK77" s="204">
        <f t="shared" si="56"/>
        <v>405485.23206751054</v>
      </c>
      <c r="DL77" s="204">
        <f t="shared" si="57"/>
        <v>347471.45187601959</v>
      </c>
      <c r="DM77" s="204">
        <f t="shared" si="58"/>
        <v>289870.68965517241</v>
      </c>
      <c r="DN77" s="204">
        <f t="shared" si="59"/>
        <v>235667.39606126913</v>
      </c>
      <c r="DO77" s="204">
        <f t="shared" si="60"/>
        <v>147972.97297297299</v>
      </c>
      <c r="DP77" s="204">
        <f t="shared" si="61"/>
        <v>37300.177619893424</v>
      </c>
      <c r="DQ77" s="204">
        <f t="shared" si="62"/>
        <v>89949.748743718592</v>
      </c>
      <c r="DR77" s="204">
        <f t="shared" si="63"/>
        <v>64819.944598337948</v>
      </c>
      <c r="DS77" s="204">
        <f t="shared" si="64"/>
        <v>36056.91056910569</v>
      </c>
      <c r="DT77" s="204">
        <f t="shared" si="65"/>
        <v>21062.271062271062</v>
      </c>
      <c r="DU77" s="204">
        <f t="shared" si="66"/>
        <v>9000</v>
      </c>
      <c r="DV77" s="204">
        <f t="shared" si="67"/>
        <v>4720.6477732793519</v>
      </c>
      <c r="DW77" s="204">
        <f t="shared" si="68"/>
        <v>1639.7515527950311</v>
      </c>
      <c r="DX77" s="204">
        <f t="shared" si="69"/>
        <v>1077.2357723577236</v>
      </c>
      <c r="DY77" s="205">
        <f t="shared" si="70"/>
        <v>0.32331043572477358</v>
      </c>
      <c r="DZ77" s="206">
        <f t="shared" si="71"/>
        <v>2.987598647125141E-3</v>
      </c>
      <c r="EA77" s="206">
        <f t="shared" si="72"/>
        <v>6.2268518518518521</v>
      </c>
      <c r="EB77" s="223"/>
    </row>
    <row r="78" spans="1:132">
      <c r="A78" s="186">
        <v>42527.826246840275</v>
      </c>
      <c r="B78" s="45" t="s">
        <v>2231</v>
      </c>
      <c r="D78" s="45">
        <v>67838</v>
      </c>
      <c r="E78" s="45">
        <v>28441</v>
      </c>
      <c r="F78" s="45" t="s">
        <v>2232</v>
      </c>
      <c r="G78" s="45" t="s">
        <v>2201</v>
      </c>
      <c r="H78" s="45" t="s">
        <v>2233</v>
      </c>
      <c r="I78" s="45" t="s">
        <v>1756</v>
      </c>
      <c r="J78" s="159">
        <v>0.82618784722222216</v>
      </c>
      <c r="K78" s="46">
        <v>17.077999999999999</v>
      </c>
      <c r="L78" s="45" t="s">
        <v>2231</v>
      </c>
      <c r="M78" s="46">
        <v>4450</v>
      </c>
      <c r="N78" s="46">
        <v>26500</v>
      </c>
      <c r="O78" s="160">
        <v>0.51900000000000002</v>
      </c>
      <c r="P78" s="160">
        <f t="shared" si="49"/>
        <v>1.6635636447097538E-2</v>
      </c>
      <c r="Q78" s="161">
        <v>6.88E-2</v>
      </c>
      <c r="R78" s="161">
        <f t="shared" si="50"/>
        <v>2.1870930478605612E-3</v>
      </c>
      <c r="S78" s="161">
        <v>0.96977999999999998</v>
      </c>
      <c r="T78" s="162">
        <v>14.534879999999999</v>
      </c>
      <c r="U78" s="162">
        <f t="shared" si="51"/>
        <v>0.46205142418999201</v>
      </c>
      <c r="V78" s="163">
        <v>5.5239999999999997E-2</v>
      </c>
      <c r="W78" s="163">
        <f t="shared" si="52"/>
        <v>1.1397293713860321E-3</v>
      </c>
      <c r="X78" s="162">
        <v>0.17931</v>
      </c>
      <c r="Y78" s="164">
        <v>2.1270000000000001E-2</v>
      </c>
      <c r="Z78" s="164">
        <f t="shared" si="53"/>
        <v>6.2655020549035024E-4</v>
      </c>
      <c r="AA78" s="15">
        <v>0.51900000000000002</v>
      </c>
      <c r="AB78" s="15">
        <v>1.2999999999999999E-2</v>
      </c>
      <c r="AC78" s="15">
        <v>6.88E-2</v>
      </c>
      <c r="AD78" s="15">
        <v>1.6999999999999999E-3</v>
      </c>
      <c r="AE78" s="47">
        <v>0.96977999999999998</v>
      </c>
      <c r="AF78" s="67">
        <v>14.534879999999999</v>
      </c>
      <c r="AG78" s="47">
        <v>0.35914679999999999</v>
      </c>
      <c r="AH78" s="15">
        <v>5.5239999999999997E-2</v>
      </c>
      <c r="AI78" s="4">
        <v>2.7999999999999998E-4</v>
      </c>
      <c r="AJ78" s="89">
        <v>0.17931</v>
      </c>
      <c r="AK78" s="4">
        <v>2.1270000000000001E-2</v>
      </c>
      <c r="AL78" s="4">
        <v>4.6000000000000001E-4</v>
      </c>
      <c r="AM78" s="4">
        <v>1.12E-2</v>
      </c>
      <c r="AN78" s="4">
        <v>1.9000000000000001E-4</v>
      </c>
      <c r="AO78" s="46">
        <v>424.3</v>
      </c>
      <c r="AP78" s="46">
        <v>8.4</v>
      </c>
      <c r="AQ78" s="166">
        <v>429</v>
      </c>
      <c r="AR78" s="166">
        <v>10</v>
      </c>
      <c r="AS78" s="46">
        <v>425.4</v>
      </c>
      <c r="AT78" s="46">
        <v>9</v>
      </c>
      <c r="AU78" s="46">
        <v>422</v>
      </c>
      <c r="AV78" s="46">
        <v>11</v>
      </c>
      <c r="AW78" s="46">
        <v>43.9</v>
      </c>
      <c r="AX78" s="46">
        <v>1.4</v>
      </c>
      <c r="AY78" s="46">
        <v>196.7</v>
      </c>
      <c r="AZ78" s="46">
        <v>8.9</v>
      </c>
      <c r="BA78" s="46">
        <v>349800</v>
      </c>
      <c r="BB78" s="46">
        <v>13200</v>
      </c>
      <c r="BC78" s="46">
        <v>5190</v>
      </c>
      <c r="BD78" s="46">
        <v>138</v>
      </c>
      <c r="BE78" s="46">
        <v>134160</v>
      </c>
      <c r="BF78" s="46">
        <v>3540</v>
      </c>
      <c r="BG78" s="46">
        <v>13.8</v>
      </c>
      <c r="BH78" s="46">
        <v>19.2</v>
      </c>
      <c r="BI78" s="46">
        <f t="shared" si="54"/>
        <v>9721.7391304347821</v>
      </c>
      <c r="BJ78" s="46">
        <f t="shared" si="55"/>
        <v>13528.330198560014</v>
      </c>
      <c r="BL78" s="45" t="s">
        <v>2232</v>
      </c>
      <c r="BM78" s="45" t="s">
        <v>2203</v>
      </c>
      <c r="BN78" s="45" t="s">
        <v>2234</v>
      </c>
      <c r="BO78" s="45" t="s">
        <v>1756</v>
      </c>
      <c r="BP78" s="186">
        <v>0.82629618055555554</v>
      </c>
      <c r="BQ78" s="46">
        <v>18.077999999999999</v>
      </c>
      <c r="BR78" s="46" t="s">
        <v>2231</v>
      </c>
      <c r="BS78" s="46">
        <v>216000</v>
      </c>
      <c r="BT78" s="46">
        <v>13000</v>
      </c>
      <c r="BU78" s="46">
        <v>10</v>
      </c>
      <c r="BV78" s="46">
        <v>900</v>
      </c>
      <c r="BW78" s="46">
        <v>5740</v>
      </c>
      <c r="BX78" s="46">
        <v>630</v>
      </c>
      <c r="BY78" s="46">
        <v>23.5</v>
      </c>
      <c r="BZ78" s="46">
        <v>2.4</v>
      </c>
      <c r="CA78" s="166">
        <v>27800</v>
      </c>
      <c r="CB78" s="46">
        <v>1700</v>
      </c>
      <c r="CC78" s="46">
        <v>98800</v>
      </c>
      <c r="CD78" s="46">
        <v>6600</v>
      </c>
      <c r="CE78" s="46">
        <v>226000</v>
      </c>
      <c r="CF78" s="46">
        <v>15000</v>
      </c>
      <c r="CG78" s="46">
        <v>29900</v>
      </c>
      <c r="CH78" s="46">
        <v>2700</v>
      </c>
      <c r="CI78" s="46">
        <v>116500</v>
      </c>
      <c r="CJ78" s="46">
        <v>7600</v>
      </c>
      <c r="CK78" s="46">
        <v>23300</v>
      </c>
      <c r="CL78" s="46">
        <v>1200</v>
      </c>
      <c r="CM78" s="46">
        <v>2890</v>
      </c>
      <c r="CN78" s="46">
        <v>200</v>
      </c>
      <c r="CO78" s="46">
        <v>16930</v>
      </c>
      <c r="CP78" s="46">
        <v>890</v>
      </c>
      <c r="CQ78" s="46">
        <v>2170</v>
      </c>
      <c r="CR78" s="46">
        <v>160</v>
      </c>
      <c r="CS78" s="46">
        <v>8820</v>
      </c>
      <c r="CT78" s="46">
        <v>510</v>
      </c>
      <c r="CU78" s="46">
        <v>1116</v>
      </c>
      <c r="CV78" s="46">
        <v>65</v>
      </c>
      <c r="CW78" s="46">
        <v>1650</v>
      </c>
      <c r="CX78" s="46">
        <v>100</v>
      </c>
      <c r="CY78" s="46">
        <v>145</v>
      </c>
      <c r="CZ78" s="46">
        <v>14</v>
      </c>
      <c r="DA78" s="46">
        <v>397</v>
      </c>
      <c r="DB78" s="46">
        <v>40</v>
      </c>
      <c r="DC78" s="46">
        <v>45.8</v>
      </c>
      <c r="DD78" s="46">
        <v>5.6</v>
      </c>
      <c r="DE78" s="46">
        <v>26500</v>
      </c>
      <c r="DF78" s="46">
        <v>1600</v>
      </c>
      <c r="DG78" s="46">
        <v>4450</v>
      </c>
      <c r="DH78" s="46">
        <v>290</v>
      </c>
      <c r="DJ78" s="203" t="e">
        <f>#REF!</f>
        <v>#REF!</v>
      </c>
      <c r="DK78" s="204">
        <f t="shared" si="56"/>
        <v>416877.63713080168</v>
      </c>
      <c r="DL78" s="204">
        <f t="shared" si="57"/>
        <v>368678.62969004893</v>
      </c>
      <c r="DM78" s="204">
        <f t="shared" si="58"/>
        <v>322198.27586206899</v>
      </c>
      <c r="DN78" s="204">
        <f t="shared" si="59"/>
        <v>254923.41356673959</v>
      </c>
      <c r="DO78" s="204">
        <f t="shared" si="60"/>
        <v>157432.43243243243</v>
      </c>
      <c r="DP78" s="204">
        <f t="shared" si="61"/>
        <v>51332.149200710475</v>
      </c>
      <c r="DQ78" s="204">
        <f t="shared" si="62"/>
        <v>85075.376884422105</v>
      </c>
      <c r="DR78" s="204">
        <f t="shared" si="63"/>
        <v>60110.803324099725</v>
      </c>
      <c r="DS78" s="204">
        <f t="shared" si="64"/>
        <v>35853.658536585368</v>
      </c>
      <c r="DT78" s="204">
        <f t="shared" si="65"/>
        <v>20439.560439560439</v>
      </c>
      <c r="DU78" s="204">
        <f t="shared" si="66"/>
        <v>10312.5</v>
      </c>
      <c r="DV78" s="204">
        <f t="shared" si="67"/>
        <v>5870.4453441295545</v>
      </c>
      <c r="DW78" s="204">
        <f t="shared" si="68"/>
        <v>2465.8385093167703</v>
      </c>
      <c r="DX78" s="204">
        <f t="shared" si="69"/>
        <v>1861.7886178861788</v>
      </c>
      <c r="DY78" s="205">
        <f t="shared" si="70"/>
        <v>0.44354777421854358</v>
      </c>
      <c r="DZ78" s="206">
        <f t="shared" si="71"/>
        <v>5.1927437641723353E-3</v>
      </c>
      <c r="EA78" s="206">
        <f t="shared" si="72"/>
        <v>5.9550561797752808</v>
      </c>
      <c r="EB78" s="223"/>
    </row>
    <row r="79" spans="1:132">
      <c r="A79" s="186">
        <v>42527.831862083331</v>
      </c>
      <c r="B79" s="45" t="s">
        <v>2235</v>
      </c>
      <c r="D79" s="45">
        <v>67854</v>
      </c>
      <c r="E79" s="45">
        <v>28441</v>
      </c>
      <c r="F79" s="45" t="s">
        <v>2171</v>
      </c>
      <c r="G79" s="45" t="s">
        <v>2201</v>
      </c>
      <c r="H79" s="45" t="s">
        <v>2236</v>
      </c>
      <c r="I79" s="45" t="s">
        <v>1756</v>
      </c>
      <c r="J79" s="159">
        <v>0.83180300925925932</v>
      </c>
      <c r="K79" s="46">
        <v>17.047000000000001</v>
      </c>
      <c r="L79" s="45" t="s">
        <v>2235</v>
      </c>
      <c r="M79" s="46">
        <v>4170</v>
      </c>
      <c r="N79" s="46">
        <v>48900</v>
      </c>
      <c r="O79" s="160">
        <v>0.51900000000000002</v>
      </c>
      <c r="P79" s="160">
        <f t="shared" si="49"/>
        <v>1.5866455180663389E-2</v>
      </c>
      <c r="Q79" s="161">
        <v>6.7699999999999996E-2</v>
      </c>
      <c r="R79" s="161">
        <f t="shared" si="50"/>
        <v>2.1733191206079238E-3</v>
      </c>
      <c r="S79" s="161">
        <v>0.95238</v>
      </c>
      <c r="T79" s="162">
        <v>14.771050000000001</v>
      </c>
      <c r="U79" s="162">
        <f t="shared" si="51"/>
        <v>0.47418321783859035</v>
      </c>
      <c r="V79" s="163">
        <v>5.5440000000000003E-2</v>
      </c>
      <c r="W79" s="163">
        <f t="shared" si="52"/>
        <v>1.1929113294792703E-3</v>
      </c>
      <c r="X79" s="162">
        <v>0.16639999999999999</v>
      </c>
      <c r="Y79" s="164">
        <v>2.1149999999999999E-2</v>
      </c>
      <c r="Z79" s="164">
        <f t="shared" si="53"/>
        <v>6.4732449358880287E-4</v>
      </c>
      <c r="AA79" s="15">
        <v>0.51900000000000002</v>
      </c>
      <c r="AB79" s="15">
        <v>1.2E-2</v>
      </c>
      <c r="AC79" s="15">
        <v>6.7699999999999996E-2</v>
      </c>
      <c r="AD79" s="15">
        <v>1.6999999999999999E-3</v>
      </c>
      <c r="AE79" s="47">
        <v>0.95238</v>
      </c>
      <c r="AF79" s="67">
        <v>14.771050000000001</v>
      </c>
      <c r="AG79" s="47">
        <v>0.37091259999999998</v>
      </c>
      <c r="AH79" s="15">
        <v>5.5440000000000003E-2</v>
      </c>
      <c r="AI79" s="4">
        <v>4.4000000000000002E-4</v>
      </c>
      <c r="AJ79" s="89">
        <v>0.16639999999999999</v>
      </c>
      <c r="AK79" s="4">
        <v>2.1149999999999999E-2</v>
      </c>
      <c r="AL79" s="4">
        <v>4.8999999999999998E-4</v>
      </c>
      <c r="AM79" s="4">
        <v>9.9979999999999999E-3</v>
      </c>
      <c r="AN79" s="4">
        <v>2.3E-5</v>
      </c>
      <c r="AO79" s="46">
        <v>424.5</v>
      </c>
      <c r="AP79" s="46">
        <v>8.1999999999999993</v>
      </c>
      <c r="AQ79" s="166">
        <v>422</v>
      </c>
      <c r="AR79" s="166">
        <v>10</v>
      </c>
      <c r="AS79" s="46">
        <v>425.2</v>
      </c>
      <c r="AT79" s="46">
        <v>9.1</v>
      </c>
      <c r="AU79" s="46">
        <v>429</v>
      </c>
      <c r="AV79" s="46">
        <v>18</v>
      </c>
      <c r="AW79" s="46">
        <v>42.5</v>
      </c>
      <c r="AX79" s="46">
        <v>1.8</v>
      </c>
      <c r="AY79" s="46">
        <v>357</v>
      </c>
      <c r="AZ79" s="46">
        <v>15</v>
      </c>
      <c r="BA79" s="46">
        <v>625200</v>
      </c>
      <c r="BB79" s="46">
        <v>22800</v>
      </c>
      <c r="BC79" s="46">
        <v>4956</v>
      </c>
      <c r="BD79" s="46">
        <v>198</v>
      </c>
      <c r="BE79" s="46">
        <v>128700</v>
      </c>
      <c r="BF79" s="46">
        <v>4800</v>
      </c>
      <c r="BG79" s="46">
        <v>6.6</v>
      </c>
      <c r="BH79" s="46">
        <v>12</v>
      </c>
      <c r="BI79" s="46">
        <f t="shared" si="54"/>
        <v>19500</v>
      </c>
      <c r="BJ79" s="46">
        <f t="shared" si="55"/>
        <v>35462.003877506198</v>
      </c>
      <c r="BL79" s="45" t="s">
        <v>2171</v>
      </c>
      <c r="BM79" s="45" t="s">
        <v>2203</v>
      </c>
      <c r="BN79" s="45" t="s">
        <v>2237</v>
      </c>
      <c r="BO79" s="45" t="s">
        <v>1756</v>
      </c>
      <c r="BP79" s="186">
        <v>0.83191145833333335</v>
      </c>
      <c r="BQ79" s="46">
        <v>18.047000000000001</v>
      </c>
      <c r="BR79" s="46" t="s">
        <v>2235</v>
      </c>
      <c r="BS79" s="46">
        <v>217000</v>
      </c>
      <c r="BT79" s="46">
        <v>13000</v>
      </c>
      <c r="BU79" s="46">
        <v>780</v>
      </c>
      <c r="BV79" s="46">
        <v>670</v>
      </c>
      <c r="BW79" s="46">
        <v>10700</v>
      </c>
      <c r="BX79" s="46">
        <v>1000</v>
      </c>
      <c r="BY79" s="46">
        <v>33.4</v>
      </c>
      <c r="BZ79" s="46">
        <v>3</v>
      </c>
      <c r="CA79" s="166">
        <v>27000</v>
      </c>
      <c r="CB79" s="46">
        <v>1400</v>
      </c>
      <c r="CC79" s="46">
        <v>105700</v>
      </c>
      <c r="CD79" s="46">
        <v>6300</v>
      </c>
      <c r="CE79" s="46">
        <v>225000</v>
      </c>
      <c r="CF79" s="46">
        <v>17000</v>
      </c>
      <c r="CG79" s="46">
        <v>29300</v>
      </c>
      <c r="CH79" s="46">
        <v>2200</v>
      </c>
      <c r="CI79" s="46">
        <v>104900</v>
      </c>
      <c r="CJ79" s="46">
        <v>9100</v>
      </c>
      <c r="CK79" s="46">
        <v>20600</v>
      </c>
      <c r="CL79" s="46">
        <v>1500</v>
      </c>
      <c r="CM79" s="46">
        <v>2270</v>
      </c>
      <c r="CN79" s="46">
        <v>170</v>
      </c>
      <c r="CO79" s="46">
        <v>15330</v>
      </c>
      <c r="CP79" s="46">
        <v>780</v>
      </c>
      <c r="CQ79" s="46">
        <v>2028</v>
      </c>
      <c r="CR79" s="46">
        <v>90</v>
      </c>
      <c r="CS79" s="46">
        <v>8020</v>
      </c>
      <c r="CT79" s="46">
        <v>660</v>
      </c>
      <c r="CU79" s="46">
        <v>1093</v>
      </c>
      <c r="CV79" s="46">
        <v>64</v>
      </c>
      <c r="CW79" s="46">
        <v>1770</v>
      </c>
      <c r="CX79" s="46">
        <v>120</v>
      </c>
      <c r="CY79" s="46">
        <v>185</v>
      </c>
      <c r="CZ79" s="46">
        <v>16</v>
      </c>
      <c r="DA79" s="46">
        <v>522</v>
      </c>
      <c r="DB79" s="46">
        <v>44</v>
      </c>
      <c r="DC79" s="46">
        <v>55.9</v>
      </c>
      <c r="DD79" s="46">
        <v>7.8</v>
      </c>
      <c r="DE79" s="46">
        <v>48900</v>
      </c>
      <c r="DF79" s="46">
        <v>2500</v>
      </c>
      <c r="DG79" s="46">
        <v>4170</v>
      </c>
      <c r="DH79" s="46">
        <v>300</v>
      </c>
      <c r="DJ79" s="203" t="e">
        <f>#REF!</f>
        <v>#REF!</v>
      </c>
      <c r="DK79" s="204">
        <f t="shared" si="56"/>
        <v>445991.5611814346</v>
      </c>
      <c r="DL79" s="204">
        <f t="shared" si="57"/>
        <v>367047.30831973901</v>
      </c>
      <c r="DM79" s="204">
        <f t="shared" si="58"/>
        <v>315732.75862068968</v>
      </c>
      <c r="DN79" s="204">
        <f t="shared" si="59"/>
        <v>229540.48140043762</v>
      </c>
      <c r="DO79" s="204">
        <f t="shared" si="60"/>
        <v>139189.1891891892</v>
      </c>
      <c r="DP79" s="204">
        <f t="shared" si="61"/>
        <v>40319.715808170513</v>
      </c>
      <c r="DQ79" s="204">
        <f t="shared" si="62"/>
        <v>77035.175879396978</v>
      </c>
      <c r="DR79" s="204">
        <f t="shared" si="63"/>
        <v>56177.28531855956</v>
      </c>
      <c r="DS79" s="204">
        <f t="shared" si="64"/>
        <v>32601.626016260165</v>
      </c>
      <c r="DT79" s="204">
        <f t="shared" si="65"/>
        <v>20018.315018315017</v>
      </c>
      <c r="DU79" s="204">
        <f t="shared" si="66"/>
        <v>11062.5</v>
      </c>
      <c r="DV79" s="204">
        <f t="shared" si="67"/>
        <v>7489.8785425101214</v>
      </c>
      <c r="DW79" s="204">
        <f t="shared" si="68"/>
        <v>3242.2360248447203</v>
      </c>
      <c r="DX79" s="204">
        <f t="shared" si="69"/>
        <v>2272.3577235772359</v>
      </c>
      <c r="DY79" s="205">
        <f t="shared" si="70"/>
        <v>0.38937688874307458</v>
      </c>
      <c r="DZ79" s="206">
        <f t="shared" si="71"/>
        <v>6.970074812967581E-3</v>
      </c>
      <c r="EA79" s="206">
        <f t="shared" si="72"/>
        <v>11.726618705035971</v>
      </c>
      <c r="EB79" s="223"/>
    </row>
    <row r="80" spans="1:132">
      <c r="A80" s="186">
        <v>42527.735819479167</v>
      </c>
      <c r="B80" s="45" t="s">
        <v>2238</v>
      </c>
      <c r="D80" s="45">
        <v>67854</v>
      </c>
      <c r="E80" s="45">
        <v>28413</v>
      </c>
      <c r="F80" s="45" t="s">
        <v>2239</v>
      </c>
      <c r="G80" s="45" t="s">
        <v>2201</v>
      </c>
      <c r="H80" s="45" t="s">
        <v>2240</v>
      </c>
      <c r="I80" s="45" t="s">
        <v>1756</v>
      </c>
      <c r="J80" s="159">
        <v>0.73576041666666658</v>
      </c>
      <c r="K80" s="46">
        <v>17.366</v>
      </c>
      <c r="L80" s="45" t="s">
        <v>2238</v>
      </c>
      <c r="M80" s="46">
        <v>4260</v>
      </c>
      <c r="N80" s="46">
        <v>22500</v>
      </c>
      <c r="O80" s="160">
        <v>0.52159999999999995</v>
      </c>
      <c r="P80" s="160">
        <f t="shared" si="49"/>
        <v>1.4244880624280429E-2</v>
      </c>
      <c r="Q80" s="161">
        <v>6.7799999999999999E-2</v>
      </c>
      <c r="R80" s="161">
        <f t="shared" si="50"/>
        <v>1.949034632837498E-3</v>
      </c>
      <c r="S80" s="161">
        <v>0.95404999999999995</v>
      </c>
      <c r="T80" s="162">
        <v>14.74926</v>
      </c>
      <c r="U80" s="162">
        <f t="shared" si="51"/>
        <v>0.42399438023167241</v>
      </c>
      <c r="V80" s="163">
        <v>5.5419999999999997E-2</v>
      </c>
      <c r="W80" s="163">
        <f t="shared" si="52"/>
        <v>1.1653971683507729E-3</v>
      </c>
      <c r="X80" s="162">
        <v>3.0180999999999999E-2</v>
      </c>
      <c r="Y80" s="164">
        <v>2.1239999999999998E-2</v>
      </c>
      <c r="Z80" s="164">
        <f t="shared" si="53"/>
        <v>5.6996056003902589E-4</v>
      </c>
      <c r="AA80" s="15">
        <v>0.52159999999999995</v>
      </c>
      <c r="AB80" s="15">
        <v>9.7000000000000003E-3</v>
      </c>
      <c r="AC80" s="15">
        <v>6.7799999999999999E-2</v>
      </c>
      <c r="AD80" s="15">
        <v>1.4E-3</v>
      </c>
      <c r="AE80" s="47">
        <v>0.95404999999999995</v>
      </c>
      <c r="AF80" s="67">
        <v>14.74926</v>
      </c>
      <c r="AG80" s="47">
        <v>0.30455700000000002</v>
      </c>
      <c r="AH80" s="15">
        <v>5.5419999999999997E-2</v>
      </c>
      <c r="AI80" s="4">
        <v>3.6000000000000002E-4</v>
      </c>
      <c r="AJ80" s="89">
        <v>3.0180999999999999E-2</v>
      </c>
      <c r="AK80" s="4">
        <v>2.1239999999999998E-2</v>
      </c>
      <c r="AL80" s="4">
        <v>3.8000000000000002E-4</v>
      </c>
      <c r="AM80" s="4">
        <v>1.0031999999999999E-2</v>
      </c>
      <c r="AN80" s="4">
        <v>1.4E-5</v>
      </c>
      <c r="AO80" s="46">
        <v>426.1</v>
      </c>
      <c r="AP80" s="46">
        <v>6.5</v>
      </c>
      <c r="AQ80" s="166">
        <v>422.9</v>
      </c>
      <c r="AR80" s="166">
        <v>8.5</v>
      </c>
      <c r="AS80" s="46">
        <v>424.8</v>
      </c>
      <c r="AT80" s="46">
        <v>7.5</v>
      </c>
      <c r="AU80" s="46">
        <v>429</v>
      </c>
      <c r="AV80" s="46">
        <v>14</v>
      </c>
      <c r="AW80" s="46">
        <v>38.9</v>
      </c>
      <c r="AX80" s="46">
        <v>1.6</v>
      </c>
      <c r="AY80" s="46">
        <v>166.2</v>
      </c>
      <c r="AZ80" s="46">
        <v>6.4</v>
      </c>
      <c r="BA80" s="46">
        <v>291000</v>
      </c>
      <c r="BB80" s="46">
        <v>10200</v>
      </c>
      <c r="BC80" s="46">
        <v>5184</v>
      </c>
      <c r="BD80" s="46">
        <v>192</v>
      </c>
      <c r="BE80" s="46">
        <v>114660</v>
      </c>
      <c r="BF80" s="46">
        <v>4020</v>
      </c>
      <c r="BG80" s="46">
        <v>32.4</v>
      </c>
      <c r="BH80" s="46">
        <v>10.8</v>
      </c>
      <c r="BI80" s="46">
        <f t="shared" si="54"/>
        <v>3538.8888888888891</v>
      </c>
      <c r="BJ80" s="46">
        <f t="shared" si="55"/>
        <v>1186.1367707635898</v>
      </c>
      <c r="BL80" s="45" t="s">
        <v>2239</v>
      </c>
      <c r="BM80" s="45" t="s">
        <v>2203</v>
      </c>
      <c r="BN80" s="45" t="s">
        <v>2241</v>
      </c>
      <c r="BO80" s="45" t="s">
        <v>1756</v>
      </c>
      <c r="BP80" s="186">
        <v>0.73586886574074073</v>
      </c>
      <c r="BQ80" s="46">
        <v>18.366</v>
      </c>
      <c r="BR80" s="46" t="s">
        <v>2238</v>
      </c>
      <c r="BS80" s="46">
        <v>201300</v>
      </c>
      <c r="BT80" s="46">
        <v>8900</v>
      </c>
      <c r="BU80" s="46">
        <v>1120</v>
      </c>
      <c r="BV80" s="46">
        <v>950</v>
      </c>
      <c r="BW80" s="46">
        <v>5660</v>
      </c>
      <c r="BX80" s="46">
        <v>650</v>
      </c>
      <c r="BY80" s="46">
        <v>41.4</v>
      </c>
      <c r="BZ80" s="46">
        <v>3.8</v>
      </c>
      <c r="CA80" s="166">
        <v>28000</v>
      </c>
      <c r="CB80" s="46">
        <v>1800</v>
      </c>
      <c r="CC80" s="46">
        <v>97500</v>
      </c>
      <c r="CD80" s="46">
        <v>8700</v>
      </c>
      <c r="CE80" s="46">
        <v>212000</v>
      </c>
      <c r="CF80" s="46">
        <v>18000</v>
      </c>
      <c r="CG80" s="46">
        <v>26300</v>
      </c>
      <c r="CH80" s="46">
        <v>1800</v>
      </c>
      <c r="CI80" s="46">
        <v>106100</v>
      </c>
      <c r="CJ80" s="46">
        <v>8400</v>
      </c>
      <c r="CK80" s="46">
        <v>21100</v>
      </c>
      <c r="CL80" s="46">
        <v>1700</v>
      </c>
      <c r="CM80" s="46">
        <v>2180</v>
      </c>
      <c r="CN80" s="46">
        <v>170</v>
      </c>
      <c r="CO80" s="46">
        <v>15800</v>
      </c>
      <c r="CP80" s="46">
        <v>1200</v>
      </c>
      <c r="CQ80" s="46">
        <v>2140</v>
      </c>
      <c r="CR80" s="46">
        <v>170</v>
      </c>
      <c r="CS80" s="46">
        <v>8640</v>
      </c>
      <c r="CT80" s="46">
        <v>870</v>
      </c>
      <c r="CU80" s="46">
        <v>1151</v>
      </c>
      <c r="CV80" s="46">
        <v>90</v>
      </c>
      <c r="CW80" s="46">
        <v>1570</v>
      </c>
      <c r="CX80" s="46">
        <v>130</v>
      </c>
      <c r="CY80" s="46">
        <v>120</v>
      </c>
      <c r="CZ80" s="46">
        <v>12</v>
      </c>
      <c r="DA80" s="46">
        <v>313</v>
      </c>
      <c r="DB80" s="46">
        <v>31</v>
      </c>
      <c r="DC80" s="46">
        <v>29.7</v>
      </c>
      <c r="DD80" s="46">
        <v>3.5</v>
      </c>
      <c r="DE80" s="46">
        <v>22500</v>
      </c>
      <c r="DF80" s="46">
        <v>1500</v>
      </c>
      <c r="DG80" s="46">
        <v>4260</v>
      </c>
      <c r="DH80" s="46">
        <v>400</v>
      </c>
      <c r="DJ80" s="203" t="e">
        <f>#REF!</f>
        <v>#REF!</v>
      </c>
      <c r="DK80" s="204">
        <f t="shared" si="56"/>
        <v>411392.40506329114</v>
      </c>
      <c r="DL80" s="204">
        <f t="shared" si="57"/>
        <v>345840.13050570962</v>
      </c>
      <c r="DM80" s="204">
        <f t="shared" si="58"/>
        <v>283405.1724137931</v>
      </c>
      <c r="DN80" s="204">
        <f t="shared" si="59"/>
        <v>232166.30196936542</v>
      </c>
      <c r="DO80" s="204">
        <f t="shared" si="60"/>
        <v>142567.56756756757</v>
      </c>
      <c r="DP80" s="204">
        <f t="shared" si="61"/>
        <v>38721.136767317941</v>
      </c>
      <c r="DQ80" s="204">
        <f t="shared" si="62"/>
        <v>79396.984924623117</v>
      </c>
      <c r="DR80" s="204">
        <f t="shared" si="63"/>
        <v>59279.7783933518</v>
      </c>
      <c r="DS80" s="204">
        <f t="shared" si="64"/>
        <v>35121.951219512193</v>
      </c>
      <c r="DT80" s="204">
        <f t="shared" si="65"/>
        <v>21080.586080586079</v>
      </c>
      <c r="DU80" s="204">
        <f t="shared" si="66"/>
        <v>9812.5</v>
      </c>
      <c r="DV80" s="204">
        <f t="shared" si="67"/>
        <v>4858.2995951417006</v>
      </c>
      <c r="DW80" s="204">
        <f t="shared" si="68"/>
        <v>1944.0993788819876</v>
      </c>
      <c r="DX80" s="204">
        <f t="shared" si="69"/>
        <v>1207.3170731707316</v>
      </c>
      <c r="DY80" s="205">
        <f t="shared" si="70"/>
        <v>0.36394497172339263</v>
      </c>
      <c r="DZ80" s="206">
        <f t="shared" si="71"/>
        <v>3.4375E-3</v>
      </c>
      <c r="EA80" s="206">
        <f t="shared" si="72"/>
        <v>5.28169014084507</v>
      </c>
      <c r="EB80" s="223"/>
    </row>
    <row r="81" spans="1:132">
      <c r="A81" s="186">
        <v>42527.838665694442</v>
      </c>
      <c r="B81" s="45" t="s">
        <v>2242</v>
      </c>
      <c r="D81" s="45">
        <v>67870</v>
      </c>
      <c r="E81" s="45">
        <v>28441</v>
      </c>
      <c r="F81" s="45" t="s">
        <v>2243</v>
      </c>
      <c r="G81" s="45" t="s">
        <v>2201</v>
      </c>
      <c r="H81" s="45" t="s">
        <v>2244</v>
      </c>
      <c r="I81" s="45" t="s">
        <v>1756</v>
      </c>
      <c r="J81" s="159">
        <v>0.83860671296296296</v>
      </c>
      <c r="K81" s="46">
        <v>17.079999999999998</v>
      </c>
      <c r="L81" s="45" t="s">
        <v>2242</v>
      </c>
      <c r="M81" s="46">
        <v>4740</v>
      </c>
      <c r="N81" s="46">
        <v>55500</v>
      </c>
      <c r="O81" s="160">
        <v>0.51700000000000002</v>
      </c>
      <c r="P81" s="160">
        <f t="shared" si="49"/>
        <v>1.5096873848582031E-2</v>
      </c>
      <c r="Q81" s="161">
        <v>6.8000000000000005E-2</v>
      </c>
      <c r="R81" s="161">
        <f t="shared" si="50"/>
        <v>2.0247468977627799E-3</v>
      </c>
      <c r="S81" s="161">
        <v>0.98241999999999996</v>
      </c>
      <c r="T81" s="162">
        <v>14.705880000000001</v>
      </c>
      <c r="U81" s="162">
        <f t="shared" si="51"/>
        <v>0.43787778461576465</v>
      </c>
      <c r="V81" s="163">
        <v>5.5239999999999997E-2</v>
      </c>
      <c r="W81" s="163">
        <f t="shared" si="52"/>
        <v>1.1305675742740899E-3</v>
      </c>
      <c r="X81" s="162">
        <v>0.22131000000000001</v>
      </c>
      <c r="Y81" s="164">
        <v>2.12E-2</v>
      </c>
      <c r="Z81" s="164">
        <f t="shared" si="53"/>
        <v>6.2560051150874229E-4</v>
      </c>
      <c r="AA81" s="15">
        <v>0.51700000000000002</v>
      </c>
      <c r="AB81" s="15">
        <v>1.0999999999999999E-2</v>
      </c>
      <c r="AC81" s="15">
        <v>6.8000000000000005E-2</v>
      </c>
      <c r="AD81" s="15">
        <v>1.5E-3</v>
      </c>
      <c r="AE81" s="47">
        <v>0.98241999999999996</v>
      </c>
      <c r="AF81" s="67">
        <v>14.705880000000001</v>
      </c>
      <c r="AG81" s="47">
        <v>0.32439449999999997</v>
      </c>
      <c r="AH81" s="15">
        <v>5.5239999999999997E-2</v>
      </c>
      <c r="AI81" s="4">
        <v>2.4000000000000001E-4</v>
      </c>
      <c r="AJ81" s="89">
        <v>0.22131000000000001</v>
      </c>
      <c r="AK81" s="4">
        <v>2.12E-2</v>
      </c>
      <c r="AL81" s="4">
        <v>4.6000000000000001E-4</v>
      </c>
      <c r="AM81" s="4">
        <v>1.005E-2</v>
      </c>
      <c r="AN81" s="4">
        <v>8.0000000000000007E-5</v>
      </c>
      <c r="AO81" s="46">
        <v>422.8</v>
      </c>
      <c r="AP81" s="46">
        <v>7.6</v>
      </c>
      <c r="AQ81" s="166">
        <v>423.8</v>
      </c>
      <c r="AR81" s="166">
        <v>9.1999999999999993</v>
      </c>
      <c r="AS81" s="46">
        <v>424</v>
      </c>
      <c r="AT81" s="46">
        <v>9.1999999999999993</v>
      </c>
      <c r="AU81" s="46">
        <v>421.8</v>
      </c>
      <c r="AV81" s="46">
        <v>9.6999999999999993</v>
      </c>
      <c r="AW81" s="46">
        <v>45.1</v>
      </c>
      <c r="AX81" s="46">
        <v>1</v>
      </c>
      <c r="AY81" s="46">
        <v>410</v>
      </c>
      <c r="AZ81" s="46">
        <v>10</v>
      </c>
      <c r="BA81" s="46">
        <v>705600</v>
      </c>
      <c r="BB81" s="46">
        <v>13800</v>
      </c>
      <c r="BC81" s="46">
        <v>5376</v>
      </c>
      <c r="BD81" s="46">
        <v>114</v>
      </c>
      <c r="BE81" s="46">
        <v>138060</v>
      </c>
      <c r="BF81" s="46">
        <v>2640</v>
      </c>
      <c r="BG81" s="46">
        <v>6</v>
      </c>
      <c r="BH81" s="46">
        <v>12.6</v>
      </c>
      <c r="BI81" s="46">
        <f t="shared" si="54"/>
        <v>23010</v>
      </c>
      <c r="BJ81" s="46">
        <f t="shared" si="55"/>
        <v>48323.003228276291</v>
      </c>
      <c r="BL81" s="45" t="s">
        <v>2243</v>
      </c>
      <c r="BM81" s="45" t="s">
        <v>2203</v>
      </c>
      <c r="BN81" s="45" t="s">
        <v>2245</v>
      </c>
      <c r="BO81" s="45" t="s">
        <v>1756</v>
      </c>
      <c r="BP81" s="186">
        <v>0.83871504629629623</v>
      </c>
      <c r="BQ81" s="46">
        <v>18.079999999999998</v>
      </c>
      <c r="BR81" s="46" t="s">
        <v>2242</v>
      </c>
      <c r="BS81" s="46">
        <v>215000</v>
      </c>
      <c r="BT81" s="46">
        <v>13000</v>
      </c>
      <c r="BU81" s="46">
        <v>1370</v>
      </c>
      <c r="BV81" s="46">
        <v>390</v>
      </c>
      <c r="BW81" s="46">
        <v>11300</v>
      </c>
      <c r="BX81" s="46">
        <v>1200</v>
      </c>
      <c r="BY81" s="46">
        <v>44.2</v>
      </c>
      <c r="BZ81" s="46">
        <v>5.9</v>
      </c>
      <c r="CA81" s="166">
        <v>19800</v>
      </c>
      <c r="CB81" s="46">
        <v>2200</v>
      </c>
      <c r="CC81" s="46">
        <v>115500</v>
      </c>
      <c r="CD81" s="46">
        <v>9000</v>
      </c>
      <c r="CE81" s="46">
        <v>218000</v>
      </c>
      <c r="CF81" s="46">
        <v>17000</v>
      </c>
      <c r="CG81" s="46">
        <v>25000</v>
      </c>
      <c r="CH81" s="46">
        <v>2700</v>
      </c>
      <c r="CI81" s="46">
        <v>91500</v>
      </c>
      <c r="CJ81" s="46">
        <v>7600</v>
      </c>
      <c r="CK81" s="46">
        <v>16500</v>
      </c>
      <c r="CL81" s="46">
        <v>1700</v>
      </c>
      <c r="CM81" s="46">
        <v>2330</v>
      </c>
      <c r="CN81" s="46">
        <v>150</v>
      </c>
      <c r="CO81" s="46">
        <v>11200</v>
      </c>
      <c r="CP81" s="46">
        <v>1400</v>
      </c>
      <c r="CQ81" s="46">
        <v>1380</v>
      </c>
      <c r="CR81" s="46">
        <v>140</v>
      </c>
      <c r="CS81" s="46">
        <v>5450</v>
      </c>
      <c r="CT81" s="46">
        <v>450</v>
      </c>
      <c r="CU81" s="46">
        <v>784</v>
      </c>
      <c r="CV81" s="46">
        <v>59</v>
      </c>
      <c r="CW81" s="46">
        <v>1450</v>
      </c>
      <c r="CX81" s="46">
        <v>110</v>
      </c>
      <c r="CY81" s="46">
        <v>157.9</v>
      </c>
      <c r="CZ81" s="46">
        <v>9.1</v>
      </c>
      <c r="DA81" s="46">
        <v>535</v>
      </c>
      <c r="DB81" s="46">
        <v>34</v>
      </c>
      <c r="DC81" s="46">
        <v>65.7</v>
      </c>
      <c r="DD81" s="46">
        <v>6</v>
      </c>
      <c r="DE81" s="46">
        <v>55500</v>
      </c>
      <c r="DF81" s="46">
        <v>3500</v>
      </c>
      <c r="DG81" s="46">
        <v>4740</v>
      </c>
      <c r="DH81" s="46">
        <v>260</v>
      </c>
      <c r="DJ81" s="203" t="e">
        <f>#REF!</f>
        <v>#REF!</v>
      </c>
      <c r="DK81" s="204">
        <f t="shared" si="56"/>
        <v>487341.77215189877</v>
      </c>
      <c r="DL81" s="204">
        <f t="shared" si="57"/>
        <v>355628.05872756935</v>
      </c>
      <c r="DM81" s="204">
        <f t="shared" si="58"/>
        <v>269396.55172413797</v>
      </c>
      <c r="DN81" s="204">
        <f t="shared" si="59"/>
        <v>200218.81838074396</v>
      </c>
      <c r="DO81" s="204">
        <f t="shared" si="60"/>
        <v>111486.48648648649</v>
      </c>
      <c r="DP81" s="204">
        <f t="shared" si="61"/>
        <v>41385.435168738899</v>
      </c>
      <c r="DQ81" s="204">
        <f t="shared" si="62"/>
        <v>56281.407035175878</v>
      </c>
      <c r="DR81" s="204">
        <f t="shared" si="63"/>
        <v>38227.146814404434</v>
      </c>
      <c r="DS81" s="204">
        <f t="shared" si="64"/>
        <v>22154.471544715449</v>
      </c>
      <c r="DT81" s="204">
        <f t="shared" si="65"/>
        <v>14358.974358974358</v>
      </c>
      <c r="DU81" s="204">
        <f t="shared" si="66"/>
        <v>9062.5</v>
      </c>
      <c r="DV81" s="204">
        <f t="shared" si="67"/>
        <v>6392.712550607288</v>
      </c>
      <c r="DW81" s="204">
        <f t="shared" si="68"/>
        <v>3322.9813664596272</v>
      </c>
      <c r="DX81" s="204">
        <f t="shared" si="69"/>
        <v>2670.7317073170734</v>
      </c>
      <c r="DY81" s="205">
        <f t="shared" si="70"/>
        <v>0.52246107374525086</v>
      </c>
      <c r="DZ81" s="206">
        <f t="shared" si="71"/>
        <v>1.2055045871559634E-2</v>
      </c>
      <c r="EA81" s="206">
        <f t="shared" si="72"/>
        <v>11.708860759493671</v>
      </c>
      <c r="EB81" s="223"/>
    </row>
    <row r="82" spans="1:132">
      <c r="A82" s="186">
        <v>42527.844833796298</v>
      </c>
      <c r="B82" s="45" t="s">
        <v>2246</v>
      </c>
      <c r="D82" s="45">
        <v>67886</v>
      </c>
      <c r="E82" s="45">
        <v>28441</v>
      </c>
      <c r="F82" s="45" t="s">
        <v>2247</v>
      </c>
      <c r="G82" s="45" t="s">
        <v>2201</v>
      </c>
      <c r="H82" s="45" t="s">
        <v>2248</v>
      </c>
      <c r="I82" s="45" t="s">
        <v>1756</v>
      </c>
      <c r="J82" s="159">
        <v>0.84477476851851863</v>
      </c>
      <c r="K82" s="46">
        <v>17.039000000000001</v>
      </c>
      <c r="L82" s="45" t="s">
        <v>2246</v>
      </c>
      <c r="M82" s="46">
        <v>5610</v>
      </c>
      <c r="N82" s="46">
        <v>56700</v>
      </c>
      <c r="O82" s="160">
        <v>0.51800000000000002</v>
      </c>
      <c r="P82" s="160">
        <f t="shared" si="49"/>
        <v>1.5853378188890849E-2</v>
      </c>
      <c r="Q82" s="161">
        <v>6.7400000000000002E-2</v>
      </c>
      <c r="R82" s="161">
        <f t="shared" si="50"/>
        <v>1.8727263548100135E-3</v>
      </c>
      <c r="S82" s="161">
        <v>0.98719999999999997</v>
      </c>
      <c r="T82" s="162">
        <v>14.8368</v>
      </c>
      <c r="U82" s="162">
        <f t="shared" si="51"/>
        <v>0.41224421604209327</v>
      </c>
      <c r="V82" s="163">
        <v>5.534E-2</v>
      </c>
      <c r="W82" s="163">
        <f t="shared" si="52"/>
        <v>1.1304451512567958E-3</v>
      </c>
      <c r="X82" s="162">
        <v>-0.31655</v>
      </c>
      <c r="Y82" s="164">
        <v>2.1170000000000001E-2</v>
      </c>
      <c r="Z82" s="164">
        <f t="shared" si="53"/>
        <v>6.2519401788564807E-4</v>
      </c>
      <c r="AA82" s="15">
        <v>0.51800000000000002</v>
      </c>
      <c r="AB82" s="15">
        <v>1.2E-2</v>
      </c>
      <c r="AC82" s="15">
        <v>6.7400000000000002E-2</v>
      </c>
      <c r="AD82" s="15">
        <v>1.2999999999999999E-3</v>
      </c>
      <c r="AE82" s="47">
        <v>0.98719999999999997</v>
      </c>
      <c r="AF82" s="67">
        <v>14.8368</v>
      </c>
      <c r="AG82" s="47">
        <v>0.28616960000000002</v>
      </c>
      <c r="AH82" s="15">
        <v>5.534E-2</v>
      </c>
      <c r="AI82" s="4">
        <v>2.3000000000000001E-4</v>
      </c>
      <c r="AJ82" s="89">
        <v>-0.31655</v>
      </c>
      <c r="AK82" s="4">
        <v>2.1170000000000001E-2</v>
      </c>
      <c r="AL82" s="4">
        <v>4.6000000000000001E-4</v>
      </c>
      <c r="AM82" s="4">
        <v>1.0012E-2</v>
      </c>
      <c r="AN82" s="4">
        <v>3.0000000000000001E-5</v>
      </c>
      <c r="AO82" s="46">
        <v>423.9</v>
      </c>
      <c r="AP82" s="46">
        <v>7.8</v>
      </c>
      <c r="AQ82" s="166">
        <v>420.4</v>
      </c>
      <c r="AR82" s="166">
        <v>7.6</v>
      </c>
      <c r="AS82" s="46">
        <v>423.5</v>
      </c>
      <c r="AT82" s="46">
        <v>9.1</v>
      </c>
      <c r="AU82" s="46">
        <v>426</v>
      </c>
      <c r="AV82" s="46">
        <v>9.1999999999999993</v>
      </c>
      <c r="AW82" s="46">
        <v>57.9</v>
      </c>
      <c r="AX82" s="46">
        <v>2.6</v>
      </c>
      <c r="AY82" s="46">
        <v>430</v>
      </c>
      <c r="AZ82" s="46">
        <v>21</v>
      </c>
      <c r="BA82" s="46">
        <v>740400</v>
      </c>
      <c r="BB82" s="46">
        <v>31800</v>
      </c>
      <c r="BC82" s="46">
        <v>6876</v>
      </c>
      <c r="BD82" s="46">
        <v>282</v>
      </c>
      <c r="BE82" s="46">
        <v>176400</v>
      </c>
      <c r="BF82" s="46">
        <v>7200</v>
      </c>
      <c r="BG82" s="46">
        <v>12</v>
      </c>
      <c r="BH82" s="46">
        <v>11.4</v>
      </c>
      <c r="BI82" s="46">
        <f t="shared" si="54"/>
        <v>14700</v>
      </c>
      <c r="BJ82" s="46">
        <f t="shared" si="55"/>
        <v>13977.883423465801</v>
      </c>
      <c r="BL82" s="45" t="s">
        <v>2247</v>
      </c>
      <c r="BM82" s="45" t="s">
        <v>2203</v>
      </c>
      <c r="BN82" s="45" t="s">
        <v>2249</v>
      </c>
      <c r="BO82" s="45" t="s">
        <v>1756</v>
      </c>
      <c r="BP82" s="186">
        <v>0.84488310185185178</v>
      </c>
      <c r="BQ82" s="46">
        <v>18.039000000000001</v>
      </c>
      <c r="BR82" s="46" t="s">
        <v>2246</v>
      </c>
      <c r="BS82" s="46">
        <v>225000</v>
      </c>
      <c r="BT82" s="46">
        <v>17000</v>
      </c>
      <c r="BU82" s="46">
        <v>2180</v>
      </c>
      <c r="BV82" s="46">
        <v>940</v>
      </c>
      <c r="BW82" s="46">
        <v>10790</v>
      </c>
      <c r="BX82" s="46">
        <v>880</v>
      </c>
      <c r="BY82" s="46">
        <v>52.4</v>
      </c>
      <c r="BZ82" s="46">
        <v>5.3</v>
      </c>
      <c r="CA82" s="166">
        <v>16170</v>
      </c>
      <c r="CB82" s="46">
        <v>970</v>
      </c>
      <c r="CC82" s="46">
        <v>113100</v>
      </c>
      <c r="CD82" s="46">
        <v>8300</v>
      </c>
      <c r="CE82" s="46">
        <v>220000</v>
      </c>
      <c r="CF82" s="46">
        <v>17000</v>
      </c>
      <c r="CG82" s="46">
        <v>25900</v>
      </c>
      <c r="CH82" s="46">
        <v>2900</v>
      </c>
      <c r="CI82" s="46">
        <v>84300</v>
      </c>
      <c r="CJ82" s="46">
        <v>5700</v>
      </c>
      <c r="CK82" s="46">
        <v>13390</v>
      </c>
      <c r="CL82" s="46">
        <v>960</v>
      </c>
      <c r="CM82" s="46">
        <v>2720</v>
      </c>
      <c r="CN82" s="46">
        <v>220</v>
      </c>
      <c r="CO82" s="46">
        <v>8940</v>
      </c>
      <c r="CP82" s="46">
        <v>600</v>
      </c>
      <c r="CQ82" s="46">
        <v>1138</v>
      </c>
      <c r="CR82" s="46">
        <v>76</v>
      </c>
      <c r="CS82" s="46">
        <v>4580</v>
      </c>
      <c r="CT82" s="46">
        <v>330</v>
      </c>
      <c r="CU82" s="46">
        <v>726</v>
      </c>
      <c r="CV82" s="46">
        <v>66</v>
      </c>
      <c r="CW82" s="46">
        <v>1386</v>
      </c>
      <c r="CX82" s="46">
        <v>98</v>
      </c>
      <c r="CY82" s="46">
        <v>168</v>
      </c>
      <c r="CZ82" s="46">
        <v>14</v>
      </c>
      <c r="DA82" s="46">
        <v>704</v>
      </c>
      <c r="DB82" s="46">
        <v>72</v>
      </c>
      <c r="DC82" s="46">
        <v>88.8</v>
      </c>
      <c r="DD82" s="46">
        <v>8.9</v>
      </c>
      <c r="DE82" s="46">
        <v>56700</v>
      </c>
      <c r="DF82" s="46">
        <v>4400</v>
      </c>
      <c r="DG82" s="46">
        <v>5610</v>
      </c>
      <c r="DH82" s="46">
        <v>450</v>
      </c>
      <c r="DJ82" s="203" t="e">
        <f>#REF!</f>
        <v>#REF!</v>
      </c>
      <c r="DK82" s="204">
        <f t="shared" si="56"/>
        <v>477215.18987341772</v>
      </c>
      <c r="DL82" s="204">
        <f t="shared" si="57"/>
        <v>358890.70146818925</v>
      </c>
      <c r="DM82" s="204">
        <f t="shared" si="58"/>
        <v>279094.8275862069</v>
      </c>
      <c r="DN82" s="204">
        <f t="shared" si="59"/>
        <v>184463.89496717724</v>
      </c>
      <c r="DO82" s="204">
        <f t="shared" si="60"/>
        <v>90472.972972972973</v>
      </c>
      <c r="DP82" s="204">
        <f t="shared" si="61"/>
        <v>48312.611012433394</v>
      </c>
      <c r="DQ82" s="204">
        <f t="shared" si="62"/>
        <v>44924.623115577888</v>
      </c>
      <c r="DR82" s="204">
        <f t="shared" si="63"/>
        <v>31523.545706371191</v>
      </c>
      <c r="DS82" s="204">
        <f t="shared" si="64"/>
        <v>18617.886178861791</v>
      </c>
      <c r="DT82" s="204">
        <f t="shared" si="65"/>
        <v>13296.703296703296</v>
      </c>
      <c r="DU82" s="204">
        <f t="shared" si="66"/>
        <v>8662.5</v>
      </c>
      <c r="DV82" s="204">
        <f t="shared" si="67"/>
        <v>6801.6194331983806</v>
      </c>
      <c r="DW82" s="204">
        <f t="shared" si="68"/>
        <v>4372.6708074534163</v>
      </c>
      <c r="DX82" s="204">
        <f t="shared" si="69"/>
        <v>3609.7560975609754</v>
      </c>
      <c r="DY82" s="205">
        <f t="shared" si="70"/>
        <v>0.75780742674916224</v>
      </c>
      <c r="DZ82" s="206">
        <f t="shared" si="71"/>
        <v>1.9388646288209608E-2</v>
      </c>
      <c r="EA82" s="206">
        <f t="shared" si="72"/>
        <v>10.106951871657754</v>
      </c>
      <c r="EB82" s="223"/>
    </row>
    <row r="83" spans="1:132">
      <c r="A83" s="186">
        <v>42527.850396666669</v>
      </c>
      <c r="B83" s="45" t="s">
        <v>2250</v>
      </c>
      <c r="D83" s="45">
        <v>67902</v>
      </c>
      <c r="E83" s="45">
        <v>28441</v>
      </c>
      <c r="F83" s="45" t="s">
        <v>2251</v>
      </c>
      <c r="G83" s="45" t="s">
        <v>2201</v>
      </c>
      <c r="H83" s="45" t="s">
        <v>2252</v>
      </c>
      <c r="I83" s="45" t="s">
        <v>1756</v>
      </c>
      <c r="J83" s="159">
        <v>0.85033761574074074</v>
      </c>
      <c r="K83" s="46">
        <v>17.033999999999999</v>
      </c>
      <c r="L83" s="45" t="s">
        <v>2250</v>
      </c>
      <c r="M83" s="46">
        <v>5720</v>
      </c>
      <c r="N83" s="46">
        <v>53500</v>
      </c>
      <c r="O83" s="160">
        <v>0.52</v>
      </c>
      <c r="P83" s="160">
        <f t="shared" si="49"/>
        <v>1.6648123017325406E-2</v>
      </c>
      <c r="Q83" s="161">
        <v>6.8599999999999994E-2</v>
      </c>
      <c r="R83" s="161">
        <f t="shared" si="50"/>
        <v>2.1845786779148054E-3</v>
      </c>
      <c r="S83" s="161">
        <v>0.98441000000000001</v>
      </c>
      <c r="T83" s="162">
        <v>14.577260000000001</v>
      </c>
      <c r="U83" s="162">
        <f t="shared" si="51"/>
        <v>0.46421528537849766</v>
      </c>
      <c r="V83" s="163">
        <v>5.5259999999999997E-2</v>
      </c>
      <c r="W83" s="163">
        <f t="shared" si="52"/>
        <v>1.1451930142993363E-3</v>
      </c>
      <c r="X83" s="162">
        <v>-0.27261999999999997</v>
      </c>
      <c r="Y83" s="164">
        <v>2.1229999999999999E-2</v>
      </c>
      <c r="Z83" s="164">
        <f t="shared" si="53"/>
        <v>6.4837115913649339E-4</v>
      </c>
      <c r="AA83" s="15">
        <v>0.52</v>
      </c>
      <c r="AB83" s="15">
        <v>1.2999999999999999E-2</v>
      </c>
      <c r="AC83" s="15">
        <v>6.8599999999999994E-2</v>
      </c>
      <c r="AD83" s="15">
        <v>1.6999999999999999E-3</v>
      </c>
      <c r="AE83" s="47">
        <v>0.98441000000000001</v>
      </c>
      <c r="AF83" s="67">
        <v>14.577260000000001</v>
      </c>
      <c r="AG83" s="47">
        <v>0.36124400000000001</v>
      </c>
      <c r="AH83" s="15">
        <v>5.5259999999999997E-2</v>
      </c>
      <c r="AI83" s="4">
        <v>2.9999999999999997E-4</v>
      </c>
      <c r="AJ83" s="89">
        <v>-0.27261999999999997</v>
      </c>
      <c r="AK83" s="4">
        <v>2.1229999999999999E-2</v>
      </c>
      <c r="AL83" s="4">
        <v>4.8999999999999998E-4</v>
      </c>
      <c r="AM83" s="4">
        <v>0.01</v>
      </c>
      <c r="AN83" s="4">
        <v>1.2E-5</v>
      </c>
      <c r="AO83" s="46">
        <v>425.2</v>
      </c>
      <c r="AP83" s="46">
        <v>8.6999999999999993</v>
      </c>
      <c r="AQ83" s="166">
        <v>428</v>
      </c>
      <c r="AR83" s="166">
        <v>10</v>
      </c>
      <c r="AS83" s="46">
        <v>424.5</v>
      </c>
      <c r="AT83" s="46">
        <v>9.8000000000000007</v>
      </c>
      <c r="AU83" s="46">
        <v>422</v>
      </c>
      <c r="AV83" s="46">
        <v>12</v>
      </c>
      <c r="AW83" s="46">
        <v>54</v>
      </c>
      <c r="AX83" s="46">
        <v>2.6</v>
      </c>
      <c r="AY83" s="46">
        <v>368</v>
      </c>
      <c r="AZ83" s="46">
        <v>18</v>
      </c>
      <c r="BA83" s="46">
        <v>646800</v>
      </c>
      <c r="BB83" s="46">
        <v>25800</v>
      </c>
      <c r="BC83" s="46">
        <v>6444</v>
      </c>
      <c r="BD83" s="46">
        <v>276</v>
      </c>
      <c r="BE83" s="46">
        <v>166200</v>
      </c>
      <c r="BF83" s="46">
        <v>6600</v>
      </c>
      <c r="BG83" s="46">
        <v>0.36</v>
      </c>
      <c r="BH83" s="46">
        <v>14.4</v>
      </c>
      <c r="BI83" s="46">
        <f t="shared" si="54"/>
        <v>461666.66666666669</v>
      </c>
      <c r="BJ83" s="46">
        <f t="shared" si="55"/>
        <v>18466675.767145775</v>
      </c>
      <c r="BL83" s="45" t="s">
        <v>2251</v>
      </c>
      <c r="BM83" s="45" t="s">
        <v>2203</v>
      </c>
      <c r="BN83" s="45" t="s">
        <v>2253</v>
      </c>
      <c r="BO83" s="45" t="s">
        <v>1756</v>
      </c>
      <c r="BP83" s="186">
        <v>0.85044606481481477</v>
      </c>
      <c r="BQ83" s="46">
        <v>18.033999999999999</v>
      </c>
      <c r="BR83" s="46" t="s">
        <v>2250</v>
      </c>
      <c r="BS83" s="46">
        <v>209000</v>
      </c>
      <c r="BT83" s="46">
        <v>16000</v>
      </c>
      <c r="BU83" s="46">
        <v>7000</v>
      </c>
      <c r="BV83" s="46">
        <v>1900</v>
      </c>
      <c r="BW83" s="46">
        <v>11000</v>
      </c>
      <c r="BX83" s="46">
        <v>1000</v>
      </c>
      <c r="BY83" s="46">
        <v>49.4</v>
      </c>
      <c r="BZ83" s="46">
        <v>5.3</v>
      </c>
      <c r="CA83" s="166">
        <v>19200</v>
      </c>
      <c r="CB83" s="46">
        <v>1600</v>
      </c>
      <c r="CC83" s="46">
        <v>113000</v>
      </c>
      <c r="CD83" s="46">
        <v>10000</v>
      </c>
      <c r="CE83" s="46">
        <v>250000</v>
      </c>
      <c r="CF83" s="46">
        <v>25000</v>
      </c>
      <c r="CG83" s="46">
        <v>27600</v>
      </c>
      <c r="CH83" s="46">
        <v>2300</v>
      </c>
      <c r="CI83" s="46">
        <v>101000</v>
      </c>
      <c r="CJ83" s="46">
        <v>12000</v>
      </c>
      <c r="CK83" s="46">
        <v>16700</v>
      </c>
      <c r="CL83" s="46">
        <v>1700</v>
      </c>
      <c r="CM83" s="46">
        <v>3010</v>
      </c>
      <c r="CN83" s="46">
        <v>230</v>
      </c>
      <c r="CO83" s="46">
        <v>11120</v>
      </c>
      <c r="CP83" s="46">
        <v>700</v>
      </c>
      <c r="CQ83" s="46">
        <v>1410</v>
      </c>
      <c r="CR83" s="46">
        <v>140</v>
      </c>
      <c r="CS83" s="46">
        <v>5420</v>
      </c>
      <c r="CT83" s="46">
        <v>500</v>
      </c>
      <c r="CU83" s="46">
        <v>859</v>
      </c>
      <c r="CV83" s="46">
        <v>65</v>
      </c>
      <c r="CW83" s="46">
        <v>1560</v>
      </c>
      <c r="CX83" s="46">
        <v>140</v>
      </c>
      <c r="CY83" s="46">
        <v>186</v>
      </c>
      <c r="CZ83" s="46">
        <v>14</v>
      </c>
      <c r="DA83" s="46">
        <v>703</v>
      </c>
      <c r="DB83" s="46">
        <v>75</v>
      </c>
      <c r="DC83" s="46">
        <v>91</v>
      </c>
      <c r="DD83" s="46">
        <v>11</v>
      </c>
      <c r="DE83" s="46">
        <v>53500</v>
      </c>
      <c r="DF83" s="46">
        <v>5200</v>
      </c>
      <c r="DG83" s="46">
        <v>5720</v>
      </c>
      <c r="DH83" s="46">
        <v>570</v>
      </c>
      <c r="DJ83" s="203" t="e">
        <f>#REF!</f>
        <v>#REF!</v>
      </c>
      <c r="DK83" s="204">
        <f t="shared" si="56"/>
        <v>476793.24894514773</v>
      </c>
      <c r="DL83" s="204">
        <f t="shared" si="57"/>
        <v>407830.34257748775</v>
      </c>
      <c r="DM83" s="204">
        <f t="shared" si="58"/>
        <v>297413.79310344829</v>
      </c>
      <c r="DN83" s="204">
        <f t="shared" si="59"/>
        <v>221006.56455142231</v>
      </c>
      <c r="DO83" s="204">
        <f t="shared" si="60"/>
        <v>112837.83783783784</v>
      </c>
      <c r="DP83" s="204">
        <f t="shared" si="61"/>
        <v>53463.587921847247</v>
      </c>
      <c r="DQ83" s="204">
        <f t="shared" si="62"/>
        <v>55879.39698492462</v>
      </c>
      <c r="DR83" s="204">
        <f t="shared" si="63"/>
        <v>39058.171745152351</v>
      </c>
      <c r="DS83" s="204">
        <f t="shared" si="64"/>
        <v>22032.520325203252</v>
      </c>
      <c r="DT83" s="204">
        <f t="shared" si="65"/>
        <v>15732.600732600731</v>
      </c>
      <c r="DU83" s="204">
        <f t="shared" si="66"/>
        <v>9750</v>
      </c>
      <c r="DV83" s="204">
        <f t="shared" si="67"/>
        <v>7530.3643724696358</v>
      </c>
      <c r="DW83" s="204">
        <f t="shared" si="68"/>
        <v>4366.4596273291927</v>
      </c>
      <c r="DX83" s="204">
        <f t="shared" si="69"/>
        <v>3699.1869918699185</v>
      </c>
      <c r="DY83" s="205">
        <f t="shared" si="70"/>
        <v>0.67329419090562115</v>
      </c>
      <c r="DZ83" s="206">
        <f t="shared" si="71"/>
        <v>1.6789667896678968E-2</v>
      </c>
      <c r="EA83" s="206">
        <f t="shared" si="72"/>
        <v>9.3531468531468533</v>
      </c>
      <c r="EB83" s="223"/>
    </row>
    <row r="84" spans="1:132">
      <c r="A84" s="186">
        <v>42527.946200833336</v>
      </c>
      <c r="B84" s="45" t="s">
        <v>2254</v>
      </c>
      <c r="D84" s="45">
        <v>67918</v>
      </c>
      <c r="E84" s="45">
        <v>28441</v>
      </c>
      <c r="F84" s="45" t="s">
        <v>2200</v>
      </c>
      <c r="G84" s="45" t="s">
        <v>1754</v>
      </c>
      <c r="H84" s="45" t="s">
        <v>2255</v>
      </c>
      <c r="I84" s="45" t="s">
        <v>1756</v>
      </c>
      <c r="J84" s="159">
        <v>0.82563136574074081</v>
      </c>
      <c r="K84" s="46">
        <v>17.166</v>
      </c>
      <c r="L84" s="45" t="s">
        <v>2254</v>
      </c>
      <c r="M84" s="46">
        <v>6020</v>
      </c>
      <c r="N84" s="46">
        <v>43600</v>
      </c>
      <c r="O84" s="160">
        <v>0.52090000000000003</v>
      </c>
      <c r="P84" s="160">
        <f t="shared" si="49"/>
        <v>1.4234631150823684E-2</v>
      </c>
      <c r="Q84" s="161">
        <v>6.9800000000000001E-2</v>
      </c>
      <c r="R84" s="161">
        <f t="shared" si="50"/>
        <v>2.1233972779487122E-3</v>
      </c>
      <c r="S84" s="161">
        <v>0.95918999999999999</v>
      </c>
      <c r="T84" s="162">
        <v>14.326650000000001</v>
      </c>
      <c r="U84" s="162">
        <f t="shared" si="51"/>
        <v>0.4358333118398019</v>
      </c>
      <c r="V84" s="163">
        <v>5.5140000000000002E-2</v>
      </c>
      <c r="W84" s="163">
        <f t="shared" si="52"/>
        <v>1.1482890925198237E-3</v>
      </c>
      <c r="X84" s="162">
        <v>0.2044</v>
      </c>
      <c r="Y84" s="164">
        <v>2.1139999999999999E-2</v>
      </c>
      <c r="Z84" s="164">
        <f t="shared" si="53"/>
        <v>6.1021294643755306E-4</v>
      </c>
      <c r="AA84" s="15">
        <v>0.52090000000000003</v>
      </c>
      <c r="AB84" s="15">
        <v>9.7000000000000003E-3</v>
      </c>
      <c r="AC84" s="15">
        <v>6.9800000000000001E-2</v>
      </c>
      <c r="AD84" s="15">
        <v>1.6000000000000001E-3</v>
      </c>
      <c r="AE84" s="47">
        <v>0.95918999999999999</v>
      </c>
      <c r="AF84" s="67">
        <v>14.326650000000001</v>
      </c>
      <c r="AG84" s="47">
        <v>0.32840449999999999</v>
      </c>
      <c r="AH84" s="15">
        <v>5.5140000000000002E-2</v>
      </c>
      <c r="AI84" s="4">
        <v>3.2000000000000003E-4</v>
      </c>
      <c r="AJ84" s="89">
        <v>0.2044</v>
      </c>
      <c r="AK84" s="4">
        <v>2.1139999999999999E-2</v>
      </c>
      <c r="AL84" s="4">
        <v>4.4000000000000002E-4</v>
      </c>
      <c r="AM84" s="4">
        <v>9.8270000000000007E-3</v>
      </c>
      <c r="AN84" s="4">
        <v>6.0000000000000002E-5</v>
      </c>
      <c r="AO84" s="46">
        <v>425.7</v>
      </c>
      <c r="AP84" s="46">
        <v>6.4</v>
      </c>
      <c r="AQ84" s="166">
        <v>434.9</v>
      </c>
      <c r="AR84" s="166">
        <v>9.4</v>
      </c>
      <c r="AS84" s="46">
        <v>422.8</v>
      </c>
      <c r="AT84" s="46">
        <v>8.6</v>
      </c>
      <c r="AU84" s="46">
        <v>418</v>
      </c>
      <c r="AV84" s="46">
        <v>13</v>
      </c>
      <c r="AW84" s="46">
        <v>52.1</v>
      </c>
      <c r="AX84" s="46">
        <v>2.1</v>
      </c>
      <c r="AY84" s="46">
        <v>285</v>
      </c>
      <c r="AZ84" s="46">
        <v>11</v>
      </c>
      <c r="BA84" s="46">
        <v>490200</v>
      </c>
      <c r="BB84" s="46">
        <v>17400</v>
      </c>
      <c r="BC84" s="46">
        <v>6768</v>
      </c>
      <c r="BD84" s="46">
        <v>258</v>
      </c>
      <c r="BE84" s="46">
        <v>161400</v>
      </c>
      <c r="BF84" s="46">
        <v>6000</v>
      </c>
      <c r="BG84" s="46">
        <v>-12</v>
      </c>
      <c r="BH84" s="46">
        <v>13.2</v>
      </c>
      <c r="BI84" s="46">
        <f t="shared" si="54"/>
        <v>-13450</v>
      </c>
      <c r="BJ84" s="46">
        <f t="shared" si="55"/>
        <v>-14803.446389270302</v>
      </c>
      <c r="BL84" s="45" t="s">
        <v>2200</v>
      </c>
      <c r="BM84" s="45" t="s">
        <v>1758</v>
      </c>
      <c r="BN84" s="45" t="s">
        <v>2256</v>
      </c>
      <c r="BO84" s="45" t="s">
        <v>1756</v>
      </c>
      <c r="BP84" s="186">
        <v>0.94623831018518523</v>
      </c>
      <c r="BQ84" s="46">
        <v>17.166</v>
      </c>
      <c r="BR84" s="46" t="s">
        <v>2254</v>
      </c>
      <c r="BS84" s="46">
        <v>179000</v>
      </c>
      <c r="BT84" s="46">
        <v>11000</v>
      </c>
      <c r="BU84" s="46">
        <v>280</v>
      </c>
      <c r="BV84" s="46">
        <v>750</v>
      </c>
      <c r="BW84" s="46">
        <v>8100</v>
      </c>
      <c r="BX84" s="46">
        <v>1100</v>
      </c>
      <c r="BY84" s="46">
        <v>59.1</v>
      </c>
      <c r="BZ84" s="46">
        <v>6.2</v>
      </c>
      <c r="CA84" s="166">
        <v>19500</v>
      </c>
      <c r="CB84" s="46">
        <v>1500</v>
      </c>
      <c r="CC84" s="46">
        <v>107400</v>
      </c>
      <c r="CD84" s="46">
        <v>8000</v>
      </c>
      <c r="CE84" s="46">
        <v>236000</v>
      </c>
      <c r="CF84" s="46">
        <v>23000</v>
      </c>
      <c r="CG84" s="46">
        <v>27600</v>
      </c>
      <c r="CH84" s="46">
        <v>2000</v>
      </c>
      <c r="CI84" s="46">
        <v>93900</v>
      </c>
      <c r="CJ84" s="46">
        <v>6300</v>
      </c>
      <c r="CK84" s="46">
        <v>17400</v>
      </c>
      <c r="CL84" s="46">
        <v>1600</v>
      </c>
      <c r="CM84" s="46">
        <v>2990</v>
      </c>
      <c r="CN84" s="46">
        <v>240</v>
      </c>
      <c r="CO84" s="46">
        <v>11100</v>
      </c>
      <c r="CP84" s="46">
        <v>630</v>
      </c>
      <c r="CQ84" s="46">
        <v>1350</v>
      </c>
      <c r="CR84" s="46">
        <v>100</v>
      </c>
      <c r="CS84" s="46">
        <v>5330</v>
      </c>
      <c r="CT84" s="46">
        <v>380</v>
      </c>
      <c r="CU84" s="46">
        <v>790</v>
      </c>
      <c r="CV84" s="46">
        <v>57</v>
      </c>
      <c r="CW84" s="46">
        <v>1460</v>
      </c>
      <c r="CX84" s="46">
        <v>100</v>
      </c>
      <c r="CY84" s="46">
        <v>171</v>
      </c>
      <c r="CZ84" s="46">
        <v>16</v>
      </c>
      <c r="DA84" s="46">
        <v>662</v>
      </c>
      <c r="DB84" s="46">
        <v>51</v>
      </c>
      <c r="DC84" s="46">
        <v>75</v>
      </c>
      <c r="DD84" s="46">
        <v>6.9</v>
      </c>
      <c r="DE84" s="46">
        <v>43600</v>
      </c>
      <c r="DF84" s="46">
        <v>3100</v>
      </c>
      <c r="DG84" s="46">
        <v>6020</v>
      </c>
      <c r="DH84" s="46">
        <v>380</v>
      </c>
      <c r="DJ84" s="203" t="e">
        <f>#REF!</f>
        <v>#REF!</v>
      </c>
      <c r="DK84" s="204">
        <f t="shared" si="56"/>
        <v>453164.55696202535</v>
      </c>
      <c r="DL84" s="204">
        <f t="shared" si="57"/>
        <v>384991.84339314845</v>
      </c>
      <c r="DM84" s="204">
        <f t="shared" si="58"/>
        <v>297413.79310344829</v>
      </c>
      <c r="DN84" s="204">
        <f t="shared" si="59"/>
        <v>205470.45951859956</v>
      </c>
      <c r="DO84" s="204">
        <f t="shared" si="60"/>
        <v>117567.56756756757</v>
      </c>
      <c r="DP84" s="204">
        <f t="shared" si="61"/>
        <v>53108.348134991116</v>
      </c>
      <c r="DQ84" s="204">
        <f t="shared" si="62"/>
        <v>55778.894472361804</v>
      </c>
      <c r="DR84" s="204">
        <f t="shared" si="63"/>
        <v>37396.121883656509</v>
      </c>
      <c r="DS84" s="204">
        <f t="shared" si="64"/>
        <v>21666.666666666668</v>
      </c>
      <c r="DT84" s="204">
        <f t="shared" si="65"/>
        <v>14468.864468864469</v>
      </c>
      <c r="DU84" s="204">
        <f t="shared" si="66"/>
        <v>9125</v>
      </c>
      <c r="DV84" s="204">
        <f t="shared" si="67"/>
        <v>6923.0769230769229</v>
      </c>
      <c r="DW84" s="204">
        <f t="shared" si="68"/>
        <v>4111.8012422360243</v>
      </c>
      <c r="DX84" s="204">
        <f t="shared" si="69"/>
        <v>3048.7804878048778</v>
      </c>
      <c r="DY84" s="205">
        <f t="shared" si="70"/>
        <v>0.65581912262210229</v>
      </c>
      <c r="DZ84" s="206">
        <f t="shared" si="71"/>
        <v>1.4071294559099437E-2</v>
      </c>
      <c r="EA84" s="206">
        <f t="shared" si="72"/>
        <v>7.2425249169435215</v>
      </c>
      <c r="EB84" s="223"/>
    </row>
    <row r="85" spans="1:132">
      <c r="A85" s="186">
        <v>42527.947313275465</v>
      </c>
      <c r="B85" s="45" t="s">
        <v>2257</v>
      </c>
      <c r="D85" s="45">
        <v>67934</v>
      </c>
      <c r="E85" s="45">
        <v>28441</v>
      </c>
      <c r="F85" s="45" t="s">
        <v>2258</v>
      </c>
      <c r="G85" s="45" t="s">
        <v>1754</v>
      </c>
      <c r="H85" s="45" t="s">
        <v>2259</v>
      </c>
      <c r="I85" s="45" t="s">
        <v>1756</v>
      </c>
      <c r="J85" s="159">
        <v>0.82674375</v>
      </c>
      <c r="K85" s="46">
        <v>17.085000000000001</v>
      </c>
      <c r="L85" s="45" t="s">
        <v>2257</v>
      </c>
      <c r="M85" s="46">
        <v>7030</v>
      </c>
      <c r="N85" s="46">
        <v>41900</v>
      </c>
      <c r="O85" s="160">
        <v>0.51700000000000002</v>
      </c>
      <c r="P85" s="160">
        <f t="shared" si="49"/>
        <v>1.5096873848582031E-2</v>
      </c>
      <c r="Q85" s="161">
        <v>6.8500000000000005E-2</v>
      </c>
      <c r="R85" s="161">
        <f t="shared" si="50"/>
        <v>2.1063950246807935E-3</v>
      </c>
      <c r="S85" s="161">
        <v>0.96094999999999997</v>
      </c>
      <c r="T85" s="162">
        <v>14.59854</v>
      </c>
      <c r="U85" s="162">
        <f t="shared" si="51"/>
        <v>0.44890937593402969</v>
      </c>
      <c r="V85" s="163">
        <v>5.5440000000000003E-2</v>
      </c>
      <c r="W85" s="163">
        <f t="shared" si="52"/>
        <v>1.1486676804019517E-3</v>
      </c>
      <c r="X85" s="162">
        <v>0.38786999999999999</v>
      </c>
      <c r="Y85" s="164">
        <v>2.1080000000000002E-2</v>
      </c>
      <c r="Z85" s="164">
        <f t="shared" si="53"/>
        <v>6.1664135443546114E-4</v>
      </c>
      <c r="AA85" s="15">
        <v>0.51700000000000002</v>
      </c>
      <c r="AB85" s="15">
        <v>1.0999999999999999E-2</v>
      </c>
      <c r="AC85" s="15">
        <v>6.8500000000000005E-2</v>
      </c>
      <c r="AD85" s="15">
        <v>1.6000000000000001E-3</v>
      </c>
      <c r="AE85" s="47">
        <v>0.96094999999999997</v>
      </c>
      <c r="AF85" s="67">
        <v>14.59854</v>
      </c>
      <c r="AG85" s="47">
        <v>0.34098780000000001</v>
      </c>
      <c r="AH85" s="15">
        <v>5.5440000000000003E-2</v>
      </c>
      <c r="AI85" s="4">
        <v>2.9999999999999997E-4</v>
      </c>
      <c r="AJ85" s="89">
        <v>0.38786999999999999</v>
      </c>
      <c r="AK85" s="4">
        <v>2.1080000000000002E-2</v>
      </c>
      <c r="AL85" s="4">
        <v>4.4999999999999999E-4</v>
      </c>
      <c r="AM85" s="4">
        <v>1.0165E-2</v>
      </c>
      <c r="AN85" s="4">
        <v>2.4000000000000001E-5</v>
      </c>
      <c r="AO85" s="46">
        <v>423.1</v>
      </c>
      <c r="AP85" s="46">
        <v>7.3</v>
      </c>
      <c r="AQ85" s="166">
        <v>426.9</v>
      </c>
      <c r="AR85" s="166">
        <v>9.6999999999999993</v>
      </c>
      <c r="AS85" s="46">
        <v>421.5</v>
      </c>
      <c r="AT85" s="46">
        <v>8.9</v>
      </c>
      <c r="AU85" s="46">
        <v>430</v>
      </c>
      <c r="AV85" s="46">
        <v>12</v>
      </c>
      <c r="AW85" s="46">
        <v>58.3</v>
      </c>
      <c r="AX85" s="46">
        <v>2.2000000000000002</v>
      </c>
      <c r="AY85" s="46">
        <v>252.2</v>
      </c>
      <c r="AZ85" s="46">
        <v>9.1</v>
      </c>
      <c r="BA85" s="46">
        <v>434400</v>
      </c>
      <c r="BB85" s="46">
        <v>13800</v>
      </c>
      <c r="BC85" s="46">
        <v>7440</v>
      </c>
      <c r="BD85" s="46">
        <v>210</v>
      </c>
      <c r="BE85" s="46">
        <v>175140</v>
      </c>
      <c r="BF85" s="46">
        <v>5400</v>
      </c>
      <c r="BG85" s="46">
        <v>-6</v>
      </c>
      <c r="BH85" s="46">
        <v>12.6</v>
      </c>
      <c r="BI85" s="46">
        <f t="shared" si="54"/>
        <v>-29190</v>
      </c>
      <c r="BJ85" s="46">
        <f t="shared" si="55"/>
        <v>-61305.606603311586</v>
      </c>
      <c r="BL85" s="45" t="s">
        <v>2258</v>
      </c>
      <c r="BM85" s="45" t="s">
        <v>1758</v>
      </c>
      <c r="BN85" s="45" t="s">
        <v>2260</v>
      </c>
      <c r="BO85" s="45" t="s">
        <v>1756</v>
      </c>
      <c r="BP85" s="186">
        <v>0.94735069444444442</v>
      </c>
      <c r="BQ85" s="46">
        <v>17.085000000000001</v>
      </c>
      <c r="BR85" s="46" t="s">
        <v>2257</v>
      </c>
      <c r="BS85" s="46">
        <v>181000</v>
      </c>
      <c r="BT85" s="46">
        <v>11000</v>
      </c>
      <c r="BU85" s="46">
        <v>960</v>
      </c>
      <c r="BV85" s="46">
        <v>910</v>
      </c>
      <c r="BW85" s="46">
        <v>7340</v>
      </c>
      <c r="BX85" s="46">
        <v>960</v>
      </c>
      <c r="BY85" s="46">
        <v>48.6</v>
      </c>
      <c r="BZ85" s="46">
        <v>5.5</v>
      </c>
      <c r="CA85" s="166">
        <v>21700</v>
      </c>
      <c r="CB85" s="46">
        <v>1700</v>
      </c>
      <c r="CC85" s="46">
        <v>105000</v>
      </c>
      <c r="CD85" s="46">
        <v>8700</v>
      </c>
      <c r="CE85" s="46">
        <v>249000</v>
      </c>
      <c r="CF85" s="46">
        <v>27000</v>
      </c>
      <c r="CG85" s="46">
        <v>27600</v>
      </c>
      <c r="CH85" s="46">
        <v>2800</v>
      </c>
      <c r="CI85" s="46">
        <v>100600</v>
      </c>
      <c r="CJ85" s="46">
        <v>8200</v>
      </c>
      <c r="CK85" s="46">
        <v>19800</v>
      </c>
      <c r="CL85" s="46">
        <v>1600</v>
      </c>
      <c r="CM85" s="46">
        <v>3400</v>
      </c>
      <c r="CN85" s="46">
        <v>330</v>
      </c>
      <c r="CO85" s="46">
        <v>14100</v>
      </c>
      <c r="CP85" s="46">
        <v>1100</v>
      </c>
      <c r="CQ85" s="46">
        <v>1580</v>
      </c>
      <c r="CR85" s="46">
        <v>140</v>
      </c>
      <c r="CS85" s="46">
        <v>6690</v>
      </c>
      <c r="CT85" s="46">
        <v>560</v>
      </c>
      <c r="CU85" s="46">
        <v>853</v>
      </c>
      <c r="CV85" s="46">
        <v>93</v>
      </c>
      <c r="CW85" s="46">
        <v>1700</v>
      </c>
      <c r="CX85" s="46">
        <v>130</v>
      </c>
      <c r="CY85" s="46">
        <v>174</v>
      </c>
      <c r="CZ85" s="46">
        <v>16</v>
      </c>
      <c r="DA85" s="46">
        <v>687</v>
      </c>
      <c r="DB85" s="46">
        <v>55</v>
      </c>
      <c r="DC85" s="46">
        <v>92</v>
      </c>
      <c r="DD85" s="46">
        <v>11</v>
      </c>
      <c r="DE85" s="46">
        <v>41900</v>
      </c>
      <c r="DF85" s="46">
        <v>3000</v>
      </c>
      <c r="DG85" s="46">
        <v>7030</v>
      </c>
      <c r="DH85" s="46">
        <v>730</v>
      </c>
      <c r="DJ85" s="203" t="e">
        <f>#REF!</f>
        <v>#REF!</v>
      </c>
      <c r="DK85" s="204">
        <f t="shared" si="56"/>
        <v>443037.97468354431</v>
      </c>
      <c r="DL85" s="204">
        <f t="shared" si="57"/>
        <v>406199.02120717784</v>
      </c>
      <c r="DM85" s="204">
        <f t="shared" si="58"/>
        <v>297413.79310344829</v>
      </c>
      <c r="DN85" s="204">
        <f t="shared" si="59"/>
        <v>220131.29102844637</v>
      </c>
      <c r="DO85" s="204">
        <f t="shared" si="60"/>
        <v>133783.78378378379</v>
      </c>
      <c r="DP85" s="204">
        <f t="shared" si="61"/>
        <v>60390.763765541735</v>
      </c>
      <c r="DQ85" s="204">
        <f t="shared" si="62"/>
        <v>70854.271356783909</v>
      </c>
      <c r="DR85" s="204">
        <f t="shared" si="63"/>
        <v>43767.313019390582</v>
      </c>
      <c r="DS85" s="204">
        <f t="shared" si="64"/>
        <v>27195.121951219513</v>
      </c>
      <c r="DT85" s="204">
        <f t="shared" si="65"/>
        <v>15622.710622710621</v>
      </c>
      <c r="DU85" s="204">
        <f t="shared" si="66"/>
        <v>10625</v>
      </c>
      <c r="DV85" s="204">
        <f t="shared" si="67"/>
        <v>7044.534412955466</v>
      </c>
      <c r="DW85" s="204">
        <f t="shared" si="68"/>
        <v>4267.0807453416146</v>
      </c>
      <c r="DX85" s="204">
        <f t="shared" si="69"/>
        <v>3739.8373983739839</v>
      </c>
      <c r="DY85" s="205">
        <f t="shared" si="70"/>
        <v>0.62027712697182746</v>
      </c>
      <c r="DZ85" s="206">
        <f t="shared" si="71"/>
        <v>1.3751868460388639E-2</v>
      </c>
      <c r="EA85" s="206">
        <f t="shared" si="72"/>
        <v>5.9601706970128019</v>
      </c>
      <c r="EB85" s="223"/>
    </row>
    <row r="86" spans="1:132">
      <c r="A86" s="186">
        <v>42527.95308835648</v>
      </c>
      <c r="B86" s="45" t="s">
        <v>2261</v>
      </c>
      <c r="D86" s="45">
        <v>67941</v>
      </c>
      <c r="E86" s="45">
        <v>28398</v>
      </c>
      <c r="F86" s="45" t="s">
        <v>2262</v>
      </c>
      <c r="G86" s="45" t="s">
        <v>1754</v>
      </c>
      <c r="H86" s="45" t="s">
        <v>2263</v>
      </c>
      <c r="I86" s="45" t="s">
        <v>1756</v>
      </c>
      <c r="J86" s="159">
        <v>0.83251886574074074</v>
      </c>
      <c r="K86" s="46">
        <v>17.04</v>
      </c>
      <c r="L86" s="45" t="s">
        <v>2261</v>
      </c>
      <c r="M86" s="46">
        <v>4140</v>
      </c>
      <c r="N86" s="46">
        <v>30500</v>
      </c>
      <c r="O86" s="160">
        <v>0.51619999999999999</v>
      </c>
      <c r="P86" s="160">
        <f t="shared" si="49"/>
        <v>1.3060818351083518E-2</v>
      </c>
      <c r="Q86" s="161">
        <v>6.7799999999999999E-2</v>
      </c>
      <c r="R86" s="161">
        <f t="shared" si="50"/>
        <v>1.6614258936227038E-3</v>
      </c>
      <c r="S86" s="161">
        <v>0.94789999999999996</v>
      </c>
      <c r="T86" s="162">
        <v>14.74926</v>
      </c>
      <c r="U86" s="162">
        <f t="shared" si="51"/>
        <v>0.36142777689027994</v>
      </c>
      <c r="V86" s="163">
        <v>5.5320000000000001E-2</v>
      </c>
      <c r="W86" s="163">
        <f t="shared" si="52"/>
        <v>1.1799241331543313E-3</v>
      </c>
      <c r="X86" s="162">
        <v>-0.31115999999999999</v>
      </c>
      <c r="Y86" s="164">
        <v>2.1149999999999999E-2</v>
      </c>
      <c r="Z86" s="164">
        <f t="shared" si="53"/>
        <v>5.490255003185189E-4</v>
      </c>
      <c r="AA86" s="15">
        <v>0.51619999999999999</v>
      </c>
      <c r="AB86" s="15">
        <v>8.0000000000000002E-3</v>
      </c>
      <c r="AC86" s="15">
        <v>6.7799999999999999E-2</v>
      </c>
      <c r="AD86" s="15">
        <v>9.6000000000000002E-4</v>
      </c>
      <c r="AE86" s="47">
        <v>0.94789999999999996</v>
      </c>
      <c r="AF86" s="67">
        <v>14.74926</v>
      </c>
      <c r="AG86" s="47">
        <v>0.2088391</v>
      </c>
      <c r="AH86" s="15">
        <v>5.5320000000000001E-2</v>
      </c>
      <c r="AI86" s="4">
        <v>4.0999999999999999E-4</v>
      </c>
      <c r="AJ86" s="89">
        <v>-0.31115999999999999</v>
      </c>
      <c r="AK86" s="4">
        <v>2.1149999999999999E-2</v>
      </c>
      <c r="AL86" s="4">
        <v>3.5E-4</v>
      </c>
      <c r="AM86" s="4">
        <v>9.0449999999999992E-3</v>
      </c>
      <c r="AN86" s="4">
        <v>6.3E-5</v>
      </c>
      <c r="AO86" s="46">
        <v>422.5</v>
      </c>
      <c r="AP86" s="46">
        <v>5.3</v>
      </c>
      <c r="AQ86" s="166">
        <v>422.9</v>
      </c>
      <c r="AR86" s="166">
        <v>5.8</v>
      </c>
      <c r="AS86" s="46">
        <v>422.9</v>
      </c>
      <c r="AT86" s="46">
        <v>6.9</v>
      </c>
      <c r="AU86" s="46">
        <v>425</v>
      </c>
      <c r="AV86" s="46">
        <v>16</v>
      </c>
      <c r="AW86" s="46">
        <v>37.6</v>
      </c>
      <c r="AX86" s="46">
        <v>2</v>
      </c>
      <c r="AY86" s="46">
        <v>210.7</v>
      </c>
      <c r="AZ86" s="46">
        <v>9.1999999999999993</v>
      </c>
      <c r="BA86" s="46">
        <v>366000</v>
      </c>
      <c r="BB86" s="46">
        <v>14400</v>
      </c>
      <c r="BC86" s="46">
        <v>4740</v>
      </c>
      <c r="BD86" s="46">
        <v>252</v>
      </c>
      <c r="BE86" s="46">
        <v>113640</v>
      </c>
      <c r="BF86" s="46">
        <v>5400</v>
      </c>
      <c r="BG86" s="46">
        <v>18</v>
      </c>
      <c r="BH86" s="46">
        <v>14.4</v>
      </c>
      <c r="BI86" s="46">
        <f t="shared" si="54"/>
        <v>6313.333333333333</v>
      </c>
      <c r="BJ86" s="46">
        <f t="shared" si="55"/>
        <v>5059.568536721069</v>
      </c>
      <c r="BL86" s="45" t="s">
        <v>2262</v>
      </c>
      <c r="BM86" s="45" t="s">
        <v>1758</v>
      </c>
      <c r="BN86" s="45" t="s">
        <v>2264</v>
      </c>
      <c r="BO86" s="45" t="s">
        <v>1756</v>
      </c>
      <c r="BP86" s="186">
        <v>0.95312581018518516</v>
      </c>
      <c r="BQ86" s="46">
        <v>17.04</v>
      </c>
      <c r="BR86" s="46" t="s">
        <v>2261</v>
      </c>
      <c r="BS86" s="46">
        <v>196000</v>
      </c>
      <c r="BT86" s="46">
        <v>14000</v>
      </c>
      <c r="BU86" s="46">
        <v>680</v>
      </c>
      <c r="BV86" s="46">
        <v>840</v>
      </c>
      <c r="BW86" s="46">
        <v>6110</v>
      </c>
      <c r="BX86" s="46">
        <v>610</v>
      </c>
      <c r="BY86" s="46">
        <v>28.4</v>
      </c>
      <c r="BZ86" s="46">
        <v>3.7</v>
      </c>
      <c r="CA86" s="166">
        <v>19200</v>
      </c>
      <c r="CB86" s="46">
        <v>930</v>
      </c>
      <c r="CC86" s="46">
        <v>112800</v>
      </c>
      <c r="CD86" s="46">
        <v>7100</v>
      </c>
      <c r="CE86" s="46">
        <v>236000</v>
      </c>
      <c r="CF86" s="46">
        <v>23000</v>
      </c>
      <c r="CG86" s="46">
        <v>29900</v>
      </c>
      <c r="CH86" s="46">
        <v>2400</v>
      </c>
      <c r="CI86" s="46">
        <v>105500</v>
      </c>
      <c r="CJ86" s="46">
        <v>7700</v>
      </c>
      <c r="CK86" s="46">
        <v>21900</v>
      </c>
      <c r="CL86" s="46">
        <v>1600</v>
      </c>
      <c r="CM86" s="46">
        <v>2300</v>
      </c>
      <c r="CN86" s="46">
        <v>170</v>
      </c>
      <c r="CO86" s="46">
        <v>15800</v>
      </c>
      <c r="CP86" s="46">
        <v>1100</v>
      </c>
      <c r="CQ86" s="46">
        <v>1840</v>
      </c>
      <c r="CR86" s="46">
        <v>150</v>
      </c>
      <c r="CS86" s="46">
        <v>6780</v>
      </c>
      <c r="CT86" s="46">
        <v>550</v>
      </c>
      <c r="CU86" s="46">
        <v>840</v>
      </c>
      <c r="CV86" s="46">
        <v>86</v>
      </c>
      <c r="CW86" s="46">
        <v>1066</v>
      </c>
      <c r="CX86" s="46">
        <v>85</v>
      </c>
      <c r="CY86" s="46">
        <v>81.8</v>
      </c>
      <c r="CZ86" s="46">
        <v>9.5</v>
      </c>
      <c r="DA86" s="46">
        <v>317</v>
      </c>
      <c r="DB86" s="46">
        <v>35</v>
      </c>
      <c r="DC86" s="46">
        <v>31</v>
      </c>
      <c r="DD86" s="46">
        <v>3.3</v>
      </c>
      <c r="DE86" s="46">
        <v>30500</v>
      </c>
      <c r="DF86" s="46">
        <v>2500</v>
      </c>
      <c r="DG86" s="46">
        <v>4140</v>
      </c>
      <c r="DH86" s="46">
        <v>320</v>
      </c>
      <c r="DJ86" s="203" t="e">
        <f>#REF!</f>
        <v>#REF!</v>
      </c>
      <c r="DK86" s="204">
        <f t="shared" si="56"/>
        <v>475949.36708860763</v>
      </c>
      <c r="DL86" s="204">
        <f t="shared" si="57"/>
        <v>384991.84339314845</v>
      </c>
      <c r="DM86" s="204">
        <f t="shared" si="58"/>
        <v>322198.27586206899</v>
      </c>
      <c r="DN86" s="204">
        <f t="shared" si="59"/>
        <v>230853.39168490152</v>
      </c>
      <c r="DO86" s="204">
        <f t="shared" si="60"/>
        <v>147972.97297297299</v>
      </c>
      <c r="DP86" s="204">
        <f t="shared" si="61"/>
        <v>40852.575488454706</v>
      </c>
      <c r="DQ86" s="204">
        <f t="shared" si="62"/>
        <v>79396.984924623117</v>
      </c>
      <c r="DR86" s="204">
        <f t="shared" si="63"/>
        <v>50969.529085872578</v>
      </c>
      <c r="DS86" s="204">
        <f t="shared" si="64"/>
        <v>27560.975609756097</v>
      </c>
      <c r="DT86" s="204">
        <f t="shared" si="65"/>
        <v>15384.615384615385</v>
      </c>
      <c r="DU86" s="204">
        <f t="shared" si="66"/>
        <v>6662.5</v>
      </c>
      <c r="DV86" s="204">
        <f t="shared" si="67"/>
        <v>3311.7408906882592</v>
      </c>
      <c r="DW86" s="204">
        <f t="shared" si="68"/>
        <v>1968.9440993788819</v>
      </c>
      <c r="DX86" s="204">
        <f t="shared" si="69"/>
        <v>1260.1626016260163</v>
      </c>
      <c r="DY86" s="205">
        <f t="shared" si="70"/>
        <v>0.37690008567507927</v>
      </c>
      <c r="DZ86" s="206">
        <f t="shared" si="71"/>
        <v>4.5722713864306784E-3</v>
      </c>
      <c r="EA86" s="206">
        <f t="shared" si="72"/>
        <v>7.3671497584541061</v>
      </c>
      <c r="EB86" s="223"/>
    </row>
    <row r="87" spans="1:132">
      <c r="A87" s="186">
        <v>42527.958848796297</v>
      </c>
      <c r="B87" s="45" t="s">
        <v>2265</v>
      </c>
      <c r="D87" s="45">
        <v>67830</v>
      </c>
      <c r="E87" s="45">
        <v>28455</v>
      </c>
      <c r="F87" s="45" t="s">
        <v>2266</v>
      </c>
      <c r="G87" s="45" t="s">
        <v>1754</v>
      </c>
      <c r="H87" s="45" t="s">
        <v>2267</v>
      </c>
      <c r="I87" s="45" t="s">
        <v>1756</v>
      </c>
      <c r="J87" s="159">
        <v>0.83827928240740734</v>
      </c>
      <c r="K87" s="46">
        <v>17.053999999999998</v>
      </c>
      <c r="L87" s="45" t="s">
        <v>2265</v>
      </c>
      <c r="M87" s="46">
        <v>4430</v>
      </c>
      <c r="N87" s="46">
        <v>28700</v>
      </c>
      <c r="O87" s="160">
        <v>0.52100000000000002</v>
      </c>
      <c r="P87" s="160">
        <f t="shared" si="49"/>
        <v>1.5892652390334348E-2</v>
      </c>
      <c r="Q87" s="161">
        <v>6.8500000000000005E-2</v>
      </c>
      <c r="R87" s="161">
        <f t="shared" si="50"/>
        <v>2.0314772949752602E-3</v>
      </c>
      <c r="S87" s="161">
        <v>0.97372999999999998</v>
      </c>
      <c r="T87" s="162">
        <v>14.59854</v>
      </c>
      <c r="U87" s="162">
        <f t="shared" si="51"/>
        <v>0.4329431336374906</v>
      </c>
      <c r="V87" s="163">
        <v>5.5230000000000001E-2</v>
      </c>
      <c r="W87" s="163">
        <f t="shared" si="52"/>
        <v>1.1472755379593868E-3</v>
      </c>
      <c r="X87" s="162">
        <v>0.21457000000000001</v>
      </c>
      <c r="Y87" s="164">
        <v>2.188E-2</v>
      </c>
      <c r="Z87" s="164">
        <f t="shared" si="53"/>
        <v>6.2768922246602267E-4</v>
      </c>
      <c r="AA87" s="15">
        <v>0.52100000000000002</v>
      </c>
      <c r="AB87" s="15">
        <v>1.2E-2</v>
      </c>
      <c r="AC87" s="15">
        <v>6.8500000000000005E-2</v>
      </c>
      <c r="AD87" s="15">
        <v>1.5E-3</v>
      </c>
      <c r="AE87" s="47">
        <v>0.97372999999999998</v>
      </c>
      <c r="AF87" s="67">
        <v>14.59854</v>
      </c>
      <c r="AG87" s="47">
        <v>0.31967610000000002</v>
      </c>
      <c r="AH87" s="15">
        <v>5.5230000000000001E-2</v>
      </c>
      <c r="AI87" s="4">
        <v>3.1E-4</v>
      </c>
      <c r="AJ87" s="89">
        <v>0.21457000000000001</v>
      </c>
      <c r="AK87" s="4">
        <v>2.188E-2</v>
      </c>
      <c r="AL87" s="4">
        <v>4.4999999999999999E-4</v>
      </c>
      <c r="AM87" s="4">
        <v>1.0054E-2</v>
      </c>
      <c r="AN87" s="4">
        <v>2.9E-5</v>
      </c>
      <c r="AO87" s="46">
        <v>425.9</v>
      </c>
      <c r="AP87" s="46">
        <v>7.9</v>
      </c>
      <c r="AQ87" s="166">
        <v>427.3</v>
      </c>
      <c r="AR87" s="166">
        <v>9.3000000000000007</v>
      </c>
      <c r="AS87" s="46">
        <v>437.4</v>
      </c>
      <c r="AT87" s="46">
        <v>9</v>
      </c>
      <c r="AU87" s="46">
        <v>421</v>
      </c>
      <c r="AV87" s="46">
        <v>12</v>
      </c>
      <c r="AW87" s="46">
        <v>38.6</v>
      </c>
      <c r="AX87" s="46">
        <v>1.8</v>
      </c>
      <c r="AY87" s="46">
        <v>196.6</v>
      </c>
      <c r="AZ87" s="46">
        <v>9.6</v>
      </c>
      <c r="BA87" s="46">
        <v>351000</v>
      </c>
      <c r="BB87" s="46">
        <v>14400</v>
      </c>
      <c r="BC87" s="46">
        <v>4818</v>
      </c>
      <c r="BD87" s="46">
        <v>192</v>
      </c>
      <c r="BE87" s="46">
        <v>116760</v>
      </c>
      <c r="BF87" s="46">
        <v>4500</v>
      </c>
      <c r="BG87" s="46">
        <v>-24</v>
      </c>
      <c r="BH87" s="46">
        <v>12.6</v>
      </c>
      <c r="BI87" s="46">
        <f t="shared" si="54"/>
        <v>-4865</v>
      </c>
      <c r="BJ87" s="46">
        <f t="shared" si="55"/>
        <v>-2560.9980018783695</v>
      </c>
      <c r="BL87" s="45" t="s">
        <v>2266</v>
      </c>
      <c r="BM87" s="45" t="s">
        <v>1758</v>
      </c>
      <c r="BN87" s="45" t="s">
        <v>2268</v>
      </c>
      <c r="BO87" s="45" t="s">
        <v>1756</v>
      </c>
      <c r="BP87" s="186">
        <v>0.95888622685185176</v>
      </c>
      <c r="BQ87" s="46">
        <v>17.053999999999998</v>
      </c>
      <c r="BR87" s="46" t="s">
        <v>2265</v>
      </c>
      <c r="BS87" s="46">
        <v>200000</v>
      </c>
      <c r="BT87" s="46">
        <v>13000</v>
      </c>
      <c r="BU87" s="46">
        <v>3260</v>
      </c>
      <c r="BV87" s="46">
        <v>770</v>
      </c>
      <c r="BW87" s="46">
        <v>5790</v>
      </c>
      <c r="BX87" s="46">
        <v>660</v>
      </c>
      <c r="BY87" s="46">
        <v>29.9</v>
      </c>
      <c r="BZ87" s="46">
        <v>3.4</v>
      </c>
      <c r="CA87" s="166">
        <v>26200</v>
      </c>
      <c r="CB87" s="46">
        <v>1800</v>
      </c>
      <c r="CC87" s="46">
        <v>108300</v>
      </c>
      <c r="CD87" s="46">
        <v>9100</v>
      </c>
      <c r="CE87" s="46">
        <v>228000</v>
      </c>
      <c r="CF87" s="46">
        <v>17000</v>
      </c>
      <c r="CG87" s="46">
        <v>27800</v>
      </c>
      <c r="CH87" s="46">
        <v>2500</v>
      </c>
      <c r="CI87" s="46">
        <v>104100</v>
      </c>
      <c r="CJ87" s="46">
        <v>7700</v>
      </c>
      <c r="CK87" s="46">
        <v>22700</v>
      </c>
      <c r="CL87" s="46">
        <v>1500</v>
      </c>
      <c r="CM87" s="46">
        <v>2330</v>
      </c>
      <c r="CN87" s="46">
        <v>170</v>
      </c>
      <c r="CO87" s="46">
        <v>16500</v>
      </c>
      <c r="CP87" s="46">
        <v>970</v>
      </c>
      <c r="CQ87" s="46">
        <v>2240</v>
      </c>
      <c r="CR87" s="46">
        <v>180</v>
      </c>
      <c r="CS87" s="46">
        <v>8300</v>
      </c>
      <c r="CT87" s="46">
        <v>580</v>
      </c>
      <c r="CU87" s="46">
        <v>1140</v>
      </c>
      <c r="CV87" s="46">
        <v>120</v>
      </c>
      <c r="CW87" s="46">
        <v>1375</v>
      </c>
      <c r="CX87" s="46">
        <v>97</v>
      </c>
      <c r="CY87" s="46">
        <v>121</v>
      </c>
      <c r="CZ87" s="46">
        <v>7.9</v>
      </c>
      <c r="DA87" s="46">
        <v>352</v>
      </c>
      <c r="DB87" s="46">
        <v>33</v>
      </c>
      <c r="DC87" s="46">
        <v>39.799999999999997</v>
      </c>
      <c r="DD87" s="46">
        <v>5.0999999999999996</v>
      </c>
      <c r="DE87" s="46">
        <v>28700</v>
      </c>
      <c r="DF87" s="46">
        <v>2600</v>
      </c>
      <c r="DG87" s="46">
        <v>4430</v>
      </c>
      <c r="DH87" s="46">
        <v>390</v>
      </c>
      <c r="DJ87" s="203" t="e">
        <f>#REF!</f>
        <v>#REF!</v>
      </c>
      <c r="DK87" s="204">
        <f t="shared" si="56"/>
        <v>456962.02531645569</v>
      </c>
      <c r="DL87" s="204">
        <f t="shared" si="57"/>
        <v>371941.27243066888</v>
      </c>
      <c r="DM87" s="204">
        <f t="shared" si="58"/>
        <v>299568.96551724139</v>
      </c>
      <c r="DN87" s="204">
        <f t="shared" si="59"/>
        <v>227789.93435448577</v>
      </c>
      <c r="DO87" s="204">
        <f t="shared" si="60"/>
        <v>153378.37837837837</v>
      </c>
      <c r="DP87" s="204">
        <f t="shared" si="61"/>
        <v>41385.435168738899</v>
      </c>
      <c r="DQ87" s="204">
        <f t="shared" si="62"/>
        <v>82914.572864321599</v>
      </c>
      <c r="DR87" s="204">
        <f t="shared" si="63"/>
        <v>62049.861495844874</v>
      </c>
      <c r="DS87" s="204">
        <f t="shared" si="64"/>
        <v>33739.837398373988</v>
      </c>
      <c r="DT87" s="204">
        <f t="shared" si="65"/>
        <v>20879.120879120877</v>
      </c>
      <c r="DU87" s="204">
        <f t="shared" si="66"/>
        <v>8593.75</v>
      </c>
      <c r="DV87" s="204">
        <f t="shared" si="67"/>
        <v>4898.785425101215</v>
      </c>
      <c r="DW87" s="204">
        <f t="shared" si="68"/>
        <v>2186.3354037267081</v>
      </c>
      <c r="DX87" s="204">
        <f t="shared" si="69"/>
        <v>1617.8861788617885</v>
      </c>
      <c r="DY87" s="205">
        <f t="shared" si="70"/>
        <v>0.36698644323622387</v>
      </c>
      <c r="DZ87" s="206">
        <f t="shared" si="71"/>
        <v>4.7951807228915656E-3</v>
      </c>
      <c r="EA87" s="206">
        <f t="shared" si="72"/>
        <v>6.4785553047404063</v>
      </c>
      <c r="EB87" s="223"/>
    </row>
    <row r="88" spans="1:132">
      <c r="A88" s="186">
        <v>42527.964619664352</v>
      </c>
      <c r="B88" s="45" t="s">
        <v>2269</v>
      </c>
      <c r="D88" s="45">
        <v>67846</v>
      </c>
      <c r="E88" s="45">
        <v>28455</v>
      </c>
      <c r="F88" s="45" t="s">
        <v>2270</v>
      </c>
      <c r="G88" s="45" t="s">
        <v>1754</v>
      </c>
      <c r="H88" s="45" t="s">
        <v>2271</v>
      </c>
      <c r="I88" s="45" t="s">
        <v>1756</v>
      </c>
      <c r="J88" s="159">
        <v>0.84405023148148139</v>
      </c>
      <c r="K88" s="46">
        <v>17.117000000000001</v>
      </c>
      <c r="L88" s="45" t="s">
        <v>2269</v>
      </c>
      <c r="M88" s="46">
        <v>4940</v>
      </c>
      <c r="N88" s="46">
        <v>43600</v>
      </c>
      <c r="O88" s="160">
        <v>0.51870000000000005</v>
      </c>
      <c r="P88" s="160">
        <f t="shared" si="49"/>
        <v>1.3799633183530641E-2</v>
      </c>
      <c r="Q88" s="161">
        <v>6.7299999999999999E-2</v>
      </c>
      <c r="R88" s="161">
        <f t="shared" si="50"/>
        <v>1.7383083731030004E-3</v>
      </c>
      <c r="S88" s="161">
        <v>0.94630999999999998</v>
      </c>
      <c r="T88" s="162">
        <v>14.858840000000001</v>
      </c>
      <c r="U88" s="162">
        <f t="shared" si="51"/>
        <v>0.38379268783541198</v>
      </c>
      <c r="V88" s="163">
        <v>5.5379999999999999E-2</v>
      </c>
      <c r="W88" s="163">
        <f t="shared" si="52"/>
        <v>1.1557152590495636E-3</v>
      </c>
      <c r="X88" s="162">
        <v>0.12164999999999999</v>
      </c>
      <c r="Y88" s="164">
        <v>2.112E-2</v>
      </c>
      <c r="Z88" s="164">
        <f t="shared" si="53"/>
        <v>5.3602402931211953E-4</v>
      </c>
      <c r="AA88" s="15">
        <v>0.51870000000000005</v>
      </c>
      <c r="AB88" s="15">
        <v>9.1000000000000004E-3</v>
      </c>
      <c r="AC88" s="15">
        <v>6.7299999999999999E-2</v>
      </c>
      <c r="AD88" s="15">
        <v>1.1000000000000001E-3</v>
      </c>
      <c r="AE88" s="47">
        <v>0.94630999999999998</v>
      </c>
      <c r="AF88" s="67">
        <v>14.858840000000001</v>
      </c>
      <c r="AG88" s="47">
        <v>0.24286369999999999</v>
      </c>
      <c r="AH88" s="15">
        <v>5.5379999999999999E-2</v>
      </c>
      <c r="AI88" s="4">
        <v>3.3E-4</v>
      </c>
      <c r="AJ88" s="89">
        <v>0.12164999999999999</v>
      </c>
      <c r="AK88" s="4">
        <v>2.112E-2</v>
      </c>
      <c r="AL88" s="4">
        <v>3.3E-4</v>
      </c>
      <c r="AM88" s="4">
        <v>9.9880000000000004E-3</v>
      </c>
      <c r="AN88" s="4">
        <v>1.7E-5</v>
      </c>
      <c r="AO88" s="46">
        <v>424.2</v>
      </c>
      <c r="AP88" s="46">
        <v>6</v>
      </c>
      <c r="AQ88" s="166">
        <v>419.8</v>
      </c>
      <c r="AR88" s="166">
        <v>6.9</v>
      </c>
      <c r="AS88" s="46">
        <v>422.5</v>
      </c>
      <c r="AT88" s="46">
        <v>6.5</v>
      </c>
      <c r="AU88" s="46">
        <v>427</v>
      </c>
      <c r="AV88" s="46">
        <v>13</v>
      </c>
      <c r="AW88" s="46">
        <v>44.2</v>
      </c>
      <c r="AX88" s="46">
        <v>1.6</v>
      </c>
      <c r="AY88" s="46">
        <v>260.8</v>
      </c>
      <c r="AZ88" s="46">
        <v>8.5</v>
      </c>
      <c r="BA88" s="46">
        <v>453000</v>
      </c>
      <c r="BB88" s="46">
        <v>13200</v>
      </c>
      <c r="BC88" s="46">
        <v>5454</v>
      </c>
      <c r="BD88" s="46">
        <v>168</v>
      </c>
      <c r="BE88" s="46">
        <v>133860</v>
      </c>
      <c r="BF88" s="46">
        <v>4140</v>
      </c>
      <c r="BG88" s="46">
        <v>-18</v>
      </c>
      <c r="BH88" s="46">
        <v>12</v>
      </c>
      <c r="BI88" s="46">
        <f t="shared" si="54"/>
        <v>-7436.666666666667</v>
      </c>
      <c r="BJ88" s="46">
        <f t="shared" si="55"/>
        <v>-4963.1099618915523</v>
      </c>
      <c r="BL88" s="45" t="s">
        <v>2270</v>
      </c>
      <c r="BM88" s="45" t="s">
        <v>1758</v>
      </c>
      <c r="BN88" s="45" t="s">
        <v>2272</v>
      </c>
      <c r="BO88" s="45" t="s">
        <v>1756</v>
      </c>
      <c r="BP88" s="186">
        <v>0.96465706018518516</v>
      </c>
      <c r="BQ88" s="46">
        <v>17.117000000000001</v>
      </c>
      <c r="BR88" s="46" t="s">
        <v>2269</v>
      </c>
      <c r="BS88" s="46">
        <v>209000</v>
      </c>
      <c r="BT88" s="46">
        <v>12000</v>
      </c>
      <c r="BU88" s="46">
        <v>2800</v>
      </c>
      <c r="BV88" s="46">
        <v>1000</v>
      </c>
      <c r="BW88" s="46">
        <v>8230</v>
      </c>
      <c r="BX88" s="46">
        <v>830</v>
      </c>
      <c r="BY88" s="46">
        <v>39.9</v>
      </c>
      <c r="BZ88" s="46">
        <v>4.2</v>
      </c>
      <c r="CA88" s="166">
        <v>26400</v>
      </c>
      <c r="CB88" s="46">
        <v>2500</v>
      </c>
      <c r="CC88" s="46">
        <v>111000</v>
      </c>
      <c r="CD88" s="46">
        <v>12000</v>
      </c>
      <c r="CE88" s="46">
        <v>237000</v>
      </c>
      <c r="CF88" s="46">
        <v>24000</v>
      </c>
      <c r="CG88" s="46">
        <v>28100</v>
      </c>
      <c r="CH88" s="46">
        <v>3100</v>
      </c>
      <c r="CI88" s="46">
        <v>103600</v>
      </c>
      <c r="CJ88" s="46">
        <v>9900</v>
      </c>
      <c r="CK88" s="46">
        <v>21300</v>
      </c>
      <c r="CL88" s="46">
        <v>2100</v>
      </c>
      <c r="CM88" s="46">
        <v>2370</v>
      </c>
      <c r="CN88" s="46">
        <v>200</v>
      </c>
      <c r="CO88" s="46">
        <v>13700</v>
      </c>
      <c r="CP88" s="46">
        <v>1200</v>
      </c>
      <c r="CQ88" s="46">
        <v>1800</v>
      </c>
      <c r="CR88" s="46">
        <v>150</v>
      </c>
      <c r="CS88" s="46">
        <v>7110</v>
      </c>
      <c r="CT88" s="46">
        <v>600</v>
      </c>
      <c r="CU88" s="46">
        <v>1050</v>
      </c>
      <c r="CV88" s="46">
        <v>120</v>
      </c>
      <c r="CW88" s="46">
        <v>1580</v>
      </c>
      <c r="CX88" s="46">
        <v>160</v>
      </c>
      <c r="CY88" s="46">
        <v>132</v>
      </c>
      <c r="CZ88" s="46">
        <v>12</v>
      </c>
      <c r="DA88" s="46">
        <v>448</v>
      </c>
      <c r="DB88" s="46">
        <v>52</v>
      </c>
      <c r="DC88" s="46">
        <v>46.3</v>
      </c>
      <c r="DD88" s="46">
        <v>5.6</v>
      </c>
      <c r="DE88" s="46">
        <v>43600</v>
      </c>
      <c r="DF88" s="46">
        <v>4100</v>
      </c>
      <c r="DG88" s="46">
        <v>4940</v>
      </c>
      <c r="DH88" s="46">
        <v>370</v>
      </c>
      <c r="DJ88" s="203" t="e">
        <f>#REF!</f>
        <v>#REF!</v>
      </c>
      <c r="DK88" s="204">
        <f t="shared" si="56"/>
        <v>468354.43037974683</v>
      </c>
      <c r="DL88" s="204">
        <f t="shared" si="57"/>
        <v>386623.16476345842</v>
      </c>
      <c r="DM88" s="204">
        <f t="shared" si="58"/>
        <v>302801.72413793107</v>
      </c>
      <c r="DN88" s="204">
        <f t="shared" si="59"/>
        <v>226695.84245076586</v>
      </c>
      <c r="DO88" s="204">
        <f t="shared" si="60"/>
        <v>143918.91891891893</v>
      </c>
      <c r="DP88" s="204">
        <f t="shared" si="61"/>
        <v>42095.914742451154</v>
      </c>
      <c r="DQ88" s="204">
        <f t="shared" si="62"/>
        <v>68844.221105527628</v>
      </c>
      <c r="DR88" s="204">
        <f t="shared" si="63"/>
        <v>49861.495844875346</v>
      </c>
      <c r="DS88" s="204">
        <f t="shared" si="64"/>
        <v>28902.439024390245</v>
      </c>
      <c r="DT88" s="204">
        <f t="shared" si="65"/>
        <v>19230.76923076923</v>
      </c>
      <c r="DU88" s="204">
        <f t="shared" si="66"/>
        <v>9875</v>
      </c>
      <c r="DV88" s="204">
        <f t="shared" si="67"/>
        <v>5344.1295546558704</v>
      </c>
      <c r="DW88" s="204">
        <f t="shared" si="68"/>
        <v>2782.608695652174</v>
      </c>
      <c r="DX88" s="204">
        <f t="shared" si="69"/>
        <v>1882.1138211382113</v>
      </c>
      <c r="DY88" s="205">
        <f t="shared" si="70"/>
        <v>0.42290932546000265</v>
      </c>
      <c r="DZ88" s="206">
        <f t="shared" si="71"/>
        <v>6.5119549929676512E-3</v>
      </c>
      <c r="EA88" s="206">
        <f t="shared" si="72"/>
        <v>8.8259109311740893</v>
      </c>
      <c r="EB88" s="223"/>
    </row>
    <row r="89" spans="1:132">
      <c r="A89" s="186">
        <v>42527.970356631944</v>
      </c>
      <c r="B89" s="45" t="s">
        <v>2273</v>
      </c>
      <c r="D89" s="45">
        <v>67862</v>
      </c>
      <c r="E89" s="45">
        <v>28455</v>
      </c>
      <c r="F89" s="45" t="s">
        <v>2274</v>
      </c>
      <c r="G89" s="45" t="s">
        <v>1754</v>
      </c>
      <c r="H89" s="45" t="s">
        <v>2275</v>
      </c>
      <c r="I89" s="45" t="s">
        <v>1756</v>
      </c>
      <c r="J89" s="159">
        <v>0.84978715277777772</v>
      </c>
      <c r="K89" s="46">
        <v>17.050999999999998</v>
      </c>
      <c r="L89" s="45" t="s">
        <v>2273</v>
      </c>
      <c r="M89" s="46">
        <v>4380</v>
      </c>
      <c r="N89" s="46">
        <v>42000</v>
      </c>
      <c r="O89" s="160">
        <v>0.51400000000000001</v>
      </c>
      <c r="P89" s="160">
        <f t="shared" si="49"/>
        <v>1.8184564883438923E-2</v>
      </c>
      <c r="Q89" s="161">
        <v>6.7699999999999996E-2</v>
      </c>
      <c r="R89" s="161">
        <f t="shared" si="50"/>
        <v>2.1733191206079238E-3</v>
      </c>
      <c r="S89" s="161">
        <v>0.95218000000000003</v>
      </c>
      <c r="T89" s="162">
        <v>14.771050000000001</v>
      </c>
      <c r="U89" s="162">
        <f t="shared" si="51"/>
        <v>0.47418321783859035</v>
      </c>
      <c r="V89" s="163">
        <v>5.5199999999999999E-2</v>
      </c>
      <c r="W89" s="163">
        <f t="shared" si="52"/>
        <v>1.152265594383517E-3</v>
      </c>
      <c r="X89" s="162">
        <v>-0.24834999999999999</v>
      </c>
      <c r="Y89" s="164">
        <v>2.121E-2</v>
      </c>
      <c r="Z89" s="164">
        <f t="shared" si="53"/>
        <v>7.3480993460894352E-4</v>
      </c>
      <c r="AA89" s="15">
        <v>0.51400000000000001</v>
      </c>
      <c r="AB89" s="15">
        <v>1.4999999999999999E-2</v>
      </c>
      <c r="AC89" s="15">
        <v>6.7699999999999996E-2</v>
      </c>
      <c r="AD89" s="15">
        <v>1.6999999999999999E-3</v>
      </c>
      <c r="AE89" s="47">
        <v>0.95218000000000003</v>
      </c>
      <c r="AF89" s="67">
        <v>14.771050000000001</v>
      </c>
      <c r="AG89" s="47">
        <v>0.37091259999999998</v>
      </c>
      <c r="AH89" s="15">
        <v>5.5199999999999999E-2</v>
      </c>
      <c r="AI89" s="4">
        <v>3.3E-4</v>
      </c>
      <c r="AJ89" s="89">
        <v>-0.24834999999999999</v>
      </c>
      <c r="AK89" s="4">
        <v>2.121E-2</v>
      </c>
      <c r="AL89" s="4">
        <v>5.9999999999999995E-4</v>
      </c>
      <c r="AM89" s="4">
        <v>1.0290000000000001E-2</v>
      </c>
      <c r="AN89" s="4">
        <v>2.1000000000000001E-4</v>
      </c>
      <c r="AO89" s="46">
        <v>421</v>
      </c>
      <c r="AP89" s="46">
        <v>10</v>
      </c>
      <c r="AQ89" s="166">
        <v>422</v>
      </c>
      <c r="AR89" s="166">
        <v>10</v>
      </c>
      <c r="AS89" s="46">
        <v>424</v>
      </c>
      <c r="AT89" s="46">
        <v>12</v>
      </c>
      <c r="AU89" s="46">
        <v>420</v>
      </c>
      <c r="AV89" s="46">
        <v>13</v>
      </c>
      <c r="AW89" s="46">
        <v>44.6</v>
      </c>
      <c r="AX89" s="46">
        <v>2.7</v>
      </c>
      <c r="AY89" s="46">
        <v>284</v>
      </c>
      <c r="AZ89" s="46">
        <v>23</v>
      </c>
      <c r="BA89" s="46">
        <v>490800</v>
      </c>
      <c r="BB89" s="46">
        <v>36000</v>
      </c>
      <c r="BC89" s="46">
        <v>5412</v>
      </c>
      <c r="BD89" s="46">
        <v>294</v>
      </c>
      <c r="BE89" s="46">
        <v>133800</v>
      </c>
      <c r="BF89" s="46">
        <v>7200</v>
      </c>
      <c r="BG89" s="46">
        <v>15.6</v>
      </c>
      <c r="BH89" s="46">
        <v>9.6</v>
      </c>
      <c r="BI89" s="46">
        <f t="shared" si="54"/>
        <v>8576.9230769230762</v>
      </c>
      <c r="BJ89" s="46">
        <f t="shared" si="55"/>
        <v>5298.247452744703</v>
      </c>
      <c r="BL89" s="45" t="s">
        <v>2274</v>
      </c>
      <c r="BM89" s="45" t="s">
        <v>1758</v>
      </c>
      <c r="BN89" s="45" t="s">
        <v>2276</v>
      </c>
      <c r="BO89" s="45" t="s">
        <v>1756</v>
      </c>
      <c r="BP89" s="186">
        <v>0.97039409722222214</v>
      </c>
      <c r="BQ89" s="46">
        <v>17.050999999999998</v>
      </c>
      <c r="BR89" s="46" t="s">
        <v>2273</v>
      </c>
      <c r="BS89" s="46">
        <v>214000</v>
      </c>
      <c r="BT89" s="46">
        <v>16000</v>
      </c>
      <c r="BU89" s="46">
        <v>580</v>
      </c>
      <c r="BV89" s="46">
        <v>580</v>
      </c>
      <c r="BW89" s="46">
        <v>7510</v>
      </c>
      <c r="BX89" s="46">
        <v>590</v>
      </c>
      <c r="BY89" s="46">
        <v>36.299999999999997</v>
      </c>
      <c r="BZ89" s="46">
        <v>5.0999999999999996</v>
      </c>
      <c r="CA89" s="166">
        <v>24100</v>
      </c>
      <c r="CB89" s="46">
        <v>1600</v>
      </c>
      <c r="CC89" s="46">
        <v>107000</v>
      </c>
      <c r="CD89" s="46">
        <v>11000</v>
      </c>
      <c r="CE89" s="46">
        <v>241000</v>
      </c>
      <c r="CF89" s="46">
        <v>19000</v>
      </c>
      <c r="CG89" s="46">
        <v>27900</v>
      </c>
      <c r="CH89" s="46">
        <v>2700</v>
      </c>
      <c r="CI89" s="46">
        <v>101000</v>
      </c>
      <c r="CJ89" s="46">
        <v>10000</v>
      </c>
      <c r="CK89" s="46">
        <v>19800</v>
      </c>
      <c r="CL89" s="46">
        <v>2000</v>
      </c>
      <c r="CM89" s="46">
        <v>2510</v>
      </c>
      <c r="CN89" s="46">
        <v>180</v>
      </c>
      <c r="CO89" s="46">
        <v>15200</v>
      </c>
      <c r="CP89" s="46">
        <v>1300</v>
      </c>
      <c r="CQ89" s="46">
        <v>1830</v>
      </c>
      <c r="CR89" s="46">
        <v>170</v>
      </c>
      <c r="CS89" s="46">
        <v>7110</v>
      </c>
      <c r="CT89" s="46">
        <v>770</v>
      </c>
      <c r="CU89" s="46">
        <v>958</v>
      </c>
      <c r="CV89" s="46">
        <v>97</v>
      </c>
      <c r="CW89" s="46">
        <v>1430</v>
      </c>
      <c r="CX89" s="46">
        <v>100</v>
      </c>
      <c r="CY89" s="46">
        <v>134</v>
      </c>
      <c r="CZ89" s="46">
        <v>14</v>
      </c>
      <c r="DA89" s="46">
        <v>395</v>
      </c>
      <c r="DB89" s="46">
        <v>46</v>
      </c>
      <c r="DC89" s="46">
        <v>47.8</v>
      </c>
      <c r="DD89" s="46">
        <v>7.5</v>
      </c>
      <c r="DE89" s="46">
        <v>42000</v>
      </c>
      <c r="DF89" s="46">
        <v>3500</v>
      </c>
      <c r="DG89" s="46">
        <v>4380</v>
      </c>
      <c r="DH89" s="46">
        <v>280</v>
      </c>
      <c r="DJ89" s="203" t="e">
        <f>#REF!</f>
        <v>#REF!</v>
      </c>
      <c r="DK89" s="204">
        <f t="shared" si="56"/>
        <v>451476.79324894515</v>
      </c>
      <c r="DL89" s="204">
        <f t="shared" si="57"/>
        <v>393148.45024469821</v>
      </c>
      <c r="DM89" s="204">
        <f t="shared" si="58"/>
        <v>300646.55172413797</v>
      </c>
      <c r="DN89" s="204">
        <f t="shared" si="59"/>
        <v>221006.56455142231</v>
      </c>
      <c r="DO89" s="204">
        <f t="shared" si="60"/>
        <v>133783.78378378379</v>
      </c>
      <c r="DP89" s="204">
        <f t="shared" si="61"/>
        <v>44582.59325044405</v>
      </c>
      <c r="DQ89" s="204">
        <f t="shared" si="62"/>
        <v>76381.909547738687</v>
      </c>
      <c r="DR89" s="204">
        <f t="shared" si="63"/>
        <v>50692.52077562327</v>
      </c>
      <c r="DS89" s="204">
        <f t="shared" si="64"/>
        <v>28902.439024390245</v>
      </c>
      <c r="DT89" s="204">
        <f t="shared" si="65"/>
        <v>17545.787545787545</v>
      </c>
      <c r="DU89" s="204">
        <f t="shared" si="66"/>
        <v>8937.5</v>
      </c>
      <c r="DV89" s="204">
        <f t="shared" si="67"/>
        <v>5425.1012145748991</v>
      </c>
      <c r="DW89" s="204">
        <f t="shared" si="68"/>
        <v>2453.4161490683227</v>
      </c>
      <c r="DX89" s="204">
        <f t="shared" si="69"/>
        <v>1943.0894308943089</v>
      </c>
      <c r="DY89" s="205">
        <f t="shared" si="70"/>
        <v>0.44103020424286793</v>
      </c>
      <c r="DZ89" s="206">
        <f t="shared" si="71"/>
        <v>6.7229254571026719E-3</v>
      </c>
      <c r="EA89" s="206">
        <f t="shared" si="72"/>
        <v>9.5890410958904102</v>
      </c>
      <c r="EB89" s="223"/>
    </row>
    <row r="90" spans="1:132">
      <c r="A90" s="186">
        <v>42527.976110636577</v>
      </c>
      <c r="B90" s="45" t="s">
        <v>2277</v>
      </c>
      <c r="D90" s="45">
        <v>67878</v>
      </c>
      <c r="E90" s="45">
        <v>28455</v>
      </c>
      <c r="F90" s="45" t="s">
        <v>2278</v>
      </c>
      <c r="G90" s="45" t="s">
        <v>1754</v>
      </c>
      <c r="H90" s="45" t="s">
        <v>2279</v>
      </c>
      <c r="I90" s="45" t="s">
        <v>1756</v>
      </c>
      <c r="J90" s="159">
        <v>0.85554120370370368</v>
      </c>
      <c r="K90" s="46">
        <v>17.116</v>
      </c>
      <c r="L90" s="45" t="s">
        <v>2277</v>
      </c>
      <c r="M90" s="46">
        <v>5700</v>
      </c>
      <c r="N90" s="46">
        <v>54900</v>
      </c>
      <c r="O90" s="160">
        <v>0.51870000000000005</v>
      </c>
      <c r="P90" s="160">
        <f t="shared" si="49"/>
        <v>1.3475157735625956E-2</v>
      </c>
      <c r="Q90" s="161">
        <v>6.7500000000000004E-2</v>
      </c>
      <c r="R90" s="161">
        <f t="shared" si="50"/>
        <v>1.8062391868188443E-3</v>
      </c>
      <c r="S90" s="161">
        <v>0.96599000000000002</v>
      </c>
      <c r="T90" s="162">
        <v>14.81481</v>
      </c>
      <c r="U90" s="162">
        <f t="shared" si="51"/>
        <v>0.39643103484047509</v>
      </c>
      <c r="V90" s="163">
        <v>5.5350000000000003E-2</v>
      </c>
      <c r="W90" s="163">
        <f t="shared" si="52"/>
        <v>1.1418620757341932E-3</v>
      </c>
      <c r="X90" s="162">
        <v>3.9509000000000002E-2</v>
      </c>
      <c r="Y90" s="164">
        <v>2.102E-2</v>
      </c>
      <c r="Z90" s="164">
        <f t="shared" si="53"/>
        <v>5.5347643129585928E-4</v>
      </c>
      <c r="AA90" s="15">
        <v>0.51870000000000005</v>
      </c>
      <c r="AB90" s="15">
        <v>8.6E-3</v>
      </c>
      <c r="AC90" s="15">
        <v>6.7500000000000004E-2</v>
      </c>
      <c r="AD90" s="15">
        <v>1.1999999999999999E-3</v>
      </c>
      <c r="AE90" s="47">
        <v>0.96599000000000002</v>
      </c>
      <c r="AF90" s="67">
        <v>14.81481</v>
      </c>
      <c r="AG90" s="47">
        <v>0.26337450000000001</v>
      </c>
      <c r="AH90" s="15">
        <v>5.5350000000000003E-2</v>
      </c>
      <c r="AI90" s="4">
        <v>2.7999999999999998E-4</v>
      </c>
      <c r="AJ90" s="89">
        <v>3.9509000000000002E-2</v>
      </c>
      <c r="AK90" s="4">
        <v>2.102E-2</v>
      </c>
      <c r="AL90" s="4">
        <v>3.6000000000000002E-4</v>
      </c>
      <c r="AM90" s="4">
        <v>9.9959999999999997E-3</v>
      </c>
      <c r="AN90" s="4">
        <v>6.7999999999999999E-5</v>
      </c>
      <c r="AO90" s="46">
        <v>424.2</v>
      </c>
      <c r="AP90" s="46">
        <v>5.8</v>
      </c>
      <c r="AQ90" s="166">
        <v>421.1</v>
      </c>
      <c r="AR90" s="166">
        <v>7.1</v>
      </c>
      <c r="AS90" s="46">
        <v>420.4</v>
      </c>
      <c r="AT90" s="46">
        <v>7.1</v>
      </c>
      <c r="AU90" s="46">
        <v>426</v>
      </c>
      <c r="AV90" s="46">
        <v>11</v>
      </c>
      <c r="AW90" s="46">
        <v>55.7</v>
      </c>
      <c r="AX90" s="46">
        <v>3.1</v>
      </c>
      <c r="AY90" s="46">
        <v>393</v>
      </c>
      <c r="AZ90" s="46">
        <v>19</v>
      </c>
      <c r="BA90" s="46">
        <v>667800</v>
      </c>
      <c r="BB90" s="46">
        <v>25200</v>
      </c>
      <c r="BC90" s="46">
        <v>6774</v>
      </c>
      <c r="BD90" s="46">
        <v>342</v>
      </c>
      <c r="BE90" s="46">
        <v>165600</v>
      </c>
      <c r="BF90" s="46">
        <v>7200</v>
      </c>
      <c r="BG90" s="46">
        <v>30</v>
      </c>
      <c r="BH90" s="46">
        <v>15</v>
      </c>
      <c r="BI90" s="46">
        <f t="shared" si="54"/>
        <v>5520</v>
      </c>
      <c r="BJ90" s="46">
        <f t="shared" si="55"/>
        <v>2770.4151313476473</v>
      </c>
      <c r="BL90" s="45" t="s">
        <v>2278</v>
      </c>
      <c r="BM90" s="45" t="s">
        <v>1758</v>
      </c>
      <c r="BN90" s="45" t="s">
        <v>2280</v>
      </c>
      <c r="BO90" s="45" t="s">
        <v>1756</v>
      </c>
      <c r="BP90" s="186">
        <v>0.97614803240740733</v>
      </c>
      <c r="BQ90" s="46">
        <v>17.116</v>
      </c>
      <c r="BR90" s="46" t="s">
        <v>2277</v>
      </c>
      <c r="BS90" s="46">
        <v>208000</v>
      </c>
      <c r="BT90" s="46">
        <v>15000</v>
      </c>
      <c r="BU90" s="46">
        <v>2000</v>
      </c>
      <c r="BV90" s="46">
        <v>1100</v>
      </c>
      <c r="BW90" s="46">
        <v>10980</v>
      </c>
      <c r="BX90" s="46">
        <v>950</v>
      </c>
      <c r="BY90" s="46">
        <v>67.5</v>
      </c>
      <c r="BZ90" s="46">
        <v>5.8</v>
      </c>
      <c r="CA90" s="166">
        <v>17000</v>
      </c>
      <c r="CB90" s="46">
        <v>1400</v>
      </c>
      <c r="CC90" s="46">
        <v>125000</v>
      </c>
      <c r="CD90" s="46">
        <v>11000</v>
      </c>
      <c r="CE90" s="46">
        <v>238000</v>
      </c>
      <c r="CF90" s="46">
        <v>18000</v>
      </c>
      <c r="CG90" s="46">
        <v>23300</v>
      </c>
      <c r="CH90" s="46">
        <v>2000</v>
      </c>
      <c r="CI90" s="46">
        <v>80300</v>
      </c>
      <c r="CJ90" s="46">
        <v>7300</v>
      </c>
      <c r="CK90" s="46">
        <v>13500</v>
      </c>
      <c r="CL90" s="46">
        <v>1300</v>
      </c>
      <c r="CM90" s="46">
        <v>2770</v>
      </c>
      <c r="CN90" s="46">
        <v>210</v>
      </c>
      <c r="CO90" s="46">
        <v>9270</v>
      </c>
      <c r="CP90" s="46">
        <v>750</v>
      </c>
      <c r="CQ90" s="46">
        <v>1150</v>
      </c>
      <c r="CR90" s="46">
        <v>86</v>
      </c>
      <c r="CS90" s="46">
        <v>4870</v>
      </c>
      <c r="CT90" s="46">
        <v>400</v>
      </c>
      <c r="CU90" s="46">
        <v>747</v>
      </c>
      <c r="CV90" s="46">
        <v>59</v>
      </c>
      <c r="CW90" s="46">
        <v>1420</v>
      </c>
      <c r="CX90" s="46">
        <v>110</v>
      </c>
      <c r="CY90" s="46">
        <v>176</v>
      </c>
      <c r="CZ90" s="46">
        <v>15</v>
      </c>
      <c r="DA90" s="46">
        <v>698</v>
      </c>
      <c r="DB90" s="46">
        <v>70</v>
      </c>
      <c r="DC90" s="46">
        <v>96.9</v>
      </c>
      <c r="DD90" s="46">
        <v>9</v>
      </c>
      <c r="DE90" s="46">
        <v>54900</v>
      </c>
      <c r="DF90" s="46">
        <v>5100</v>
      </c>
      <c r="DG90" s="46">
        <v>5700</v>
      </c>
      <c r="DH90" s="46">
        <v>470</v>
      </c>
      <c r="DJ90" s="203" t="e">
        <f>#REF!</f>
        <v>#REF!</v>
      </c>
      <c r="DK90" s="204">
        <f t="shared" si="56"/>
        <v>527426.16033755278</v>
      </c>
      <c r="DL90" s="204">
        <f t="shared" si="57"/>
        <v>388254.48613376834</v>
      </c>
      <c r="DM90" s="204">
        <f t="shared" si="58"/>
        <v>251077.58620689658</v>
      </c>
      <c r="DN90" s="204">
        <f t="shared" si="59"/>
        <v>175711.15973741794</v>
      </c>
      <c r="DO90" s="204">
        <f t="shared" si="60"/>
        <v>91216.216216216228</v>
      </c>
      <c r="DP90" s="204">
        <f t="shared" si="61"/>
        <v>49200.71047957371</v>
      </c>
      <c r="DQ90" s="204">
        <f t="shared" si="62"/>
        <v>46582.91457286432</v>
      </c>
      <c r="DR90" s="204">
        <f t="shared" si="63"/>
        <v>31855.955678670362</v>
      </c>
      <c r="DS90" s="204">
        <f t="shared" si="64"/>
        <v>19796.747967479674</v>
      </c>
      <c r="DT90" s="204">
        <f t="shared" si="65"/>
        <v>13681.31868131868</v>
      </c>
      <c r="DU90" s="204">
        <f t="shared" si="66"/>
        <v>8875</v>
      </c>
      <c r="DV90" s="204">
        <f t="shared" si="67"/>
        <v>7125.5060728744938</v>
      </c>
      <c r="DW90" s="204">
        <f t="shared" si="68"/>
        <v>4335.4037267080748</v>
      </c>
      <c r="DX90" s="204">
        <f t="shared" si="69"/>
        <v>3939.0243902439024</v>
      </c>
      <c r="DY90" s="205">
        <f t="shared" si="70"/>
        <v>0.75478284153387876</v>
      </c>
      <c r="DZ90" s="206">
        <f t="shared" si="71"/>
        <v>1.9897330595482546E-2</v>
      </c>
      <c r="EA90" s="206">
        <f t="shared" si="72"/>
        <v>9.6315789473684212</v>
      </c>
      <c r="EB90" s="223"/>
    </row>
    <row r="91" spans="1:132">
      <c r="A91" s="186">
        <v>42527.741422557869</v>
      </c>
      <c r="B91" s="45" t="s">
        <v>2281</v>
      </c>
      <c r="D91" s="45">
        <v>67870</v>
      </c>
      <c r="E91" s="45">
        <v>28413</v>
      </c>
      <c r="F91" s="45" t="s">
        <v>2282</v>
      </c>
      <c r="G91" s="45" t="s">
        <v>2201</v>
      </c>
      <c r="H91" s="45" t="s">
        <v>2283</v>
      </c>
      <c r="I91" s="45" t="s">
        <v>1756</v>
      </c>
      <c r="J91" s="159">
        <v>0.74136354166666674</v>
      </c>
      <c r="K91" s="46">
        <v>17.109000000000002</v>
      </c>
      <c r="L91" s="45" t="s">
        <v>2281</v>
      </c>
      <c r="M91" s="46">
        <v>4160</v>
      </c>
      <c r="N91" s="46">
        <v>43800</v>
      </c>
      <c r="O91" s="160">
        <v>0.53400000000000003</v>
      </c>
      <c r="P91" s="160">
        <f t="shared" si="49"/>
        <v>1.6064320713929988E-2</v>
      </c>
      <c r="Q91" s="161">
        <v>6.8400000000000002E-2</v>
      </c>
      <c r="R91" s="161">
        <f t="shared" si="50"/>
        <v>2.0301290599368305E-3</v>
      </c>
      <c r="S91" s="161">
        <v>0.94437000000000004</v>
      </c>
      <c r="T91" s="162">
        <v>14.61988</v>
      </c>
      <c r="U91" s="162">
        <f t="shared" si="51"/>
        <v>0.43392175610126993</v>
      </c>
      <c r="V91" s="163">
        <v>5.5809999999999998E-2</v>
      </c>
      <c r="W91" s="163">
        <f t="shared" si="52"/>
        <v>1.1997926654218219E-3</v>
      </c>
      <c r="X91" s="162">
        <v>-1.9976E-3</v>
      </c>
      <c r="Y91" s="164">
        <v>2.12E-2</v>
      </c>
      <c r="Z91" s="164">
        <f t="shared" si="53"/>
        <v>5.8981013894303304E-4</v>
      </c>
      <c r="AA91" s="15">
        <v>0.53400000000000003</v>
      </c>
      <c r="AB91" s="15">
        <v>1.2E-2</v>
      </c>
      <c r="AC91" s="15">
        <v>6.8400000000000002E-2</v>
      </c>
      <c r="AD91" s="15">
        <v>1.5E-3</v>
      </c>
      <c r="AE91" s="47">
        <v>0.94437000000000004</v>
      </c>
      <c r="AF91" s="67">
        <v>14.61988</v>
      </c>
      <c r="AG91" s="47">
        <v>0.32061149999999999</v>
      </c>
      <c r="AH91" s="15">
        <v>5.5809999999999998E-2</v>
      </c>
      <c r="AI91" s="4">
        <v>4.4000000000000002E-4</v>
      </c>
      <c r="AJ91" s="89">
        <v>-1.9976E-3</v>
      </c>
      <c r="AK91" s="4">
        <v>2.12E-2</v>
      </c>
      <c r="AL91" s="4">
        <v>4.0999999999999999E-4</v>
      </c>
      <c r="AM91" s="4">
        <v>9.4900000000000002E-3</v>
      </c>
      <c r="AN91" s="4">
        <v>1E-4</v>
      </c>
      <c r="AO91" s="46">
        <v>436</v>
      </c>
      <c r="AP91" s="46">
        <v>8.1</v>
      </c>
      <c r="AQ91" s="166">
        <v>426.6</v>
      </c>
      <c r="AR91" s="166">
        <v>8.9</v>
      </c>
      <c r="AS91" s="46">
        <v>424.1</v>
      </c>
      <c r="AT91" s="46">
        <v>8.1</v>
      </c>
      <c r="AU91" s="46">
        <v>448</v>
      </c>
      <c r="AV91" s="46">
        <v>17</v>
      </c>
      <c r="AW91" s="46">
        <v>36.46</v>
      </c>
      <c r="AX91" s="46">
        <v>0.96</v>
      </c>
      <c r="AY91" s="46">
        <v>282.60000000000002</v>
      </c>
      <c r="AZ91" s="46">
        <v>9.9</v>
      </c>
      <c r="BA91" s="46">
        <v>483000</v>
      </c>
      <c r="BB91" s="46">
        <v>14400</v>
      </c>
      <c r="BC91" s="46">
        <v>4932</v>
      </c>
      <c r="BD91" s="46">
        <v>120</v>
      </c>
      <c r="BE91" s="46">
        <v>109080</v>
      </c>
      <c r="BF91" s="46">
        <v>2400</v>
      </c>
      <c r="BG91" s="46">
        <v>22.8</v>
      </c>
      <c r="BH91" s="46">
        <v>11.4</v>
      </c>
      <c r="BI91" s="46">
        <f t="shared" si="54"/>
        <v>4784.2105263157891</v>
      </c>
      <c r="BJ91" s="46">
        <f t="shared" si="55"/>
        <v>2394.420164139467</v>
      </c>
      <c r="BL91" s="45" t="s">
        <v>2282</v>
      </c>
      <c r="BM91" s="45" t="s">
        <v>2203</v>
      </c>
      <c r="BN91" s="45" t="s">
        <v>2284</v>
      </c>
      <c r="BO91" s="45" t="s">
        <v>1756</v>
      </c>
      <c r="BP91" s="186">
        <v>0.74147187499999989</v>
      </c>
      <c r="BQ91" s="46">
        <v>18.109000000000002</v>
      </c>
      <c r="BR91" s="46" t="s">
        <v>2281</v>
      </c>
      <c r="BS91" s="46">
        <v>185200</v>
      </c>
      <c r="BT91" s="46">
        <v>8500</v>
      </c>
      <c r="BU91" s="46">
        <v>500</v>
      </c>
      <c r="BV91" s="46">
        <v>1000</v>
      </c>
      <c r="BW91" s="46">
        <v>8900</v>
      </c>
      <c r="BX91" s="46">
        <v>1000</v>
      </c>
      <c r="BY91" s="46">
        <v>41.4</v>
      </c>
      <c r="BZ91" s="46">
        <v>3.6</v>
      </c>
      <c r="CA91" s="166">
        <v>25600</v>
      </c>
      <c r="CB91" s="46">
        <v>1500</v>
      </c>
      <c r="CC91" s="46">
        <v>112900</v>
      </c>
      <c r="CD91" s="46">
        <v>5600</v>
      </c>
      <c r="CE91" s="46">
        <v>231000</v>
      </c>
      <c r="CF91" s="46">
        <v>13000</v>
      </c>
      <c r="CG91" s="46">
        <v>28000</v>
      </c>
      <c r="CH91" s="46">
        <v>1700</v>
      </c>
      <c r="CI91" s="46">
        <v>101500</v>
      </c>
      <c r="CJ91" s="46">
        <v>6400</v>
      </c>
      <c r="CK91" s="46">
        <v>20500</v>
      </c>
      <c r="CL91" s="46">
        <v>1500</v>
      </c>
      <c r="CM91" s="46">
        <v>2350</v>
      </c>
      <c r="CN91" s="46">
        <v>130</v>
      </c>
      <c r="CO91" s="46">
        <v>15500</v>
      </c>
      <c r="CP91" s="46">
        <v>1100</v>
      </c>
      <c r="CQ91" s="46">
        <v>2000</v>
      </c>
      <c r="CR91" s="46">
        <v>100</v>
      </c>
      <c r="CS91" s="46">
        <v>7890</v>
      </c>
      <c r="CT91" s="46">
        <v>430</v>
      </c>
      <c r="CU91" s="46">
        <v>1176</v>
      </c>
      <c r="CV91" s="46">
        <v>86</v>
      </c>
      <c r="CW91" s="46">
        <v>1640</v>
      </c>
      <c r="CX91" s="46">
        <v>130</v>
      </c>
      <c r="CY91" s="46">
        <v>159</v>
      </c>
      <c r="CZ91" s="46">
        <v>14</v>
      </c>
      <c r="DA91" s="46">
        <v>511</v>
      </c>
      <c r="DB91" s="46">
        <v>49</v>
      </c>
      <c r="DC91" s="46">
        <v>50.3</v>
      </c>
      <c r="DD91" s="46">
        <v>4.5</v>
      </c>
      <c r="DE91" s="46">
        <v>43800</v>
      </c>
      <c r="DF91" s="46">
        <v>2800</v>
      </c>
      <c r="DG91" s="46">
        <v>4160</v>
      </c>
      <c r="DH91" s="46">
        <v>290</v>
      </c>
      <c r="DJ91" s="203" t="e">
        <f>#REF!</f>
        <v>#REF!</v>
      </c>
      <c r="DK91" s="204">
        <f t="shared" si="56"/>
        <v>476371.30801687768</v>
      </c>
      <c r="DL91" s="204">
        <f t="shared" si="57"/>
        <v>376835.23654159869</v>
      </c>
      <c r="DM91" s="204">
        <f t="shared" si="58"/>
        <v>301724.13793103449</v>
      </c>
      <c r="DN91" s="204">
        <f t="shared" si="59"/>
        <v>222100.65645514222</v>
      </c>
      <c r="DO91" s="204">
        <f t="shared" si="60"/>
        <v>138513.51351351352</v>
      </c>
      <c r="DP91" s="204">
        <f t="shared" si="61"/>
        <v>41740.674955595023</v>
      </c>
      <c r="DQ91" s="204">
        <f t="shared" si="62"/>
        <v>77889.447236180902</v>
      </c>
      <c r="DR91" s="204">
        <f t="shared" si="63"/>
        <v>55401.662049861494</v>
      </c>
      <c r="DS91" s="204">
        <f t="shared" si="64"/>
        <v>32073.170731707316</v>
      </c>
      <c r="DT91" s="204">
        <f t="shared" si="65"/>
        <v>21538.461538461539</v>
      </c>
      <c r="DU91" s="204">
        <f t="shared" si="66"/>
        <v>10250</v>
      </c>
      <c r="DV91" s="204">
        <f t="shared" si="67"/>
        <v>6437.2469635627531</v>
      </c>
      <c r="DW91" s="204">
        <f t="shared" si="68"/>
        <v>3173.913043478261</v>
      </c>
      <c r="DX91" s="204">
        <f t="shared" si="69"/>
        <v>2044.7154471544713</v>
      </c>
      <c r="DY91" s="205">
        <f t="shared" si="70"/>
        <v>0.40185935579710524</v>
      </c>
      <c r="DZ91" s="206">
        <f t="shared" si="71"/>
        <v>6.3751584283903671E-3</v>
      </c>
      <c r="EA91" s="206">
        <f t="shared" si="72"/>
        <v>10.528846153846153</v>
      </c>
      <c r="EB91" s="223"/>
    </row>
    <row r="92" spans="1:132">
      <c r="A92" s="186">
        <v>42527.981894421297</v>
      </c>
      <c r="B92" s="45" t="s">
        <v>2285</v>
      </c>
      <c r="D92" s="45">
        <v>67894</v>
      </c>
      <c r="E92" s="45">
        <v>28455</v>
      </c>
      <c r="F92" s="45" t="s">
        <v>2286</v>
      </c>
      <c r="G92" s="45" t="s">
        <v>1754</v>
      </c>
      <c r="H92" s="45" t="s">
        <v>2287</v>
      </c>
      <c r="I92" s="45" t="s">
        <v>1756</v>
      </c>
      <c r="J92" s="159">
        <v>0.86132500000000001</v>
      </c>
      <c r="K92" s="46">
        <v>17.036999999999999</v>
      </c>
      <c r="L92" s="45" t="s">
        <v>2285</v>
      </c>
      <c r="M92" s="46">
        <v>5430</v>
      </c>
      <c r="N92" s="46">
        <v>56500</v>
      </c>
      <c r="O92" s="160">
        <v>0.52</v>
      </c>
      <c r="P92" s="160">
        <f t="shared" si="49"/>
        <v>1.5138031576133009E-2</v>
      </c>
      <c r="Q92" s="161">
        <v>6.8099999999999994E-2</v>
      </c>
      <c r="R92" s="161">
        <f t="shared" si="50"/>
        <v>2.026090817312985E-3</v>
      </c>
      <c r="S92" s="161">
        <v>0.95179999999999998</v>
      </c>
      <c r="T92" s="162">
        <v>14.684290000000001</v>
      </c>
      <c r="U92" s="162">
        <f t="shared" si="51"/>
        <v>0.43688259284147507</v>
      </c>
      <c r="V92" s="163">
        <v>5.5259999999999997E-2</v>
      </c>
      <c r="W92" s="163">
        <f t="shared" si="52"/>
        <v>1.1534153805112884E-3</v>
      </c>
      <c r="X92" s="162">
        <v>0.17852999999999999</v>
      </c>
      <c r="Y92" s="164">
        <v>2.1139999999999999E-2</v>
      </c>
      <c r="Z92" s="164">
        <f t="shared" si="53"/>
        <v>6.0304215441376902E-4</v>
      </c>
      <c r="AA92" s="15">
        <v>0.52</v>
      </c>
      <c r="AB92" s="15">
        <v>1.0999999999999999E-2</v>
      </c>
      <c r="AC92" s="15">
        <v>6.8099999999999994E-2</v>
      </c>
      <c r="AD92" s="15">
        <v>1.5E-3</v>
      </c>
      <c r="AE92" s="47">
        <v>0.95179999999999998</v>
      </c>
      <c r="AF92" s="67">
        <v>14.684290000000001</v>
      </c>
      <c r="AG92" s="47">
        <v>0.32344250000000002</v>
      </c>
      <c r="AH92" s="15">
        <v>5.5259999999999997E-2</v>
      </c>
      <c r="AI92" s="4">
        <v>3.3E-4</v>
      </c>
      <c r="AJ92" s="89">
        <v>0.17852999999999999</v>
      </c>
      <c r="AK92" s="4">
        <v>2.1139999999999999E-2</v>
      </c>
      <c r="AL92" s="4">
        <v>4.2999999999999999E-4</v>
      </c>
      <c r="AM92" s="4">
        <v>9.9979999999999999E-3</v>
      </c>
      <c r="AN92" s="4">
        <v>3.4999999999999997E-5</v>
      </c>
      <c r="AO92" s="46">
        <v>424.9</v>
      </c>
      <c r="AP92" s="46">
        <v>7.2</v>
      </c>
      <c r="AQ92" s="166">
        <v>424.7</v>
      </c>
      <c r="AR92" s="166">
        <v>8.8000000000000007</v>
      </c>
      <c r="AS92" s="46">
        <v>422.7</v>
      </c>
      <c r="AT92" s="46">
        <v>8.4</v>
      </c>
      <c r="AU92" s="46">
        <v>422</v>
      </c>
      <c r="AV92" s="46">
        <v>13</v>
      </c>
      <c r="AW92" s="46">
        <v>58</v>
      </c>
      <c r="AX92" s="46">
        <v>2.6</v>
      </c>
      <c r="AY92" s="46">
        <v>395</v>
      </c>
      <c r="AZ92" s="46">
        <v>16</v>
      </c>
      <c r="BA92" s="46">
        <v>691200</v>
      </c>
      <c r="BB92" s="46">
        <v>22800</v>
      </c>
      <c r="BC92" s="46">
        <v>7098</v>
      </c>
      <c r="BD92" s="46">
        <v>258</v>
      </c>
      <c r="BE92" s="46">
        <v>177600</v>
      </c>
      <c r="BF92" s="46">
        <v>6600</v>
      </c>
      <c r="BG92" s="46">
        <v>-24</v>
      </c>
      <c r="BH92" s="46">
        <v>13.2</v>
      </c>
      <c r="BI92" s="46">
        <f t="shared" si="54"/>
        <v>-7400</v>
      </c>
      <c r="BJ92" s="46">
        <f t="shared" si="55"/>
        <v>-4079.2799609735048</v>
      </c>
      <c r="BL92" s="45" t="s">
        <v>2286</v>
      </c>
      <c r="BM92" s="45" t="s">
        <v>1758</v>
      </c>
      <c r="BN92" s="45" t="s">
        <v>2288</v>
      </c>
      <c r="BO92" s="45" t="s">
        <v>1756</v>
      </c>
      <c r="BP92" s="186">
        <v>0.98193182870370377</v>
      </c>
      <c r="BQ92" s="46">
        <v>17.036999999999999</v>
      </c>
      <c r="BR92" s="46" t="s">
        <v>2285</v>
      </c>
      <c r="BS92" s="46">
        <v>224000</v>
      </c>
      <c r="BT92" s="46">
        <v>13000</v>
      </c>
      <c r="BU92" s="46">
        <v>840</v>
      </c>
      <c r="BV92" s="46">
        <v>940</v>
      </c>
      <c r="BW92" s="46">
        <v>10120</v>
      </c>
      <c r="BX92" s="46">
        <v>940</v>
      </c>
      <c r="BY92" s="46">
        <v>59.1</v>
      </c>
      <c r="BZ92" s="46">
        <v>5.4</v>
      </c>
      <c r="CA92" s="166">
        <v>15900</v>
      </c>
      <c r="CB92" s="46">
        <v>860</v>
      </c>
      <c r="CC92" s="46">
        <v>119700</v>
      </c>
      <c r="CD92" s="46">
        <v>7600</v>
      </c>
      <c r="CE92" s="46">
        <v>243000</v>
      </c>
      <c r="CF92" s="46">
        <v>20000</v>
      </c>
      <c r="CG92" s="46">
        <v>25300</v>
      </c>
      <c r="CH92" s="46">
        <v>2200</v>
      </c>
      <c r="CI92" s="46">
        <v>84800</v>
      </c>
      <c r="CJ92" s="46">
        <v>6100</v>
      </c>
      <c r="CK92" s="46">
        <v>14460</v>
      </c>
      <c r="CL92" s="46">
        <v>730</v>
      </c>
      <c r="CM92" s="46">
        <v>2970</v>
      </c>
      <c r="CN92" s="46">
        <v>250</v>
      </c>
      <c r="CO92" s="46">
        <v>8820</v>
      </c>
      <c r="CP92" s="46">
        <v>500</v>
      </c>
      <c r="CQ92" s="46">
        <v>1156</v>
      </c>
      <c r="CR92" s="46">
        <v>76</v>
      </c>
      <c r="CS92" s="46">
        <v>5210</v>
      </c>
      <c r="CT92" s="46">
        <v>370</v>
      </c>
      <c r="CU92" s="46">
        <v>710</v>
      </c>
      <c r="CV92" s="46">
        <v>57</v>
      </c>
      <c r="CW92" s="46">
        <v>1399</v>
      </c>
      <c r="CX92" s="46">
        <v>98</v>
      </c>
      <c r="CY92" s="46">
        <v>164</v>
      </c>
      <c r="CZ92" s="46">
        <v>11</v>
      </c>
      <c r="DA92" s="46">
        <v>675</v>
      </c>
      <c r="DB92" s="46">
        <v>47</v>
      </c>
      <c r="DC92" s="46">
        <v>89.7</v>
      </c>
      <c r="DD92" s="46">
        <v>6.5</v>
      </c>
      <c r="DE92" s="46">
        <v>56500</v>
      </c>
      <c r="DF92" s="46">
        <v>5500</v>
      </c>
      <c r="DG92" s="46">
        <v>5430</v>
      </c>
      <c r="DH92" s="46">
        <v>390</v>
      </c>
      <c r="DJ92" s="203" t="e">
        <f>#REF!</f>
        <v>#REF!</v>
      </c>
      <c r="DK92" s="204">
        <f t="shared" si="56"/>
        <v>505063.29113924055</v>
      </c>
      <c r="DL92" s="204">
        <f t="shared" si="57"/>
        <v>396411.0929853181</v>
      </c>
      <c r="DM92" s="204">
        <f t="shared" si="58"/>
        <v>272629.31034482759</v>
      </c>
      <c r="DN92" s="204">
        <f t="shared" si="59"/>
        <v>185557.98687089715</v>
      </c>
      <c r="DO92" s="204">
        <f t="shared" si="60"/>
        <v>97702.702702702707</v>
      </c>
      <c r="DP92" s="204">
        <f t="shared" si="61"/>
        <v>52753.108348134985</v>
      </c>
      <c r="DQ92" s="204">
        <f t="shared" si="62"/>
        <v>44321.608040201005</v>
      </c>
      <c r="DR92" s="204">
        <f t="shared" si="63"/>
        <v>32022.160664819945</v>
      </c>
      <c r="DS92" s="204">
        <f t="shared" si="64"/>
        <v>21178.861788617887</v>
      </c>
      <c r="DT92" s="204">
        <f t="shared" si="65"/>
        <v>13003.663003663003</v>
      </c>
      <c r="DU92" s="204">
        <f t="shared" si="66"/>
        <v>8743.75</v>
      </c>
      <c r="DV92" s="204">
        <f t="shared" si="67"/>
        <v>6639.6761133603241</v>
      </c>
      <c r="DW92" s="204">
        <f t="shared" si="68"/>
        <v>4192.5465838509317</v>
      </c>
      <c r="DX92" s="204">
        <f t="shared" si="69"/>
        <v>3646.3414634146343</v>
      </c>
      <c r="DY92" s="205">
        <f t="shared" si="70"/>
        <v>0.8016540875323015</v>
      </c>
      <c r="DZ92" s="206">
        <f t="shared" si="71"/>
        <v>1.7216890595009599E-2</v>
      </c>
      <c r="EA92" s="206">
        <f t="shared" si="72"/>
        <v>10.405156537753223</v>
      </c>
      <c r="EB92" s="223"/>
    </row>
    <row r="93" spans="1:132">
      <c r="A93" s="186">
        <v>42527.987657662037</v>
      </c>
      <c r="B93" s="45" t="s">
        <v>2289</v>
      </c>
      <c r="D93" s="45">
        <v>67910</v>
      </c>
      <c r="E93" s="45">
        <v>28455</v>
      </c>
      <c r="F93" s="45" t="s">
        <v>2290</v>
      </c>
      <c r="G93" s="45" t="s">
        <v>1754</v>
      </c>
      <c r="H93" s="45" t="s">
        <v>2291</v>
      </c>
      <c r="I93" s="45" t="s">
        <v>1756</v>
      </c>
      <c r="J93" s="159">
        <v>0.8670881944444444</v>
      </c>
      <c r="K93" s="46">
        <v>17.094999999999999</v>
      </c>
      <c r="L93" s="45" t="s">
        <v>2289</v>
      </c>
      <c r="M93" s="46">
        <v>6940</v>
      </c>
      <c r="N93" s="46">
        <v>50700</v>
      </c>
      <c r="O93" s="160">
        <v>0.51849999999999996</v>
      </c>
      <c r="P93" s="160">
        <f t="shared" si="49"/>
        <v>1.35361331258229E-2</v>
      </c>
      <c r="Q93" s="161">
        <v>6.7900000000000002E-2</v>
      </c>
      <c r="R93" s="161">
        <f t="shared" si="50"/>
        <v>1.6864649418235767E-3</v>
      </c>
      <c r="S93" s="161">
        <v>0.92232000000000003</v>
      </c>
      <c r="T93" s="162">
        <v>14.727539999999999</v>
      </c>
      <c r="U93" s="162">
        <f t="shared" si="51"/>
        <v>0.36579496620483992</v>
      </c>
      <c r="V93" s="163">
        <v>5.5280000000000003E-2</v>
      </c>
      <c r="W93" s="163">
        <f t="shared" si="52"/>
        <v>1.1537986652791724E-3</v>
      </c>
      <c r="X93" s="162">
        <v>-7.2285000000000002E-2</v>
      </c>
      <c r="Y93" s="164">
        <v>2.111E-2</v>
      </c>
      <c r="Z93" s="164">
        <f t="shared" si="53"/>
        <v>5.2976677887538398E-4</v>
      </c>
      <c r="AA93" s="15">
        <v>0.51849999999999996</v>
      </c>
      <c r="AB93" s="15">
        <v>8.6999999999999994E-3</v>
      </c>
      <c r="AC93" s="15">
        <v>6.7900000000000002E-2</v>
      </c>
      <c r="AD93" s="15">
        <v>1E-3</v>
      </c>
      <c r="AE93" s="47">
        <v>0.92232000000000003</v>
      </c>
      <c r="AF93" s="67">
        <v>14.727539999999999</v>
      </c>
      <c r="AG93" s="47">
        <v>0.21690039999999999</v>
      </c>
      <c r="AH93" s="15">
        <v>5.5280000000000003E-2</v>
      </c>
      <c r="AI93" s="4">
        <v>3.3E-4</v>
      </c>
      <c r="AJ93" s="89">
        <v>-7.2285000000000002E-2</v>
      </c>
      <c r="AK93" s="4">
        <v>2.111E-2</v>
      </c>
      <c r="AL93" s="4">
        <v>3.2000000000000003E-4</v>
      </c>
      <c r="AM93" s="4">
        <v>1.0000999999999999E-2</v>
      </c>
      <c r="AN93" s="4">
        <v>2.3E-5</v>
      </c>
      <c r="AO93" s="46">
        <v>424</v>
      </c>
      <c r="AP93" s="46">
        <v>5.8</v>
      </c>
      <c r="AQ93" s="166">
        <v>423.3</v>
      </c>
      <c r="AR93" s="166">
        <v>6.1</v>
      </c>
      <c r="AS93" s="46">
        <v>422.3</v>
      </c>
      <c r="AT93" s="46">
        <v>6.2</v>
      </c>
      <c r="AU93" s="46">
        <v>423</v>
      </c>
      <c r="AV93" s="46">
        <v>13</v>
      </c>
      <c r="AW93" s="46">
        <v>67.8</v>
      </c>
      <c r="AX93" s="46">
        <v>3.4</v>
      </c>
      <c r="AY93" s="46">
        <v>374</v>
      </c>
      <c r="AZ93" s="46">
        <v>18</v>
      </c>
      <c r="BA93" s="46">
        <v>642600</v>
      </c>
      <c r="BB93" s="46">
        <v>25800</v>
      </c>
      <c r="BC93" s="46">
        <v>8154</v>
      </c>
      <c r="BD93" s="46">
        <v>324</v>
      </c>
      <c r="BE93" s="46">
        <v>204000</v>
      </c>
      <c r="BF93" s="46">
        <v>8400</v>
      </c>
      <c r="BG93" s="46">
        <v>12</v>
      </c>
      <c r="BH93" s="46">
        <v>14.4</v>
      </c>
      <c r="BI93" s="46">
        <f t="shared" si="54"/>
        <v>17000</v>
      </c>
      <c r="BJ93" s="46">
        <f t="shared" si="55"/>
        <v>20412.006270820122</v>
      </c>
      <c r="BL93" s="45" t="s">
        <v>2290</v>
      </c>
      <c r="BM93" s="45" t="s">
        <v>1758</v>
      </c>
      <c r="BN93" s="45" t="s">
        <v>2292</v>
      </c>
      <c r="BO93" s="45" t="s">
        <v>1756</v>
      </c>
      <c r="BP93" s="186">
        <v>0.98769513888888882</v>
      </c>
      <c r="BQ93" s="46">
        <v>17.094999999999999</v>
      </c>
      <c r="BR93" s="46" t="s">
        <v>2289</v>
      </c>
      <c r="BS93" s="46">
        <v>220000</v>
      </c>
      <c r="BT93" s="46">
        <v>16000</v>
      </c>
      <c r="BU93" s="46">
        <v>1500</v>
      </c>
      <c r="BV93" s="46">
        <v>610</v>
      </c>
      <c r="BW93" s="46">
        <v>10740</v>
      </c>
      <c r="BX93" s="46">
        <v>940</v>
      </c>
      <c r="BY93" s="46">
        <v>52.3</v>
      </c>
      <c r="BZ93" s="46">
        <v>5.2</v>
      </c>
      <c r="CA93" s="166">
        <v>17700</v>
      </c>
      <c r="CB93" s="46">
        <v>1500</v>
      </c>
      <c r="CC93" s="46">
        <v>110000</v>
      </c>
      <c r="CD93" s="46">
        <v>10000</v>
      </c>
      <c r="CE93" s="46">
        <v>230000</v>
      </c>
      <c r="CF93" s="46">
        <v>16000</v>
      </c>
      <c r="CG93" s="46">
        <v>27300</v>
      </c>
      <c r="CH93" s="46">
        <v>2600</v>
      </c>
      <c r="CI93" s="46">
        <v>94500</v>
      </c>
      <c r="CJ93" s="46">
        <v>7000</v>
      </c>
      <c r="CK93" s="46">
        <v>17000</v>
      </c>
      <c r="CL93" s="46">
        <v>1200</v>
      </c>
      <c r="CM93" s="46">
        <v>3070</v>
      </c>
      <c r="CN93" s="46">
        <v>230</v>
      </c>
      <c r="CO93" s="46">
        <v>11010</v>
      </c>
      <c r="CP93" s="46">
        <v>630</v>
      </c>
      <c r="CQ93" s="46">
        <v>1400</v>
      </c>
      <c r="CR93" s="46">
        <v>120</v>
      </c>
      <c r="CS93" s="46">
        <v>5820</v>
      </c>
      <c r="CT93" s="46">
        <v>480</v>
      </c>
      <c r="CU93" s="46">
        <v>827</v>
      </c>
      <c r="CV93" s="46">
        <v>55</v>
      </c>
      <c r="CW93" s="46">
        <v>1550</v>
      </c>
      <c r="CX93" s="46">
        <v>110</v>
      </c>
      <c r="CY93" s="46">
        <v>183</v>
      </c>
      <c r="CZ93" s="46">
        <v>18</v>
      </c>
      <c r="DA93" s="46">
        <v>733</v>
      </c>
      <c r="DB93" s="46">
        <v>48</v>
      </c>
      <c r="DC93" s="46">
        <v>89.4</v>
      </c>
      <c r="DD93" s="46">
        <v>9.6999999999999993</v>
      </c>
      <c r="DE93" s="46">
        <v>50700</v>
      </c>
      <c r="DF93" s="46">
        <v>3100</v>
      </c>
      <c r="DG93" s="46">
        <v>6940</v>
      </c>
      <c r="DH93" s="46">
        <v>430</v>
      </c>
      <c r="DJ93" s="203" t="e">
        <f>#REF!</f>
        <v>#REF!</v>
      </c>
      <c r="DK93" s="204">
        <f t="shared" si="56"/>
        <v>464135.02109704644</v>
      </c>
      <c r="DL93" s="204">
        <f t="shared" si="57"/>
        <v>375203.91517128877</v>
      </c>
      <c r="DM93" s="204">
        <f t="shared" si="58"/>
        <v>294181.03448275867</v>
      </c>
      <c r="DN93" s="204">
        <f t="shared" si="59"/>
        <v>206783.36980306346</v>
      </c>
      <c r="DO93" s="204">
        <f t="shared" si="60"/>
        <v>114864.86486486487</v>
      </c>
      <c r="DP93" s="204">
        <f t="shared" si="61"/>
        <v>54529.307282415626</v>
      </c>
      <c r="DQ93" s="204">
        <f t="shared" si="62"/>
        <v>55326.633165829146</v>
      </c>
      <c r="DR93" s="204">
        <f t="shared" si="63"/>
        <v>38781.16343490305</v>
      </c>
      <c r="DS93" s="204">
        <f t="shared" si="64"/>
        <v>23658.536585365855</v>
      </c>
      <c r="DT93" s="204">
        <f t="shared" si="65"/>
        <v>15146.520146520146</v>
      </c>
      <c r="DU93" s="204">
        <f t="shared" si="66"/>
        <v>9687.5</v>
      </c>
      <c r="DV93" s="204">
        <f t="shared" si="67"/>
        <v>7408.9068825910936</v>
      </c>
      <c r="DW93" s="204">
        <f t="shared" si="68"/>
        <v>4552.7950310559008</v>
      </c>
      <c r="DX93" s="204">
        <f t="shared" si="69"/>
        <v>3634.146341463415</v>
      </c>
      <c r="DY93" s="205">
        <f t="shared" si="70"/>
        <v>0.68402071844254886</v>
      </c>
      <c r="DZ93" s="206">
        <f t="shared" si="71"/>
        <v>1.5360824742268043E-2</v>
      </c>
      <c r="EA93" s="206">
        <f t="shared" si="72"/>
        <v>7.3054755043227662</v>
      </c>
      <c r="EB93" s="223"/>
    </row>
    <row r="94" spans="1:132">
      <c r="A94" s="186">
        <v>42527.993422025465</v>
      </c>
      <c r="B94" s="45" t="s">
        <v>2293</v>
      </c>
      <c r="D94" s="45">
        <v>67926</v>
      </c>
      <c r="E94" s="45">
        <v>28455</v>
      </c>
      <c r="F94" s="45" t="s">
        <v>2294</v>
      </c>
      <c r="G94" s="45" t="s">
        <v>1754</v>
      </c>
      <c r="H94" s="45" t="s">
        <v>2295</v>
      </c>
      <c r="I94" s="45" t="s">
        <v>1756</v>
      </c>
      <c r="J94" s="159">
        <v>0.87285254629629627</v>
      </c>
      <c r="K94" s="46">
        <v>17.161999999999999</v>
      </c>
      <c r="L94" s="45" t="s">
        <v>2293</v>
      </c>
      <c r="M94" s="46">
        <v>7770</v>
      </c>
      <c r="N94" s="46">
        <v>49800</v>
      </c>
      <c r="O94" s="160">
        <v>0.52500000000000002</v>
      </c>
      <c r="P94" s="160">
        <f t="shared" si="49"/>
        <v>1.4500000000000001E-2</v>
      </c>
      <c r="Q94" s="161">
        <v>6.8599999999999994E-2</v>
      </c>
      <c r="R94" s="161">
        <f t="shared" si="50"/>
        <v>1.8900751307818428E-3</v>
      </c>
      <c r="S94" s="161">
        <v>0.95601000000000003</v>
      </c>
      <c r="T94" s="162">
        <v>14.577260000000001</v>
      </c>
      <c r="U94" s="162">
        <f t="shared" si="51"/>
        <v>0.40163431708981245</v>
      </c>
      <c r="V94" s="163">
        <v>5.5440000000000003E-2</v>
      </c>
      <c r="W94" s="163">
        <f t="shared" si="52"/>
        <v>1.1753882082103768E-3</v>
      </c>
      <c r="X94" s="162">
        <v>0.10742</v>
      </c>
      <c r="Y94" s="164">
        <v>2.138E-2</v>
      </c>
      <c r="Z94" s="164">
        <f t="shared" si="53"/>
        <v>5.9936780026958406E-4</v>
      </c>
      <c r="AA94" s="15">
        <v>0.52500000000000002</v>
      </c>
      <c r="AB94" s="15">
        <v>0.01</v>
      </c>
      <c r="AC94" s="15">
        <v>6.8599999999999994E-2</v>
      </c>
      <c r="AD94" s="15">
        <v>1.2999999999999999E-3</v>
      </c>
      <c r="AE94" s="47">
        <v>0.95601000000000003</v>
      </c>
      <c r="AF94" s="67">
        <v>14.577260000000001</v>
      </c>
      <c r="AG94" s="47">
        <v>0.27624539999999997</v>
      </c>
      <c r="AH94" s="15">
        <v>5.5440000000000003E-2</v>
      </c>
      <c r="AI94" s="4">
        <v>3.8999999999999999E-4</v>
      </c>
      <c r="AJ94" s="89">
        <v>0.10742</v>
      </c>
      <c r="AK94" s="4">
        <v>2.138E-2</v>
      </c>
      <c r="AL94" s="4">
        <v>4.2000000000000002E-4</v>
      </c>
      <c r="AM94" s="4">
        <v>1.0012E-2</v>
      </c>
      <c r="AN94" s="4">
        <v>1.5E-5</v>
      </c>
      <c r="AO94" s="46">
        <v>428.2</v>
      </c>
      <c r="AP94" s="46">
        <v>6.9</v>
      </c>
      <c r="AQ94" s="166">
        <v>427.4</v>
      </c>
      <c r="AR94" s="166">
        <v>8</v>
      </c>
      <c r="AS94" s="46">
        <v>427.5</v>
      </c>
      <c r="AT94" s="46">
        <v>8.3000000000000007</v>
      </c>
      <c r="AU94" s="46">
        <v>429</v>
      </c>
      <c r="AV94" s="46">
        <v>15</v>
      </c>
      <c r="AW94" s="46">
        <v>73.2</v>
      </c>
      <c r="AX94" s="46">
        <v>3.5</v>
      </c>
      <c r="AY94" s="46">
        <v>329</v>
      </c>
      <c r="AZ94" s="46">
        <v>16</v>
      </c>
      <c r="BA94" s="46">
        <v>576000</v>
      </c>
      <c r="BB94" s="46">
        <v>23400</v>
      </c>
      <c r="BC94" s="46">
        <v>8754</v>
      </c>
      <c r="BD94" s="46">
        <v>366</v>
      </c>
      <c r="BE94" s="46">
        <v>222600</v>
      </c>
      <c r="BF94" s="46">
        <v>9000</v>
      </c>
      <c r="BG94" s="46">
        <v>21</v>
      </c>
      <c r="BH94" s="46">
        <v>17.399999999999999</v>
      </c>
      <c r="BI94" s="46">
        <f t="shared" si="54"/>
        <v>10600</v>
      </c>
      <c r="BJ94" s="46">
        <f t="shared" si="55"/>
        <v>8793.3072880017389</v>
      </c>
      <c r="BL94" s="45" t="s">
        <v>2294</v>
      </c>
      <c r="BM94" s="45" t="s">
        <v>1758</v>
      </c>
      <c r="BN94" s="45" t="s">
        <v>2296</v>
      </c>
      <c r="BO94" s="45" t="s">
        <v>1756</v>
      </c>
      <c r="BP94" s="186">
        <v>0.99345949074074069</v>
      </c>
      <c r="BQ94" s="46">
        <v>17.161999999999999</v>
      </c>
      <c r="BR94" s="46" t="s">
        <v>2293</v>
      </c>
      <c r="BS94" s="46">
        <v>223000</v>
      </c>
      <c r="BT94" s="46">
        <v>14000</v>
      </c>
      <c r="BU94" s="46">
        <v>1000</v>
      </c>
      <c r="BV94" s="46">
        <v>1100</v>
      </c>
      <c r="BW94" s="46">
        <v>10100</v>
      </c>
      <c r="BX94" s="46">
        <v>1300</v>
      </c>
      <c r="BY94" s="46">
        <v>53.7</v>
      </c>
      <c r="BZ94" s="46">
        <v>4.3</v>
      </c>
      <c r="CA94" s="166">
        <v>20500</v>
      </c>
      <c r="CB94" s="46">
        <v>1700</v>
      </c>
      <c r="CC94" s="46">
        <v>113000</v>
      </c>
      <c r="CD94" s="46">
        <v>10000</v>
      </c>
      <c r="CE94" s="46">
        <v>235000</v>
      </c>
      <c r="CF94" s="46">
        <v>18000</v>
      </c>
      <c r="CG94" s="46">
        <v>27100</v>
      </c>
      <c r="CH94" s="46">
        <v>2300</v>
      </c>
      <c r="CI94" s="46">
        <v>105700</v>
      </c>
      <c r="CJ94" s="46">
        <v>9700</v>
      </c>
      <c r="CK94" s="46">
        <v>18900</v>
      </c>
      <c r="CL94" s="46">
        <v>1600</v>
      </c>
      <c r="CM94" s="46">
        <v>3440</v>
      </c>
      <c r="CN94" s="46">
        <v>250</v>
      </c>
      <c r="CO94" s="46">
        <v>13000</v>
      </c>
      <c r="CP94" s="46">
        <v>1200</v>
      </c>
      <c r="CQ94" s="46">
        <v>1690</v>
      </c>
      <c r="CR94" s="46">
        <v>120</v>
      </c>
      <c r="CS94" s="46">
        <v>7000</v>
      </c>
      <c r="CT94" s="46">
        <v>670</v>
      </c>
      <c r="CU94" s="46">
        <v>951</v>
      </c>
      <c r="CV94" s="46">
        <v>78</v>
      </c>
      <c r="CW94" s="46">
        <v>1820</v>
      </c>
      <c r="CX94" s="46">
        <v>190</v>
      </c>
      <c r="CY94" s="46">
        <v>190</v>
      </c>
      <c r="CZ94" s="46">
        <v>17</v>
      </c>
      <c r="DA94" s="46">
        <v>755</v>
      </c>
      <c r="DB94" s="46">
        <v>70</v>
      </c>
      <c r="DC94" s="46">
        <v>99</v>
      </c>
      <c r="DD94" s="46">
        <v>9.1</v>
      </c>
      <c r="DE94" s="46">
        <v>49800</v>
      </c>
      <c r="DF94" s="46">
        <v>4500</v>
      </c>
      <c r="DG94" s="46">
        <v>7770</v>
      </c>
      <c r="DH94" s="46">
        <v>650</v>
      </c>
      <c r="DJ94" s="203" t="e">
        <f>#REF!</f>
        <v>#REF!</v>
      </c>
      <c r="DK94" s="204">
        <f t="shared" si="56"/>
        <v>476793.24894514773</v>
      </c>
      <c r="DL94" s="204">
        <f t="shared" si="57"/>
        <v>383360.52202283853</v>
      </c>
      <c r="DM94" s="204">
        <f t="shared" si="58"/>
        <v>292025.86206896557</v>
      </c>
      <c r="DN94" s="204">
        <f t="shared" si="59"/>
        <v>231291.02844638948</v>
      </c>
      <c r="DO94" s="204">
        <f t="shared" si="60"/>
        <v>127702.70270270271</v>
      </c>
      <c r="DP94" s="204">
        <f t="shared" si="61"/>
        <v>61101.243339253997</v>
      </c>
      <c r="DQ94" s="204">
        <f t="shared" si="62"/>
        <v>65326.633165829146</v>
      </c>
      <c r="DR94" s="204">
        <f t="shared" si="63"/>
        <v>46814.404432132964</v>
      </c>
      <c r="DS94" s="204">
        <f t="shared" si="64"/>
        <v>28455.284552845529</v>
      </c>
      <c r="DT94" s="204">
        <f t="shared" si="65"/>
        <v>17417.582417582416</v>
      </c>
      <c r="DU94" s="204">
        <f t="shared" si="66"/>
        <v>11375</v>
      </c>
      <c r="DV94" s="204">
        <f t="shared" si="67"/>
        <v>7692.3076923076924</v>
      </c>
      <c r="DW94" s="204">
        <f t="shared" si="68"/>
        <v>4689.4409937888195</v>
      </c>
      <c r="DX94" s="204">
        <f t="shared" si="69"/>
        <v>4024.3902439024391</v>
      </c>
      <c r="DY94" s="205">
        <f t="shared" si="70"/>
        <v>0.668967263001218</v>
      </c>
      <c r="DZ94" s="206">
        <f t="shared" si="71"/>
        <v>1.4142857142857143E-2</v>
      </c>
      <c r="EA94" s="206">
        <f t="shared" si="72"/>
        <v>6.4092664092664089</v>
      </c>
      <c r="EB94" s="223"/>
    </row>
    <row r="95" spans="1:132">
      <c r="A95" s="186">
        <v>42527.999181018517</v>
      </c>
      <c r="B95" s="45" t="s">
        <v>2297</v>
      </c>
      <c r="D95" s="45">
        <v>67823</v>
      </c>
      <c r="E95" s="45">
        <v>28468</v>
      </c>
      <c r="F95" s="45" t="s">
        <v>2206</v>
      </c>
      <c r="G95" s="45" t="s">
        <v>1754</v>
      </c>
      <c r="H95" s="45" t="s">
        <v>2298</v>
      </c>
      <c r="I95" s="45" t="s">
        <v>1756</v>
      </c>
      <c r="J95" s="159">
        <v>0.87861157407407398</v>
      </c>
      <c r="K95" s="46">
        <v>17.082000000000001</v>
      </c>
      <c r="L95" s="45" t="s">
        <v>2297</v>
      </c>
      <c r="M95" s="46">
        <v>4400</v>
      </c>
      <c r="N95" s="46">
        <v>29300</v>
      </c>
      <c r="O95" s="160">
        <v>0.50700000000000001</v>
      </c>
      <c r="P95" s="160">
        <f t="shared" si="49"/>
        <v>1.4960601592182047E-2</v>
      </c>
      <c r="Q95" s="161">
        <v>6.6699999999999995E-2</v>
      </c>
      <c r="R95" s="161">
        <f t="shared" si="50"/>
        <v>2.0073754008655183E-3</v>
      </c>
      <c r="S95" s="161">
        <v>0.94974000000000003</v>
      </c>
      <c r="T95" s="162">
        <v>14.9925</v>
      </c>
      <c r="U95" s="162">
        <f t="shared" si="51"/>
        <v>0.4512081295852724</v>
      </c>
      <c r="V95" s="163">
        <v>5.5109999999999999E-2</v>
      </c>
      <c r="W95" s="163">
        <f t="shared" si="52"/>
        <v>1.1564362671587225E-3</v>
      </c>
      <c r="X95" s="162">
        <v>6.3350000000000004E-2</v>
      </c>
      <c r="Y95" s="164">
        <v>2.121E-2</v>
      </c>
      <c r="Z95" s="164">
        <f t="shared" si="53"/>
        <v>6.3312371618823434E-4</v>
      </c>
      <c r="AA95" s="15">
        <v>0.50700000000000001</v>
      </c>
      <c r="AB95" s="15">
        <v>1.0999999999999999E-2</v>
      </c>
      <c r="AC95" s="15">
        <v>6.6699999999999995E-2</v>
      </c>
      <c r="AD95" s="15">
        <v>1.5E-3</v>
      </c>
      <c r="AE95" s="47">
        <v>0.94974000000000003</v>
      </c>
      <c r="AF95" s="67">
        <v>14.9925</v>
      </c>
      <c r="AG95" s="47">
        <v>0.33716279999999998</v>
      </c>
      <c r="AH95" s="15">
        <v>5.5109999999999999E-2</v>
      </c>
      <c r="AI95" s="4">
        <v>3.5E-4</v>
      </c>
      <c r="AJ95" s="89">
        <v>6.3350000000000004E-2</v>
      </c>
      <c r="AK95" s="4">
        <v>2.121E-2</v>
      </c>
      <c r="AL95" s="4">
        <v>4.6999999999999999E-4</v>
      </c>
      <c r="AM95" s="4">
        <v>9.2499999999999995E-3</v>
      </c>
      <c r="AN95" s="4">
        <v>1.7000000000000001E-4</v>
      </c>
      <c r="AO95" s="46">
        <v>416.1</v>
      </c>
      <c r="AP95" s="46">
        <v>7.1</v>
      </c>
      <c r="AQ95" s="166">
        <v>416.1</v>
      </c>
      <c r="AR95" s="166">
        <v>9</v>
      </c>
      <c r="AS95" s="46">
        <v>424.2</v>
      </c>
      <c r="AT95" s="46">
        <v>9.3000000000000007</v>
      </c>
      <c r="AU95" s="46">
        <v>417</v>
      </c>
      <c r="AV95" s="46">
        <v>14</v>
      </c>
      <c r="AW95" s="46">
        <v>42.4</v>
      </c>
      <c r="AX95" s="46">
        <v>1.7</v>
      </c>
      <c r="AY95" s="46">
        <v>219</v>
      </c>
      <c r="AZ95" s="46">
        <v>5.4</v>
      </c>
      <c r="BA95" s="46">
        <v>386400</v>
      </c>
      <c r="BB95" s="46">
        <v>9600</v>
      </c>
      <c r="BC95" s="46">
        <v>4818</v>
      </c>
      <c r="BD95" s="46">
        <v>192</v>
      </c>
      <c r="BE95" s="46">
        <v>125520</v>
      </c>
      <c r="BF95" s="46">
        <v>5280</v>
      </c>
      <c r="BG95" s="46">
        <v>22.2</v>
      </c>
      <c r="BH95" s="46">
        <v>14.4</v>
      </c>
      <c r="BI95" s="46">
        <f t="shared" si="54"/>
        <v>5654.0540540540542</v>
      </c>
      <c r="BJ95" s="46">
        <f t="shared" si="55"/>
        <v>3675.1983487556417</v>
      </c>
      <c r="BL95" s="45" t="s">
        <v>2206</v>
      </c>
      <c r="BM95" s="45" t="s">
        <v>1758</v>
      </c>
      <c r="BN95" s="45" t="s">
        <v>2299</v>
      </c>
      <c r="BO95" s="45" t="s">
        <v>1756</v>
      </c>
      <c r="BP95" s="186">
        <v>0.99921851851851862</v>
      </c>
      <c r="BQ95" s="46">
        <v>17.082000000000001</v>
      </c>
      <c r="BR95" s="46" t="s">
        <v>2297</v>
      </c>
      <c r="BS95" s="46">
        <v>223000</v>
      </c>
      <c r="BT95" s="46">
        <v>11000</v>
      </c>
      <c r="BU95" s="46">
        <v>-980</v>
      </c>
      <c r="BV95" s="46">
        <v>920</v>
      </c>
      <c r="BW95" s="46">
        <v>7330</v>
      </c>
      <c r="BX95" s="46">
        <v>740</v>
      </c>
      <c r="BY95" s="46">
        <v>22.8</v>
      </c>
      <c r="BZ95" s="46">
        <v>1.7</v>
      </c>
      <c r="CA95" s="166">
        <v>26300</v>
      </c>
      <c r="CB95" s="46">
        <v>2200</v>
      </c>
      <c r="CC95" s="46">
        <v>105200</v>
      </c>
      <c r="CD95" s="46">
        <v>9500</v>
      </c>
      <c r="CE95" s="46">
        <v>212000</v>
      </c>
      <c r="CF95" s="46">
        <v>19000</v>
      </c>
      <c r="CG95" s="46">
        <v>28300</v>
      </c>
      <c r="CH95" s="46">
        <v>2400</v>
      </c>
      <c r="CI95" s="46">
        <v>107800</v>
      </c>
      <c r="CJ95" s="46">
        <v>8500</v>
      </c>
      <c r="CK95" s="46">
        <v>23200</v>
      </c>
      <c r="CL95" s="46">
        <v>1900</v>
      </c>
      <c r="CM95" s="46">
        <v>2040</v>
      </c>
      <c r="CN95" s="46">
        <v>140</v>
      </c>
      <c r="CO95" s="46">
        <v>18500</v>
      </c>
      <c r="CP95" s="46">
        <v>1300</v>
      </c>
      <c r="CQ95" s="46">
        <v>2250</v>
      </c>
      <c r="CR95" s="46">
        <v>160</v>
      </c>
      <c r="CS95" s="46">
        <v>8880</v>
      </c>
      <c r="CT95" s="46">
        <v>820</v>
      </c>
      <c r="CU95" s="46">
        <v>977</v>
      </c>
      <c r="CV95" s="46">
        <v>88</v>
      </c>
      <c r="CW95" s="46">
        <v>1440</v>
      </c>
      <c r="CX95" s="46">
        <v>160</v>
      </c>
      <c r="CY95" s="46">
        <v>94</v>
      </c>
      <c r="CZ95" s="46">
        <v>12</v>
      </c>
      <c r="DA95" s="46">
        <v>250</v>
      </c>
      <c r="DB95" s="46">
        <v>37</v>
      </c>
      <c r="DC95" s="46">
        <v>21.5</v>
      </c>
      <c r="DD95" s="46">
        <v>3.3</v>
      </c>
      <c r="DE95" s="46">
        <v>29300</v>
      </c>
      <c r="DF95" s="46">
        <v>2700</v>
      </c>
      <c r="DG95" s="46">
        <v>4400</v>
      </c>
      <c r="DH95" s="46">
        <v>350</v>
      </c>
      <c r="DJ95" s="203" t="e">
        <f>#REF!</f>
        <v>#REF!</v>
      </c>
      <c r="DK95" s="204">
        <f t="shared" si="56"/>
        <v>443881.85654008441</v>
      </c>
      <c r="DL95" s="204">
        <f t="shared" si="57"/>
        <v>345840.13050570962</v>
      </c>
      <c r="DM95" s="204">
        <f t="shared" si="58"/>
        <v>304956.89655172417</v>
      </c>
      <c r="DN95" s="204">
        <f t="shared" si="59"/>
        <v>235886.21444201312</v>
      </c>
      <c r="DO95" s="204">
        <f t="shared" si="60"/>
        <v>156756.75675675677</v>
      </c>
      <c r="DP95" s="204">
        <f t="shared" si="61"/>
        <v>36234.458259325045</v>
      </c>
      <c r="DQ95" s="204">
        <f t="shared" si="62"/>
        <v>92964.824120603007</v>
      </c>
      <c r="DR95" s="204">
        <f t="shared" si="63"/>
        <v>62326.869806094182</v>
      </c>
      <c r="DS95" s="204">
        <f t="shared" si="64"/>
        <v>36097.560975609755</v>
      </c>
      <c r="DT95" s="204">
        <f t="shared" si="65"/>
        <v>17893.772893772893</v>
      </c>
      <c r="DU95" s="204">
        <f t="shared" si="66"/>
        <v>9000</v>
      </c>
      <c r="DV95" s="204">
        <f t="shared" si="67"/>
        <v>3805.6680161943318</v>
      </c>
      <c r="DW95" s="204">
        <f t="shared" si="68"/>
        <v>1552.7950310559006</v>
      </c>
      <c r="DX95" s="204">
        <f t="shared" si="69"/>
        <v>873.98373983739839</v>
      </c>
      <c r="DY95" s="205">
        <f t="shared" si="70"/>
        <v>0.30015757764076995</v>
      </c>
      <c r="DZ95" s="206">
        <f t="shared" si="71"/>
        <v>2.4211711711711712E-3</v>
      </c>
      <c r="EA95" s="206">
        <f t="shared" si="72"/>
        <v>6.6590909090909092</v>
      </c>
      <c r="EB95" s="223"/>
    </row>
    <row r="96" spans="1:132">
      <c r="A96" s="186">
        <v>42528.004937800928</v>
      </c>
      <c r="B96" s="45" t="s">
        <v>2300</v>
      </c>
      <c r="D96" s="45">
        <v>67839</v>
      </c>
      <c r="E96" s="45">
        <v>28468</v>
      </c>
      <c r="F96" s="45" t="s">
        <v>2210</v>
      </c>
      <c r="G96" s="45" t="s">
        <v>1754</v>
      </c>
      <c r="H96" s="45" t="s">
        <v>2301</v>
      </c>
      <c r="I96" s="45" t="s">
        <v>1756</v>
      </c>
      <c r="J96" s="159">
        <v>0.88436828703703707</v>
      </c>
      <c r="K96" s="46">
        <v>17.271999999999998</v>
      </c>
      <c r="L96" s="45" t="s">
        <v>2300</v>
      </c>
      <c r="M96" s="46">
        <v>4880</v>
      </c>
      <c r="N96" s="46">
        <v>33600</v>
      </c>
      <c r="O96" s="160">
        <v>0.51700000000000002</v>
      </c>
      <c r="P96" s="160">
        <f t="shared" si="49"/>
        <v>1.6610707390114367E-2</v>
      </c>
      <c r="Q96" s="161">
        <v>6.7299999999999999E-2</v>
      </c>
      <c r="R96" s="161">
        <f t="shared" si="50"/>
        <v>2.0153699412266721E-3</v>
      </c>
      <c r="S96" s="161">
        <v>0.95562999999999998</v>
      </c>
      <c r="T96" s="162">
        <v>14.858840000000001</v>
      </c>
      <c r="U96" s="162">
        <f t="shared" si="51"/>
        <v>0.44496372822459362</v>
      </c>
      <c r="V96" s="163">
        <v>5.5309999999999998E-2</v>
      </c>
      <c r="W96" s="163">
        <f t="shared" si="52"/>
        <v>1.1572719818607898E-3</v>
      </c>
      <c r="X96" s="162">
        <v>-0.21214</v>
      </c>
      <c r="Y96" s="164">
        <v>2.1149999999999999E-2</v>
      </c>
      <c r="Z96" s="164">
        <f t="shared" si="53"/>
        <v>6.9385084852581968E-4</v>
      </c>
      <c r="AA96" s="15">
        <v>0.51700000000000002</v>
      </c>
      <c r="AB96" s="15">
        <v>1.2999999999999999E-2</v>
      </c>
      <c r="AC96" s="15">
        <v>6.7299999999999999E-2</v>
      </c>
      <c r="AD96" s="15">
        <v>1.5E-3</v>
      </c>
      <c r="AE96" s="47">
        <v>0.95562999999999998</v>
      </c>
      <c r="AF96" s="67">
        <v>14.858840000000001</v>
      </c>
      <c r="AG96" s="47">
        <v>0.33117770000000002</v>
      </c>
      <c r="AH96" s="15">
        <v>5.5309999999999998E-2</v>
      </c>
      <c r="AI96" s="4">
        <v>3.4000000000000002E-4</v>
      </c>
      <c r="AJ96" s="89">
        <v>-0.21214</v>
      </c>
      <c r="AK96" s="4">
        <v>2.1149999999999999E-2</v>
      </c>
      <c r="AL96" s="4">
        <v>5.5000000000000003E-4</v>
      </c>
      <c r="AM96" s="4">
        <v>9.8700000000000003E-3</v>
      </c>
      <c r="AN96" s="4">
        <v>2.2000000000000001E-4</v>
      </c>
      <c r="AO96" s="46">
        <v>423</v>
      </c>
      <c r="AP96" s="46">
        <v>8.8000000000000007</v>
      </c>
      <c r="AQ96" s="166">
        <v>420.1</v>
      </c>
      <c r="AR96" s="166">
        <v>9.1</v>
      </c>
      <c r="AS96" s="46">
        <v>423</v>
      </c>
      <c r="AT96" s="46">
        <v>11</v>
      </c>
      <c r="AU96" s="46">
        <v>424</v>
      </c>
      <c r="AV96" s="46">
        <v>14</v>
      </c>
      <c r="AW96" s="46">
        <v>45.9</v>
      </c>
      <c r="AX96" s="46">
        <v>1.4</v>
      </c>
      <c r="AY96" s="46">
        <v>248.5</v>
      </c>
      <c r="AZ96" s="46">
        <v>4.8</v>
      </c>
      <c r="BA96" s="46">
        <v>439800</v>
      </c>
      <c r="BB96" s="46">
        <v>7200</v>
      </c>
      <c r="BC96" s="46">
        <v>5406</v>
      </c>
      <c r="BD96" s="46">
        <v>126</v>
      </c>
      <c r="BE96" s="46">
        <v>139020</v>
      </c>
      <c r="BF96" s="46">
        <v>3480</v>
      </c>
      <c r="BG96" s="46">
        <v>54</v>
      </c>
      <c r="BH96" s="46">
        <v>16.8</v>
      </c>
      <c r="BI96" s="46">
        <f t="shared" si="54"/>
        <v>2574.4444444444443</v>
      </c>
      <c r="BJ96" s="46">
        <f t="shared" si="55"/>
        <v>803.52672721027704</v>
      </c>
      <c r="BL96" s="45" t="s">
        <v>2210</v>
      </c>
      <c r="BM96" s="45" t="s">
        <v>1758</v>
      </c>
      <c r="BN96" s="45" t="s">
        <v>2302</v>
      </c>
      <c r="BO96" s="45" t="s">
        <v>1760</v>
      </c>
      <c r="BP96" s="186">
        <v>4.9752314814814815E-3</v>
      </c>
      <c r="BQ96" s="46">
        <v>17.271999999999998</v>
      </c>
      <c r="BR96" s="46" t="s">
        <v>2300</v>
      </c>
      <c r="BS96" s="46">
        <v>227000</v>
      </c>
      <c r="BT96" s="46">
        <v>15000</v>
      </c>
      <c r="BU96" s="46">
        <v>-1250</v>
      </c>
      <c r="BV96" s="46">
        <v>700</v>
      </c>
      <c r="BW96" s="46">
        <v>8000</v>
      </c>
      <c r="BX96" s="46">
        <v>1000</v>
      </c>
      <c r="BY96" s="46">
        <v>28.1</v>
      </c>
      <c r="BZ96" s="46">
        <v>3.8</v>
      </c>
      <c r="CA96" s="166">
        <v>26700</v>
      </c>
      <c r="CB96" s="46">
        <v>2800</v>
      </c>
      <c r="CC96" s="46">
        <v>99910</v>
      </c>
      <c r="CD96" s="46">
        <v>8900</v>
      </c>
      <c r="CE96" s="46">
        <v>219000</v>
      </c>
      <c r="CF96" s="46">
        <v>20000</v>
      </c>
      <c r="CG96" s="46">
        <v>25500</v>
      </c>
      <c r="CH96" s="46">
        <v>2400</v>
      </c>
      <c r="CI96" s="46">
        <v>101200</v>
      </c>
      <c r="CJ96" s="46">
        <v>9100</v>
      </c>
      <c r="CK96" s="46">
        <v>20000</v>
      </c>
      <c r="CL96" s="46">
        <v>2200</v>
      </c>
      <c r="CM96" s="46">
        <v>2090</v>
      </c>
      <c r="CN96" s="46">
        <v>140</v>
      </c>
      <c r="CO96" s="46">
        <v>14700</v>
      </c>
      <c r="CP96" s="46">
        <v>1000</v>
      </c>
      <c r="CQ96" s="46">
        <v>2090</v>
      </c>
      <c r="CR96" s="46">
        <v>190</v>
      </c>
      <c r="CS96" s="46">
        <v>8270</v>
      </c>
      <c r="CT96" s="46">
        <v>700</v>
      </c>
      <c r="CU96" s="46">
        <v>1100</v>
      </c>
      <c r="CV96" s="46">
        <v>110</v>
      </c>
      <c r="CW96" s="46">
        <v>1640</v>
      </c>
      <c r="CX96" s="46">
        <v>140</v>
      </c>
      <c r="CY96" s="46">
        <v>136</v>
      </c>
      <c r="CZ96" s="46">
        <v>11</v>
      </c>
      <c r="DA96" s="46">
        <v>371</v>
      </c>
      <c r="DB96" s="46">
        <v>34</v>
      </c>
      <c r="DC96" s="46">
        <v>35</v>
      </c>
      <c r="DD96" s="46">
        <v>3.6</v>
      </c>
      <c r="DE96" s="46">
        <v>33600</v>
      </c>
      <c r="DF96" s="46">
        <v>2900</v>
      </c>
      <c r="DG96" s="46">
        <v>4880</v>
      </c>
      <c r="DH96" s="46">
        <v>390</v>
      </c>
      <c r="DJ96" s="203" t="e">
        <f>#REF!</f>
        <v>#REF!</v>
      </c>
      <c r="DK96" s="204">
        <f t="shared" si="56"/>
        <v>421561.18143459916</v>
      </c>
      <c r="DL96" s="204">
        <f t="shared" si="57"/>
        <v>357259.38009787927</v>
      </c>
      <c r="DM96" s="204">
        <f t="shared" si="58"/>
        <v>274784.4827586207</v>
      </c>
      <c r="DN96" s="204">
        <f t="shared" si="59"/>
        <v>221444.20131291027</v>
      </c>
      <c r="DO96" s="204">
        <f t="shared" si="60"/>
        <v>135135.13513513515</v>
      </c>
      <c r="DP96" s="204">
        <f t="shared" si="61"/>
        <v>37122.557726465362</v>
      </c>
      <c r="DQ96" s="204">
        <f t="shared" si="62"/>
        <v>73869.346733668339</v>
      </c>
      <c r="DR96" s="204">
        <f t="shared" si="63"/>
        <v>57894.73684210526</v>
      </c>
      <c r="DS96" s="204">
        <f t="shared" si="64"/>
        <v>33617.886178861787</v>
      </c>
      <c r="DT96" s="204">
        <f t="shared" si="65"/>
        <v>20146.520146520146</v>
      </c>
      <c r="DU96" s="204">
        <f t="shared" si="66"/>
        <v>10250</v>
      </c>
      <c r="DV96" s="204">
        <f t="shared" si="67"/>
        <v>5506.072874493927</v>
      </c>
      <c r="DW96" s="204">
        <f t="shared" si="68"/>
        <v>2304.3478260869565</v>
      </c>
      <c r="DX96" s="204">
        <f t="shared" si="69"/>
        <v>1422.7642276422764</v>
      </c>
      <c r="DY96" s="205">
        <f t="shared" si="70"/>
        <v>0.3715537269567461</v>
      </c>
      <c r="DZ96" s="206">
        <f t="shared" si="71"/>
        <v>4.2321644498186217E-3</v>
      </c>
      <c r="EA96" s="206">
        <f t="shared" si="72"/>
        <v>6.8852459016393439</v>
      </c>
      <c r="EB96" s="223"/>
    </row>
    <row r="97" spans="1:132">
      <c r="A97" s="186">
        <v>42528.009032141206</v>
      </c>
      <c r="B97" s="45" t="s">
        <v>2303</v>
      </c>
      <c r="D97" s="45">
        <v>67855</v>
      </c>
      <c r="E97" s="45">
        <v>28468</v>
      </c>
      <c r="F97" s="45" t="s">
        <v>2304</v>
      </c>
      <c r="G97" s="45" t="s">
        <v>1754</v>
      </c>
      <c r="H97" s="45" t="s">
        <v>2305</v>
      </c>
      <c r="I97" s="45" t="s">
        <v>1756</v>
      </c>
      <c r="J97" s="159">
        <v>0.8884626157407407</v>
      </c>
      <c r="K97" s="46">
        <v>17.082999999999998</v>
      </c>
      <c r="L97" s="45" t="s">
        <v>2303</v>
      </c>
      <c r="M97" s="46">
        <v>4540</v>
      </c>
      <c r="N97" s="46">
        <v>36600</v>
      </c>
      <c r="O97" s="160">
        <v>0.52900000000000003</v>
      </c>
      <c r="P97" s="160">
        <f t="shared" si="49"/>
        <v>1.8355827412568467E-2</v>
      </c>
      <c r="Q97" s="161">
        <v>6.8699999999999997E-2</v>
      </c>
      <c r="R97" s="161">
        <f t="shared" si="50"/>
        <v>2.0341769834505553E-3</v>
      </c>
      <c r="S97" s="161">
        <v>0.90571999999999997</v>
      </c>
      <c r="T97" s="162">
        <v>14.556039999999999</v>
      </c>
      <c r="U97" s="162">
        <f t="shared" si="51"/>
        <v>0.4309980086948082</v>
      </c>
      <c r="V97" s="163">
        <v>5.5599999999999997E-2</v>
      </c>
      <c r="W97" s="163">
        <f t="shared" si="52"/>
        <v>1.2275764741962107E-3</v>
      </c>
      <c r="X97" s="162">
        <v>-0.20263999999999999</v>
      </c>
      <c r="Y97" s="164">
        <v>2.1600000000000001E-2</v>
      </c>
      <c r="Z97" s="164">
        <f t="shared" si="53"/>
        <v>6.4577395425953813E-4</v>
      </c>
      <c r="AA97" s="15">
        <v>0.52900000000000003</v>
      </c>
      <c r="AB97" s="15">
        <v>1.4999999999999999E-2</v>
      </c>
      <c r="AC97" s="15">
        <v>6.8699999999999997E-2</v>
      </c>
      <c r="AD97" s="15">
        <v>1.5E-3</v>
      </c>
      <c r="AE97" s="47">
        <v>0.90571999999999997</v>
      </c>
      <c r="AF97" s="67">
        <v>14.556039999999999</v>
      </c>
      <c r="AG97" s="47">
        <v>0.31781749999999998</v>
      </c>
      <c r="AH97" s="15">
        <v>5.5599999999999997E-2</v>
      </c>
      <c r="AI97" s="4">
        <v>5.1999999999999995E-4</v>
      </c>
      <c r="AJ97" s="89">
        <v>-0.20263999999999999</v>
      </c>
      <c r="AK97" s="4">
        <v>2.1600000000000001E-2</v>
      </c>
      <c r="AL97" s="4">
        <v>4.8000000000000001E-4</v>
      </c>
      <c r="AM97" s="4">
        <v>1.0154E-2</v>
      </c>
      <c r="AN97" s="4">
        <v>7.7000000000000001E-5</v>
      </c>
      <c r="AO97" s="46">
        <v>431</v>
      </c>
      <c r="AP97" s="46">
        <v>10</v>
      </c>
      <c r="AQ97" s="166">
        <v>428.1</v>
      </c>
      <c r="AR97" s="166">
        <v>9.1999999999999993</v>
      </c>
      <c r="AS97" s="46">
        <v>431.8</v>
      </c>
      <c r="AT97" s="46">
        <v>9.5</v>
      </c>
      <c r="AU97" s="46">
        <v>436</v>
      </c>
      <c r="AV97" s="46">
        <v>21</v>
      </c>
      <c r="AW97" s="46">
        <v>46</v>
      </c>
      <c r="AX97" s="46">
        <v>2.2999999999999998</v>
      </c>
      <c r="AY97" s="46">
        <v>266</v>
      </c>
      <c r="AZ97" s="46">
        <v>14</v>
      </c>
      <c r="BA97" s="46">
        <v>472200</v>
      </c>
      <c r="BB97" s="46">
        <v>20400</v>
      </c>
      <c r="BC97" s="46">
        <v>5514</v>
      </c>
      <c r="BD97" s="46">
        <v>198</v>
      </c>
      <c r="BE97" s="46">
        <v>141060</v>
      </c>
      <c r="BF97" s="46">
        <v>5820</v>
      </c>
      <c r="BG97" s="46">
        <v>33.6</v>
      </c>
      <c r="BH97" s="46">
        <v>12.6</v>
      </c>
      <c r="BI97" s="46">
        <f t="shared" si="54"/>
        <v>4198.2142857142853</v>
      </c>
      <c r="BJ97" s="46">
        <f t="shared" si="55"/>
        <v>1583.8305661266504</v>
      </c>
      <c r="BL97" s="45" t="s">
        <v>2304</v>
      </c>
      <c r="BM97" s="45" t="s">
        <v>1758</v>
      </c>
      <c r="BN97" s="45" t="s">
        <v>2306</v>
      </c>
      <c r="BO97" s="45" t="s">
        <v>1760</v>
      </c>
      <c r="BP97" s="186">
        <v>9.0695601851851857E-3</v>
      </c>
      <c r="BQ97" s="46">
        <v>17.082999999999998</v>
      </c>
      <c r="BR97" s="46" t="s">
        <v>2303</v>
      </c>
      <c r="BS97" s="46">
        <v>233000</v>
      </c>
      <c r="BT97" s="46">
        <v>16000</v>
      </c>
      <c r="BU97" s="46">
        <v>-670</v>
      </c>
      <c r="BV97" s="46">
        <v>840</v>
      </c>
      <c r="BW97" s="46">
        <v>8310</v>
      </c>
      <c r="BX97" s="46">
        <v>900</v>
      </c>
      <c r="BY97" s="46">
        <v>29.9</v>
      </c>
      <c r="BZ97" s="46">
        <v>2.9</v>
      </c>
      <c r="CA97" s="166">
        <v>25900</v>
      </c>
      <c r="CB97" s="46">
        <v>2000</v>
      </c>
      <c r="CC97" s="46">
        <v>98600</v>
      </c>
      <c r="CD97" s="46">
        <v>8200</v>
      </c>
      <c r="CE97" s="46">
        <v>212000</v>
      </c>
      <c r="CF97" s="46">
        <v>18000</v>
      </c>
      <c r="CG97" s="46">
        <v>25900</v>
      </c>
      <c r="CH97" s="46">
        <v>2600</v>
      </c>
      <c r="CI97" s="46">
        <v>105000</v>
      </c>
      <c r="CJ97" s="46">
        <v>9100</v>
      </c>
      <c r="CK97" s="46">
        <v>19800</v>
      </c>
      <c r="CL97" s="46">
        <v>1500</v>
      </c>
      <c r="CM97" s="46">
        <v>2190</v>
      </c>
      <c r="CN97" s="46">
        <v>110</v>
      </c>
      <c r="CO97" s="46">
        <v>16400</v>
      </c>
      <c r="CP97" s="46">
        <v>1400</v>
      </c>
      <c r="CQ97" s="46">
        <v>2030</v>
      </c>
      <c r="CR97" s="46">
        <v>150</v>
      </c>
      <c r="CS97" s="46">
        <v>7870</v>
      </c>
      <c r="CT97" s="46">
        <v>740</v>
      </c>
      <c r="CU97" s="46">
        <v>1066</v>
      </c>
      <c r="CV97" s="46">
        <v>81</v>
      </c>
      <c r="CW97" s="46">
        <v>1440</v>
      </c>
      <c r="CX97" s="46">
        <v>110</v>
      </c>
      <c r="CY97" s="46">
        <v>121</v>
      </c>
      <c r="CZ97" s="46">
        <v>11</v>
      </c>
      <c r="DA97" s="46">
        <v>379</v>
      </c>
      <c r="DB97" s="46">
        <v>32</v>
      </c>
      <c r="DC97" s="46">
        <v>37.299999999999997</v>
      </c>
      <c r="DD97" s="46">
        <v>4.2</v>
      </c>
      <c r="DE97" s="46">
        <v>36600</v>
      </c>
      <c r="DF97" s="46">
        <v>2600</v>
      </c>
      <c r="DG97" s="46">
        <v>4540</v>
      </c>
      <c r="DH97" s="46">
        <v>270</v>
      </c>
      <c r="DJ97" s="203" t="e">
        <f>#REF!</f>
        <v>#REF!</v>
      </c>
      <c r="DK97" s="204">
        <f t="shared" si="56"/>
        <v>416033.75527426164</v>
      </c>
      <c r="DL97" s="204">
        <f t="shared" si="57"/>
        <v>345840.13050570962</v>
      </c>
      <c r="DM97" s="204">
        <f t="shared" si="58"/>
        <v>279094.8275862069</v>
      </c>
      <c r="DN97" s="204">
        <f t="shared" si="59"/>
        <v>229759.29978118162</v>
      </c>
      <c r="DO97" s="204">
        <f t="shared" si="60"/>
        <v>133783.78378378379</v>
      </c>
      <c r="DP97" s="204">
        <f t="shared" si="61"/>
        <v>38898.756660746003</v>
      </c>
      <c r="DQ97" s="204">
        <f t="shared" si="62"/>
        <v>82412.060301507532</v>
      </c>
      <c r="DR97" s="204">
        <f t="shared" si="63"/>
        <v>56232.686980609418</v>
      </c>
      <c r="DS97" s="204">
        <f t="shared" si="64"/>
        <v>31991.869918699187</v>
      </c>
      <c r="DT97" s="204">
        <f t="shared" si="65"/>
        <v>19523.809523809523</v>
      </c>
      <c r="DU97" s="204">
        <f t="shared" si="66"/>
        <v>9000</v>
      </c>
      <c r="DV97" s="204">
        <f t="shared" si="67"/>
        <v>4898.785425101215</v>
      </c>
      <c r="DW97" s="204">
        <f t="shared" si="68"/>
        <v>2354.0372670807451</v>
      </c>
      <c r="DX97" s="204">
        <f t="shared" si="69"/>
        <v>1516.2601626016258</v>
      </c>
      <c r="DY97" s="205">
        <f t="shared" si="70"/>
        <v>0.37045767498155635</v>
      </c>
      <c r="DZ97" s="206">
        <f t="shared" si="71"/>
        <v>4.7395171537484111E-3</v>
      </c>
      <c r="EA97" s="206">
        <f t="shared" si="72"/>
        <v>8.0616740088105718</v>
      </c>
      <c r="EB97" s="223"/>
    </row>
    <row r="98" spans="1:132">
      <c r="A98" s="186">
        <v>42528.014774490737</v>
      </c>
      <c r="B98" s="45" t="s">
        <v>2307</v>
      </c>
      <c r="D98" s="45">
        <v>67871</v>
      </c>
      <c r="E98" s="45">
        <v>28468</v>
      </c>
      <c r="F98" s="45" t="s">
        <v>2308</v>
      </c>
      <c r="G98" s="45" t="s">
        <v>1754</v>
      </c>
      <c r="H98" s="45" t="s">
        <v>2309</v>
      </c>
      <c r="I98" s="45" t="s">
        <v>1756</v>
      </c>
      <c r="J98" s="159">
        <v>0.89420497685185174</v>
      </c>
      <c r="K98" s="46">
        <v>17.170000000000002</v>
      </c>
      <c r="L98" s="45" t="s">
        <v>2307</v>
      </c>
      <c r="M98" s="46">
        <v>6070</v>
      </c>
      <c r="N98" s="46">
        <v>62400</v>
      </c>
      <c r="O98" s="160">
        <v>0.52400000000000002</v>
      </c>
      <c r="P98" s="160">
        <f t="shared" si="49"/>
        <v>1.7488007319303136E-2</v>
      </c>
      <c r="Q98" s="161">
        <v>6.8500000000000005E-2</v>
      </c>
      <c r="R98" s="161">
        <f t="shared" si="50"/>
        <v>2.2620565863832854E-3</v>
      </c>
      <c r="S98" s="161">
        <v>0.97306000000000004</v>
      </c>
      <c r="T98" s="162">
        <v>14.59854</v>
      </c>
      <c r="U98" s="162">
        <f t="shared" si="51"/>
        <v>0.482083579413705</v>
      </c>
      <c r="V98" s="163">
        <v>5.5259999999999997E-2</v>
      </c>
      <c r="W98" s="163">
        <f t="shared" si="52"/>
        <v>1.1288786648705872E-3</v>
      </c>
      <c r="X98" s="162">
        <v>-0.12166</v>
      </c>
      <c r="Y98" s="164">
        <v>2.1229999999999999E-2</v>
      </c>
      <c r="Z98" s="164">
        <f t="shared" si="53"/>
        <v>6.4837115913649339E-4</v>
      </c>
      <c r="AA98" s="15">
        <v>0.52400000000000002</v>
      </c>
      <c r="AB98" s="15">
        <v>1.4E-2</v>
      </c>
      <c r="AC98" s="15">
        <v>6.8500000000000005E-2</v>
      </c>
      <c r="AD98" s="15">
        <v>1.8E-3</v>
      </c>
      <c r="AE98" s="47">
        <v>0.97306000000000004</v>
      </c>
      <c r="AF98" s="67">
        <v>14.59854</v>
      </c>
      <c r="AG98" s="47">
        <v>0.38361129999999999</v>
      </c>
      <c r="AH98" s="15">
        <v>5.5259999999999997E-2</v>
      </c>
      <c r="AI98" s="4">
        <v>2.3000000000000001E-4</v>
      </c>
      <c r="AJ98" s="89">
        <v>-0.12166</v>
      </c>
      <c r="AK98" s="4">
        <v>2.1229999999999999E-2</v>
      </c>
      <c r="AL98" s="4">
        <v>4.8999999999999998E-4</v>
      </c>
      <c r="AM98" s="4">
        <v>9.9830000000000006E-3</v>
      </c>
      <c r="AN98" s="4">
        <v>1.7E-5</v>
      </c>
      <c r="AO98" s="46">
        <v>427.3</v>
      </c>
      <c r="AP98" s="46">
        <v>9.1</v>
      </c>
      <c r="AQ98" s="166">
        <v>427</v>
      </c>
      <c r="AR98" s="166">
        <v>11</v>
      </c>
      <c r="AS98" s="46">
        <v>424.5</v>
      </c>
      <c r="AT98" s="46">
        <v>9.8000000000000007</v>
      </c>
      <c r="AU98" s="46">
        <v>422.6</v>
      </c>
      <c r="AV98" s="46">
        <v>9.4</v>
      </c>
      <c r="AW98" s="46">
        <v>53.6</v>
      </c>
      <c r="AX98" s="46">
        <v>2.7</v>
      </c>
      <c r="AY98" s="46">
        <v>396</v>
      </c>
      <c r="AZ98" s="46">
        <v>20</v>
      </c>
      <c r="BA98" s="46">
        <v>690000</v>
      </c>
      <c r="BB98" s="46">
        <v>33000</v>
      </c>
      <c r="BC98" s="46">
        <v>6288</v>
      </c>
      <c r="BD98" s="46">
        <v>336</v>
      </c>
      <c r="BE98" s="46">
        <v>163200</v>
      </c>
      <c r="BF98" s="46">
        <v>7800</v>
      </c>
      <c r="BG98" s="46">
        <v>12</v>
      </c>
      <c r="BH98" s="46">
        <v>10.8</v>
      </c>
      <c r="BI98" s="46">
        <f t="shared" si="54"/>
        <v>13600</v>
      </c>
      <c r="BJ98" s="46">
        <f t="shared" si="55"/>
        <v>12257.246836055803</v>
      </c>
      <c r="BL98" s="45" t="s">
        <v>2308</v>
      </c>
      <c r="BM98" s="45" t="s">
        <v>1758</v>
      </c>
      <c r="BN98" s="45" t="s">
        <v>2310</v>
      </c>
      <c r="BO98" s="45" t="s">
        <v>1760</v>
      </c>
      <c r="BP98" s="186">
        <v>1.4811921296296297E-2</v>
      </c>
      <c r="BQ98" s="46">
        <v>17.170000000000002</v>
      </c>
      <c r="BR98" s="46" t="s">
        <v>2307</v>
      </c>
      <c r="BS98" s="46">
        <v>214000</v>
      </c>
      <c r="BT98" s="46">
        <v>15000</v>
      </c>
      <c r="BU98" s="46">
        <v>2600</v>
      </c>
      <c r="BV98" s="46">
        <v>1100</v>
      </c>
      <c r="BW98" s="46">
        <v>11700</v>
      </c>
      <c r="BX98" s="46">
        <v>1800</v>
      </c>
      <c r="BY98" s="46">
        <v>60.8</v>
      </c>
      <c r="BZ98" s="46">
        <v>5</v>
      </c>
      <c r="CA98" s="166">
        <v>18300</v>
      </c>
      <c r="CB98" s="46">
        <v>1200</v>
      </c>
      <c r="CC98" s="46">
        <v>127000</v>
      </c>
      <c r="CD98" s="46">
        <v>12000</v>
      </c>
      <c r="CE98" s="46">
        <v>241000</v>
      </c>
      <c r="CF98" s="46">
        <v>22000</v>
      </c>
      <c r="CG98" s="46">
        <v>27000</v>
      </c>
      <c r="CH98" s="46">
        <v>2400</v>
      </c>
      <c r="CI98" s="46">
        <v>93700</v>
      </c>
      <c r="CJ98" s="46">
        <v>8900</v>
      </c>
      <c r="CK98" s="46">
        <v>16300</v>
      </c>
      <c r="CL98" s="46">
        <v>1200</v>
      </c>
      <c r="CM98" s="46">
        <v>2710</v>
      </c>
      <c r="CN98" s="46">
        <v>250</v>
      </c>
      <c r="CO98" s="46">
        <v>10410</v>
      </c>
      <c r="CP98" s="46">
        <v>900</v>
      </c>
      <c r="CQ98" s="46">
        <v>1310</v>
      </c>
      <c r="CR98" s="46">
        <v>120</v>
      </c>
      <c r="CS98" s="46">
        <v>5150</v>
      </c>
      <c r="CT98" s="46">
        <v>530</v>
      </c>
      <c r="CU98" s="46">
        <v>732</v>
      </c>
      <c r="CV98" s="46">
        <v>73</v>
      </c>
      <c r="CW98" s="46">
        <v>1360</v>
      </c>
      <c r="CX98" s="46">
        <v>130</v>
      </c>
      <c r="CY98" s="46">
        <v>166</v>
      </c>
      <c r="CZ98" s="46">
        <v>17</v>
      </c>
      <c r="DA98" s="46">
        <v>618</v>
      </c>
      <c r="DB98" s="46">
        <v>50</v>
      </c>
      <c r="DC98" s="46">
        <v>85.9</v>
      </c>
      <c r="DD98" s="46">
        <v>9</v>
      </c>
      <c r="DE98" s="46">
        <v>62400</v>
      </c>
      <c r="DF98" s="46">
        <v>5200</v>
      </c>
      <c r="DG98" s="46">
        <v>6070</v>
      </c>
      <c r="DH98" s="46">
        <v>420</v>
      </c>
      <c r="DJ98" s="203" t="e">
        <f>#REF!</f>
        <v>#REF!</v>
      </c>
      <c r="DK98" s="204">
        <f t="shared" si="56"/>
        <v>535864.97890295356</v>
      </c>
      <c r="DL98" s="204">
        <f t="shared" si="57"/>
        <v>393148.45024469821</v>
      </c>
      <c r="DM98" s="204">
        <f t="shared" si="58"/>
        <v>290948.27586206899</v>
      </c>
      <c r="DN98" s="204">
        <f t="shared" si="59"/>
        <v>205032.8227571116</v>
      </c>
      <c r="DO98" s="204">
        <f t="shared" si="60"/>
        <v>110135.13513513515</v>
      </c>
      <c r="DP98" s="204">
        <f t="shared" si="61"/>
        <v>48134.991119005324</v>
      </c>
      <c r="DQ98" s="204">
        <f t="shared" si="62"/>
        <v>52311.557788944723</v>
      </c>
      <c r="DR98" s="204">
        <f t="shared" si="63"/>
        <v>36288.088642659277</v>
      </c>
      <c r="DS98" s="204">
        <f t="shared" si="64"/>
        <v>20934.959349593497</v>
      </c>
      <c r="DT98" s="204">
        <f t="shared" si="65"/>
        <v>13406.593406593405</v>
      </c>
      <c r="DU98" s="204">
        <f t="shared" si="66"/>
        <v>8500</v>
      </c>
      <c r="DV98" s="204">
        <f t="shared" si="67"/>
        <v>6720.6477732793519</v>
      </c>
      <c r="DW98" s="204">
        <f t="shared" si="68"/>
        <v>3838.5093167701862</v>
      </c>
      <c r="DX98" s="204">
        <f t="shared" si="69"/>
        <v>3491.8699186991871</v>
      </c>
      <c r="DY98" s="205">
        <f t="shared" si="70"/>
        <v>0.63416040854103817</v>
      </c>
      <c r="DZ98" s="206">
        <f t="shared" si="71"/>
        <v>1.6679611650485437E-2</v>
      </c>
      <c r="EA98" s="206">
        <f t="shared" si="72"/>
        <v>10.28006589785832</v>
      </c>
      <c r="EB98" s="223"/>
    </row>
    <row r="99" spans="1:132">
      <c r="A99" s="186">
        <v>42528.020516458331</v>
      </c>
      <c r="B99" s="45" t="s">
        <v>2311</v>
      </c>
      <c r="D99" s="45">
        <v>67887</v>
      </c>
      <c r="E99" s="45">
        <v>28468</v>
      </c>
      <c r="F99" s="45" t="s">
        <v>2312</v>
      </c>
      <c r="G99" s="45" t="s">
        <v>1754</v>
      </c>
      <c r="H99" s="45" t="s">
        <v>2313</v>
      </c>
      <c r="I99" s="45" t="s">
        <v>1756</v>
      </c>
      <c r="J99" s="159">
        <v>0.8999469907407408</v>
      </c>
      <c r="K99" s="46">
        <v>17.099</v>
      </c>
      <c r="L99" s="45" t="s">
        <v>2311</v>
      </c>
      <c r="M99" s="46">
        <v>6650</v>
      </c>
      <c r="N99" s="46">
        <v>50700</v>
      </c>
      <c r="O99" s="160">
        <v>0.51600000000000001</v>
      </c>
      <c r="P99" s="160">
        <f t="shared" si="49"/>
        <v>1.6598264969568354E-2</v>
      </c>
      <c r="Q99" s="161">
        <v>6.8400000000000002E-2</v>
      </c>
      <c r="R99" s="161">
        <f t="shared" si="50"/>
        <v>2.2608458594074914E-3</v>
      </c>
      <c r="S99" s="161">
        <v>0.97428000000000003</v>
      </c>
      <c r="T99" s="162">
        <v>14.61988</v>
      </c>
      <c r="U99" s="162">
        <f t="shared" si="51"/>
        <v>0.4832354015882942</v>
      </c>
      <c r="V99" s="163">
        <v>5.5300000000000002E-2</v>
      </c>
      <c r="W99" s="163">
        <f t="shared" si="52"/>
        <v>1.1459650954544821E-3</v>
      </c>
      <c r="X99" s="162">
        <v>0.13195000000000001</v>
      </c>
      <c r="Y99" s="164">
        <v>2.0840000000000001E-2</v>
      </c>
      <c r="Z99" s="164">
        <f t="shared" si="53"/>
        <v>6.9008857402510311E-4</v>
      </c>
      <c r="AA99" s="15">
        <v>0.51600000000000001</v>
      </c>
      <c r="AB99" s="15">
        <v>1.2999999999999999E-2</v>
      </c>
      <c r="AC99" s="15">
        <v>6.8400000000000002E-2</v>
      </c>
      <c r="AD99" s="15">
        <v>1.8E-3</v>
      </c>
      <c r="AE99" s="47">
        <v>0.97428000000000003</v>
      </c>
      <c r="AF99" s="67">
        <v>14.61988</v>
      </c>
      <c r="AG99" s="47">
        <v>0.38473380000000001</v>
      </c>
      <c r="AH99" s="15">
        <v>5.5300000000000002E-2</v>
      </c>
      <c r="AI99" s="4">
        <v>2.9999999999999997E-4</v>
      </c>
      <c r="AJ99" s="89">
        <v>0.13195000000000001</v>
      </c>
      <c r="AK99" s="4">
        <v>2.0840000000000001E-2</v>
      </c>
      <c r="AL99" s="4">
        <v>5.5000000000000003E-4</v>
      </c>
      <c r="AM99" s="4">
        <v>1.0007E-2</v>
      </c>
      <c r="AN99" s="4">
        <v>1.2E-5</v>
      </c>
      <c r="AO99" s="46">
        <v>422.3</v>
      </c>
      <c r="AP99" s="46">
        <v>8.6</v>
      </c>
      <c r="AQ99" s="166">
        <v>426</v>
      </c>
      <c r="AR99" s="166">
        <v>11</v>
      </c>
      <c r="AS99" s="46">
        <v>417</v>
      </c>
      <c r="AT99" s="46">
        <v>11</v>
      </c>
      <c r="AU99" s="46">
        <v>424</v>
      </c>
      <c r="AV99" s="46">
        <v>12</v>
      </c>
      <c r="AW99" s="46">
        <v>65.099999999999994</v>
      </c>
      <c r="AX99" s="46">
        <v>2.8</v>
      </c>
      <c r="AY99" s="46">
        <v>410</v>
      </c>
      <c r="AZ99" s="46">
        <v>19</v>
      </c>
      <c r="BA99" s="46">
        <v>700200</v>
      </c>
      <c r="BB99" s="46">
        <v>28200</v>
      </c>
      <c r="BC99" s="46">
        <v>7536</v>
      </c>
      <c r="BD99" s="46">
        <v>312</v>
      </c>
      <c r="BE99" s="46">
        <v>196200</v>
      </c>
      <c r="BF99" s="46">
        <v>7800</v>
      </c>
      <c r="BG99" s="46">
        <v>22.8</v>
      </c>
      <c r="BH99" s="46">
        <v>12.6</v>
      </c>
      <c r="BI99" s="46">
        <f t="shared" si="54"/>
        <v>8605.2631578947367</v>
      </c>
      <c r="BJ99" s="46">
        <f t="shared" si="55"/>
        <v>4767.8295149333171</v>
      </c>
      <c r="BL99" s="45" t="s">
        <v>2312</v>
      </c>
      <c r="BM99" s="45" t="s">
        <v>1758</v>
      </c>
      <c r="BN99" s="45" t="s">
        <v>2314</v>
      </c>
      <c r="BO99" s="45" t="s">
        <v>1760</v>
      </c>
      <c r="BP99" s="186">
        <v>2.0553935185185186E-2</v>
      </c>
      <c r="BQ99" s="46">
        <v>17.099</v>
      </c>
      <c r="BR99" s="46" t="s">
        <v>2311</v>
      </c>
      <c r="BS99" s="46">
        <v>236000</v>
      </c>
      <c r="BT99" s="46">
        <v>14000</v>
      </c>
      <c r="BU99" s="46">
        <v>2380</v>
      </c>
      <c r="BV99" s="46">
        <v>600</v>
      </c>
      <c r="BW99" s="46">
        <v>10790</v>
      </c>
      <c r="BX99" s="46">
        <v>740</v>
      </c>
      <c r="BY99" s="46">
        <v>53.8</v>
      </c>
      <c r="BZ99" s="46">
        <v>3.9</v>
      </c>
      <c r="CA99" s="166">
        <v>19500</v>
      </c>
      <c r="CB99" s="46">
        <v>1400</v>
      </c>
      <c r="CC99" s="46">
        <v>109600</v>
      </c>
      <c r="CD99" s="46">
        <v>9500</v>
      </c>
      <c r="CE99" s="46">
        <v>221000</v>
      </c>
      <c r="CF99" s="46">
        <v>16000</v>
      </c>
      <c r="CG99" s="46">
        <v>24800</v>
      </c>
      <c r="CH99" s="46">
        <v>1900</v>
      </c>
      <c r="CI99" s="46">
        <v>81700</v>
      </c>
      <c r="CJ99" s="46">
        <v>6800</v>
      </c>
      <c r="CK99" s="46">
        <v>13800</v>
      </c>
      <c r="CL99" s="46">
        <v>1300</v>
      </c>
      <c r="CM99" s="46">
        <v>2740</v>
      </c>
      <c r="CN99" s="46">
        <v>180</v>
      </c>
      <c r="CO99" s="46">
        <v>8630</v>
      </c>
      <c r="CP99" s="46">
        <v>570</v>
      </c>
      <c r="CQ99" s="46">
        <v>1237</v>
      </c>
      <c r="CR99" s="46">
        <v>97</v>
      </c>
      <c r="CS99" s="46">
        <v>5250</v>
      </c>
      <c r="CT99" s="46">
        <v>440</v>
      </c>
      <c r="CU99" s="46">
        <v>766</v>
      </c>
      <c r="CV99" s="46">
        <v>61</v>
      </c>
      <c r="CW99" s="46">
        <v>1550</v>
      </c>
      <c r="CX99" s="46">
        <v>140</v>
      </c>
      <c r="CY99" s="46">
        <v>180</v>
      </c>
      <c r="CZ99" s="46">
        <v>15</v>
      </c>
      <c r="DA99" s="46">
        <v>809</v>
      </c>
      <c r="DB99" s="46">
        <v>61</v>
      </c>
      <c r="DC99" s="46">
        <v>92.6</v>
      </c>
      <c r="DD99" s="46">
        <v>9.9</v>
      </c>
      <c r="DE99" s="46">
        <v>50700</v>
      </c>
      <c r="DF99" s="46">
        <v>3300</v>
      </c>
      <c r="DG99" s="46">
        <v>6650</v>
      </c>
      <c r="DH99" s="46">
        <v>500</v>
      </c>
      <c r="DJ99" s="203" t="e">
        <f>#REF!</f>
        <v>#REF!</v>
      </c>
      <c r="DK99" s="204">
        <f t="shared" si="56"/>
        <v>462447.25738396629</v>
      </c>
      <c r="DL99" s="204">
        <f t="shared" si="57"/>
        <v>360522.02283849916</v>
      </c>
      <c r="DM99" s="204">
        <f t="shared" si="58"/>
        <v>267241.37931034487</v>
      </c>
      <c r="DN99" s="204">
        <f t="shared" si="59"/>
        <v>178774.61706783369</v>
      </c>
      <c r="DO99" s="204">
        <f t="shared" si="60"/>
        <v>93243.243243243254</v>
      </c>
      <c r="DP99" s="204">
        <f t="shared" si="61"/>
        <v>48667.850799289517</v>
      </c>
      <c r="DQ99" s="204">
        <f t="shared" si="62"/>
        <v>43366.834170854272</v>
      </c>
      <c r="DR99" s="204">
        <f t="shared" si="63"/>
        <v>34265.927977839332</v>
      </c>
      <c r="DS99" s="204">
        <f t="shared" si="64"/>
        <v>21341.463414634145</v>
      </c>
      <c r="DT99" s="204">
        <f t="shared" si="65"/>
        <v>14029.304029304029</v>
      </c>
      <c r="DU99" s="204">
        <f t="shared" si="66"/>
        <v>9687.5</v>
      </c>
      <c r="DV99" s="204">
        <f t="shared" si="67"/>
        <v>7287.4493927125504</v>
      </c>
      <c r="DW99" s="204">
        <f t="shared" si="68"/>
        <v>5024.8447204968943</v>
      </c>
      <c r="DX99" s="204">
        <f t="shared" si="69"/>
        <v>3764.2276422764226</v>
      </c>
      <c r="DY99" s="205">
        <f t="shared" si="70"/>
        <v>0.76534037143239231</v>
      </c>
      <c r="DZ99" s="206">
        <f t="shared" si="71"/>
        <v>1.7638095238095237E-2</v>
      </c>
      <c r="EA99" s="206">
        <f t="shared" si="72"/>
        <v>7.6240601503759402</v>
      </c>
      <c r="EB99" s="223"/>
    </row>
    <row r="100" spans="1:132">
      <c r="A100" s="186">
        <v>42528.026264895831</v>
      </c>
      <c r="B100" s="45" t="s">
        <v>2315</v>
      </c>
      <c r="D100" s="45">
        <v>67903</v>
      </c>
      <c r="E100" s="45">
        <v>28468</v>
      </c>
      <c r="F100" s="45" t="s">
        <v>2316</v>
      </c>
      <c r="G100" s="45" t="s">
        <v>1754</v>
      </c>
      <c r="H100" s="45" t="s">
        <v>2317</v>
      </c>
      <c r="I100" s="45" t="s">
        <v>1756</v>
      </c>
      <c r="J100" s="159">
        <v>0.9056953703703704</v>
      </c>
      <c r="K100" s="46">
        <v>17.079999999999998</v>
      </c>
      <c r="L100" s="45" t="s">
        <v>2315</v>
      </c>
      <c r="M100" s="46">
        <v>7150</v>
      </c>
      <c r="N100" s="46">
        <v>50000</v>
      </c>
      <c r="O100" s="160">
        <v>0.51800000000000002</v>
      </c>
      <c r="P100" s="160">
        <f t="shared" si="49"/>
        <v>1.8229909489627206E-2</v>
      </c>
      <c r="Q100" s="161">
        <v>6.8099999999999994E-2</v>
      </c>
      <c r="R100" s="161">
        <f t="shared" si="50"/>
        <v>2.257220414580729E-3</v>
      </c>
      <c r="S100" s="161">
        <v>0.96558999999999995</v>
      </c>
      <c r="T100" s="162">
        <v>14.684290000000001</v>
      </c>
      <c r="U100" s="162">
        <f t="shared" si="51"/>
        <v>0.48672068199598839</v>
      </c>
      <c r="V100" s="163">
        <v>5.525E-2</v>
      </c>
      <c r="W100" s="163">
        <f t="shared" si="52"/>
        <v>1.1653003904573277E-3</v>
      </c>
      <c r="X100" s="162">
        <v>-2.3137000000000001E-2</v>
      </c>
      <c r="Y100" s="164">
        <v>2.0959999999999999E-2</v>
      </c>
      <c r="Z100" s="164">
        <f t="shared" si="53"/>
        <v>7.3193486048964769E-4</v>
      </c>
      <c r="AA100" s="15">
        <v>0.51800000000000002</v>
      </c>
      <c r="AB100" s="15">
        <v>1.4999999999999999E-2</v>
      </c>
      <c r="AC100" s="15">
        <v>6.8099999999999994E-2</v>
      </c>
      <c r="AD100" s="15">
        <v>1.8E-3</v>
      </c>
      <c r="AE100" s="47">
        <v>0.96558999999999995</v>
      </c>
      <c r="AF100" s="67">
        <v>14.684290000000001</v>
      </c>
      <c r="AG100" s="47">
        <v>0.388131</v>
      </c>
      <c r="AH100" s="15">
        <v>5.525E-2</v>
      </c>
      <c r="AI100" s="4">
        <v>3.6999999999999999E-4</v>
      </c>
      <c r="AJ100" s="89">
        <v>-2.3137000000000001E-2</v>
      </c>
      <c r="AK100" s="4">
        <v>2.0959999999999999E-2</v>
      </c>
      <c r="AL100" s="4">
        <v>5.9999999999999995E-4</v>
      </c>
      <c r="AM100" s="4">
        <v>1.0005999999999999E-2</v>
      </c>
      <c r="AN100" s="4">
        <v>1.2999999999999999E-5</v>
      </c>
      <c r="AO100" s="46">
        <v>423.7</v>
      </c>
      <c r="AP100" s="46">
        <v>9.8000000000000007</v>
      </c>
      <c r="AQ100" s="166">
        <v>425</v>
      </c>
      <c r="AR100" s="166">
        <v>11</v>
      </c>
      <c r="AS100" s="46">
        <v>419</v>
      </c>
      <c r="AT100" s="46">
        <v>12</v>
      </c>
      <c r="AU100" s="46">
        <v>422</v>
      </c>
      <c r="AV100" s="46">
        <v>15</v>
      </c>
      <c r="AW100" s="46">
        <v>68.7</v>
      </c>
      <c r="AX100" s="46">
        <v>3.9</v>
      </c>
      <c r="AY100" s="46">
        <v>399</v>
      </c>
      <c r="AZ100" s="46">
        <v>20</v>
      </c>
      <c r="BA100" s="46">
        <v>679200</v>
      </c>
      <c r="BB100" s="46">
        <v>30600</v>
      </c>
      <c r="BC100" s="46">
        <v>7950</v>
      </c>
      <c r="BD100" s="46">
        <v>384</v>
      </c>
      <c r="BE100" s="46">
        <v>208200</v>
      </c>
      <c r="BF100" s="46">
        <v>9600</v>
      </c>
      <c r="BG100" s="46">
        <v>11.4</v>
      </c>
      <c r="BH100" s="46">
        <v>13.2</v>
      </c>
      <c r="BI100" s="46">
        <f t="shared" si="54"/>
        <v>18263.15789473684</v>
      </c>
      <c r="BJ100" s="46">
        <f t="shared" si="55"/>
        <v>21163.574857044739</v>
      </c>
      <c r="BL100" s="45" t="s">
        <v>2316</v>
      </c>
      <c r="BM100" s="45" t="s">
        <v>1758</v>
      </c>
      <c r="BN100" s="45" t="s">
        <v>2318</v>
      </c>
      <c r="BO100" s="45" t="s">
        <v>1760</v>
      </c>
      <c r="BP100" s="186">
        <v>2.630231481481481E-2</v>
      </c>
      <c r="BQ100" s="46">
        <v>17.079999999999998</v>
      </c>
      <c r="BR100" s="46" t="s">
        <v>2315</v>
      </c>
      <c r="BS100" s="46">
        <v>222000</v>
      </c>
      <c r="BT100" s="46">
        <v>15000</v>
      </c>
      <c r="BU100" s="46">
        <v>5250</v>
      </c>
      <c r="BV100" s="46">
        <v>920</v>
      </c>
      <c r="BW100" s="46">
        <v>11810</v>
      </c>
      <c r="BX100" s="46">
        <v>970</v>
      </c>
      <c r="BY100" s="46">
        <v>49.3</v>
      </c>
      <c r="BZ100" s="46">
        <v>4.5999999999999996</v>
      </c>
      <c r="CA100" s="166">
        <v>17300</v>
      </c>
      <c r="CB100" s="46">
        <v>1200</v>
      </c>
      <c r="CC100" s="46">
        <v>111200</v>
      </c>
      <c r="CD100" s="46">
        <v>8200</v>
      </c>
      <c r="CE100" s="46">
        <v>239500</v>
      </c>
      <c r="CF100" s="46">
        <v>9000</v>
      </c>
      <c r="CG100" s="46">
        <v>25600</v>
      </c>
      <c r="CH100" s="46">
        <v>2000</v>
      </c>
      <c r="CI100" s="46">
        <v>89300</v>
      </c>
      <c r="CJ100" s="46">
        <v>6600</v>
      </c>
      <c r="CK100" s="46">
        <v>15700</v>
      </c>
      <c r="CL100" s="46">
        <v>1400</v>
      </c>
      <c r="CM100" s="46">
        <v>3110</v>
      </c>
      <c r="CN100" s="46">
        <v>270</v>
      </c>
      <c r="CO100" s="46">
        <v>10710</v>
      </c>
      <c r="CP100" s="46">
        <v>730</v>
      </c>
      <c r="CQ100" s="46">
        <v>1420</v>
      </c>
      <c r="CR100" s="46">
        <v>130</v>
      </c>
      <c r="CS100" s="46">
        <v>5650</v>
      </c>
      <c r="CT100" s="46">
        <v>320</v>
      </c>
      <c r="CU100" s="46">
        <v>838</v>
      </c>
      <c r="CV100" s="46">
        <v>64</v>
      </c>
      <c r="CW100" s="46">
        <v>1500</v>
      </c>
      <c r="CX100" s="46">
        <v>100</v>
      </c>
      <c r="CY100" s="46">
        <v>186</v>
      </c>
      <c r="CZ100" s="46">
        <v>15</v>
      </c>
      <c r="DA100" s="46">
        <v>800</v>
      </c>
      <c r="DB100" s="46">
        <v>100</v>
      </c>
      <c r="DC100" s="46">
        <v>92.2</v>
      </c>
      <c r="DD100" s="46">
        <v>9.1999999999999993</v>
      </c>
      <c r="DE100" s="46">
        <v>50000</v>
      </c>
      <c r="DF100" s="46">
        <v>3900</v>
      </c>
      <c r="DG100" s="46">
        <v>7150</v>
      </c>
      <c r="DH100" s="46">
        <v>430</v>
      </c>
      <c r="DJ100" s="203" t="e">
        <f>#REF!</f>
        <v>#REF!</v>
      </c>
      <c r="DK100" s="204">
        <f t="shared" si="56"/>
        <v>469198.31223628693</v>
      </c>
      <c r="DL100" s="204">
        <f t="shared" si="57"/>
        <v>390701.46818923327</v>
      </c>
      <c r="DM100" s="204">
        <f t="shared" si="58"/>
        <v>275862.06896551728</v>
      </c>
      <c r="DN100" s="204">
        <f t="shared" si="59"/>
        <v>195404.81400437636</v>
      </c>
      <c r="DO100" s="204">
        <f t="shared" si="60"/>
        <v>106081.08108108108</v>
      </c>
      <c r="DP100" s="204">
        <f t="shared" si="61"/>
        <v>55239.786856127881</v>
      </c>
      <c r="DQ100" s="204">
        <f t="shared" si="62"/>
        <v>53819.095477386931</v>
      </c>
      <c r="DR100" s="204">
        <f t="shared" si="63"/>
        <v>39335.180055401659</v>
      </c>
      <c r="DS100" s="204">
        <f t="shared" si="64"/>
        <v>22967.479674796748</v>
      </c>
      <c r="DT100" s="204">
        <f t="shared" si="65"/>
        <v>15347.985347985346</v>
      </c>
      <c r="DU100" s="204">
        <f t="shared" si="66"/>
        <v>9375</v>
      </c>
      <c r="DV100" s="204">
        <f t="shared" si="67"/>
        <v>7530.3643724696358</v>
      </c>
      <c r="DW100" s="204">
        <f t="shared" si="68"/>
        <v>4968.9440993788821</v>
      </c>
      <c r="DX100" s="204">
        <f t="shared" si="69"/>
        <v>3747.9674796747968</v>
      </c>
      <c r="DY100" s="205">
        <f t="shared" si="70"/>
        <v>0.73107987423870624</v>
      </c>
      <c r="DZ100" s="206">
        <f t="shared" si="71"/>
        <v>1.631858407079646E-2</v>
      </c>
      <c r="EA100" s="206">
        <f t="shared" si="72"/>
        <v>6.9930069930069934</v>
      </c>
      <c r="EB100" s="223"/>
    </row>
    <row r="101" spans="1:132">
      <c r="A101" s="186">
        <v>42528.031997453705</v>
      </c>
      <c r="B101" s="45" t="s">
        <v>2319</v>
      </c>
      <c r="D101" s="45">
        <v>67919</v>
      </c>
      <c r="E101" s="45">
        <v>28468</v>
      </c>
      <c r="F101" s="45" t="s">
        <v>2320</v>
      </c>
      <c r="G101" s="45" t="s">
        <v>1754</v>
      </c>
      <c r="H101" s="45" t="s">
        <v>2321</v>
      </c>
      <c r="I101" s="45" t="s">
        <v>1756</v>
      </c>
      <c r="J101" s="159">
        <v>0.91142800925925915</v>
      </c>
      <c r="K101" s="46">
        <v>17.064</v>
      </c>
      <c r="L101" s="45" t="s">
        <v>2319</v>
      </c>
      <c r="M101" s="46">
        <v>7050</v>
      </c>
      <c r="N101" s="46">
        <v>48100</v>
      </c>
      <c r="O101" s="160">
        <v>0.52200000000000002</v>
      </c>
      <c r="P101" s="160">
        <f t="shared" ref="P101:P132" si="73">SQRT(P$2^2+(AB101/AA101)^2)*O101</f>
        <v>1.4048259678693302E-2</v>
      </c>
      <c r="Q101" s="161">
        <v>6.8599999999999994E-2</v>
      </c>
      <c r="R101" s="161">
        <f t="shared" ref="R101:R132" si="74">SQRT(R$2^2+(AD101/AC101)^2)*Q101</f>
        <v>1.8900751307818428E-3</v>
      </c>
      <c r="S101" s="161">
        <v>0.98182000000000003</v>
      </c>
      <c r="T101" s="162">
        <v>14.577260000000001</v>
      </c>
      <c r="U101" s="162">
        <f t="shared" ref="U101:U132" si="75">SQRT(U$2^2+(AG101/AF101)^2)*T101</f>
        <v>0.40163431708981245</v>
      </c>
      <c r="V101" s="163">
        <v>5.5309999999999998E-2</v>
      </c>
      <c r="W101" s="163">
        <f t="shared" ref="W101:W132" si="76">SQRT(W$2^2+(AI101/AH101)^2)*V101</f>
        <v>1.1223985210253977E-3</v>
      </c>
      <c r="X101" s="162">
        <v>6.1754999999999997E-2</v>
      </c>
      <c r="Y101" s="164">
        <v>2.1329999999999998E-2</v>
      </c>
      <c r="Z101" s="164">
        <f t="shared" ref="Z101:Z132" si="77">SQRT(Z$2^2+(AL101/AK101)^2)*Y101</f>
        <v>5.9168197538880633E-4</v>
      </c>
      <c r="AA101" s="15">
        <v>0.52200000000000002</v>
      </c>
      <c r="AB101" s="15">
        <v>9.4000000000000004E-3</v>
      </c>
      <c r="AC101" s="15">
        <v>6.8599999999999994E-2</v>
      </c>
      <c r="AD101" s="15">
        <v>1.2999999999999999E-3</v>
      </c>
      <c r="AE101" s="47">
        <v>0.98182000000000003</v>
      </c>
      <c r="AF101" s="67">
        <v>14.577260000000001</v>
      </c>
      <c r="AG101" s="47">
        <v>0.27624539999999997</v>
      </c>
      <c r="AH101" s="15">
        <v>5.5309999999999998E-2</v>
      </c>
      <c r="AI101" s="4">
        <v>1.9000000000000001E-4</v>
      </c>
      <c r="AJ101" s="89">
        <v>6.1754999999999997E-2</v>
      </c>
      <c r="AK101" s="4">
        <v>2.1329999999999998E-2</v>
      </c>
      <c r="AL101" s="4">
        <v>4.0999999999999999E-4</v>
      </c>
      <c r="AM101" s="4">
        <v>9.9690000000000004E-3</v>
      </c>
      <c r="AN101" s="4">
        <v>3.1000000000000001E-5</v>
      </c>
      <c r="AO101" s="46">
        <v>426.4</v>
      </c>
      <c r="AP101" s="46">
        <v>6.3</v>
      </c>
      <c r="AQ101" s="166">
        <v>427.9</v>
      </c>
      <c r="AR101" s="166">
        <v>8.1</v>
      </c>
      <c r="AS101" s="46">
        <v>426.6</v>
      </c>
      <c r="AT101" s="46">
        <v>8.1</v>
      </c>
      <c r="AU101" s="46">
        <v>424.9</v>
      </c>
      <c r="AV101" s="46">
        <v>7.6</v>
      </c>
      <c r="AW101" s="46">
        <v>76.400000000000006</v>
      </c>
      <c r="AX101" s="46">
        <v>3.5</v>
      </c>
      <c r="AY101" s="46">
        <v>365</v>
      </c>
      <c r="AZ101" s="46">
        <v>15</v>
      </c>
      <c r="BA101" s="46">
        <v>635400</v>
      </c>
      <c r="BB101" s="46">
        <v>24000</v>
      </c>
      <c r="BC101" s="46">
        <v>8832</v>
      </c>
      <c r="BD101" s="46">
        <v>360</v>
      </c>
      <c r="BE101" s="46">
        <v>232200</v>
      </c>
      <c r="BF101" s="46">
        <v>9000</v>
      </c>
      <c r="BG101" s="46">
        <v>14.4</v>
      </c>
      <c r="BH101" s="46">
        <v>10.8</v>
      </c>
      <c r="BI101" s="46">
        <f t="shared" si="54"/>
        <v>16125</v>
      </c>
      <c r="BJ101" s="46">
        <f t="shared" si="55"/>
        <v>12109.889101990158</v>
      </c>
      <c r="BL101" s="45" t="s">
        <v>2320</v>
      </c>
      <c r="BM101" s="45" t="s">
        <v>1758</v>
      </c>
      <c r="BN101" s="45" t="s">
        <v>2322</v>
      </c>
      <c r="BO101" s="45" t="s">
        <v>1760</v>
      </c>
      <c r="BP101" s="186">
        <v>3.2034953703703704E-2</v>
      </c>
      <c r="BQ101" s="46">
        <v>17.064</v>
      </c>
      <c r="BR101" s="46" t="s">
        <v>2319</v>
      </c>
      <c r="BS101" s="46">
        <v>236000</v>
      </c>
      <c r="BT101" s="46">
        <v>15000</v>
      </c>
      <c r="BU101" s="46">
        <v>1960</v>
      </c>
      <c r="BV101" s="46">
        <v>900</v>
      </c>
      <c r="BW101" s="46">
        <v>10030</v>
      </c>
      <c r="BX101" s="46">
        <v>850</v>
      </c>
      <c r="BY101" s="46">
        <v>50.3</v>
      </c>
      <c r="BZ101" s="46">
        <v>4.2</v>
      </c>
      <c r="CA101" s="166">
        <v>19600</v>
      </c>
      <c r="CB101" s="46">
        <v>1200</v>
      </c>
      <c r="CC101" s="46">
        <v>104000</v>
      </c>
      <c r="CD101" s="46">
        <v>7100</v>
      </c>
      <c r="CE101" s="46">
        <v>215000</v>
      </c>
      <c r="CF101" s="46">
        <v>11000</v>
      </c>
      <c r="CG101" s="46">
        <v>26000</v>
      </c>
      <c r="CH101" s="46">
        <v>1800</v>
      </c>
      <c r="CI101" s="46">
        <v>94200</v>
      </c>
      <c r="CJ101" s="46">
        <v>8300</v>
      </c>
      <c r="CK101" s="46">
        <v>16800</v>
      </c>
      <c r="CL101" s="46">
        <v>1100</v>
      </c>
      <c r="CM101" s="46">
        <v>3250</v>
      </c>
      <c r="CN101" s="46">
        <v>240</v>
      </c>
      <c r="CO101" s="46">
        <v>12060</v>
      </c>
      <c r="CP101" s="46">
        <v>870</v>
      </c>
      <c r="CQ101" s="46">
        <v>1630</v>
      </c>
      <c r="CR101" s="46">
        <v>110</v>
      </c>
      <c r="CS101" s="46">
        <v>6640</v>
      </c>
      <c r="CT101" s="46">
        <v>360</v>
      </c>
      <c r="CU101" s="46">
        <v>851</v>
      </c>
      <c r="CV101" s="46">
        <v>59</v>
      </c>
      <c r="CW101" s="46">
        <v>1550</v>
      </c>
      <c r="CX101" s="46">
        <v>100</v>
      </c>
      <c r="CY101" s="46">
        <v>178</v>
      </c>
      <c r="CZ101" s="46">
        <v>13</v>
      </c>
      <c r="DA101" s="46">
        <v>771</v>
      </c>
      <c r="DB101" s="46">
        <v>38</v>
      </c>
      <c r="DC101" s="46">
        <v>95</v>
      </c>
      <c r="DD101" s="46">
        <v>5.7</v>
      </c>
      <c r="DE101" s="46">
        <v>48100</v>
      </c>
      <c r="DF101" s="46">
        <v>3100</v>
      </c>
      <c r="DG101" s="46">
        <v>7050</v>
      </c>
      <c r="DH101" s="46">
        <v>430</v>
      </c>
      <c r="DJ101" s="203" t="e">
        <f>#REF!</f>
        <v>#REF!</v>
      </c>
      <c r="DK101" s="204">
        <f t="shared" si="56"/>
        <v>438818.56540084392</v>
      </c>
      <c r="DL101" s="204">
        <f t="shared" si="57"/>
        <v>350734.09461663949</v>
      </c>
      <c r="DM101" s="204">
        <f t="shared" si="58"/>
        <v>280172.41379310348</v>
      </c>
      <c r="DN101" s="204">
        <f t="shared" si="59"/>
        <v>206126.91466083151</v>
      </c>
      <c r="DO101" s="204">
        <f t="shared" si="60"/>
        <v>113513.51351351352</v>
      </c>
      <c r="DP101" s="204">
        <f t="shared" si="61"/>
        <v>57726.465364120777</v>
      </c>
      <c r="DQ101" s="204">
        <f t="shared" si="62"/>
        <v>60603.015075376883</v>
      </c>
      <c r="DR101" s="204">
        <f t="shared" si="63"/>
        <v>45152.354570637122</v>
      </c>
      <c r="DS101" s="204">
        <f t="shared" si="64"/>
        <v>26991.869918699187</v>
      </c>
      <c r="DT101" s="204">
        <f t="shared" si="65"/>
        <v>15586.080586080585</v>
      </c>
      <c r="DU101" s="204">
        <f t="shared" si="66"/>
        <v>9687.5</v>
      </c>
      <c r="DV101" s="204">
        <f t="shared" si="67"/>
        <v>7206.4777327935226</v>
      </c>
      <c r="DW101" s="204">
        <f t="shared" si="68"/>
        <v>4788.8198757763976</v>
      </c>
      <c r="DX101" s="204">
        <f t="shared" si="69"/>
        <v>3861.7886178861786</v>
      </c>
      <c r="DY101" s="205">
        <f t="shared" si="70"/>
        <v>0.69599171085215272</v>
      </c>
      <c r="DZ101" s="206">
        <f t="shared" si="71"/>
        <v>1.430722891566265E-2</v>
      </c>
      <c r="EA101" s="206">
        <f t="shared" si="72"/>
        <v>6.8226950354609928</v>
      </c>
      <c r="EB101" s="223"/>
    </row>
    <row r="102" spans="1:132">
      <c r="A102" s="186">
        <v>42527.747004097226</v>
      </c>
      <c r="B102" s="45" t="s">
        <v>2323</v>
      </c>
      <c r="D102" s="45">
        <v>67886</v>
      </c>
      <c r="E102" s="45">
        <v>28413</v>
      </c>
      <c r="F102" s="45" t="s">
        <v>2324</v>
      </c>
      <c r="G102" s="45" t="s">
        <v>2201</v>
      </c>
      <c r="H102" s="45" t="s">
        <v>2325</v>
      </c>
      <c r="I102" s="45" t="s">
        <v>1756</v>
      </c>
      <c r="J102" s="159">
        <v>0.74694502314814815</v>
      </c>
      <c r="K102" s="46">
        <v>17.366</v>
      </c>
      <c r="L102" s="45" t="s">
        <v>2323</v>
      </c>
      <c r="M102" s="46">
        <v>4100</v>
      </c>
      <c r="N102" s="46">
        <v>48000</v>
      </c>
      <c r="O102" s="160">
        <v>0.50060000000000004</v>
      </c>
      <c r="P102" s="160">
        <f t="shared" si="73"/>
        <v>1.3940234718253491E-2</v>
      </c>
      <c r="Q102" s="161">
        <v>6.6500000000000004E-2</v>
      </c>
      <c r="R102" s="161">
        <f t="shared" si="74"/>
        <v>1.7259490143106777E-3</v>
      </c>
      <c r="S102" s="161">
        <v>0.91466999999999998</v>
      </c>
      <c r="T102" s="162">
        <v>15.03759</v>
      </c>
      <c r="U102" s="162">
        <f t="shared" si="75"/>
        <v>0.39028749309205385</v>
      </c>
      <c r="V102" s="163">
        <v>5.45E-2</v>
      </c>
      <c r="W102" s="163">
        <f t="shared" si="76"/>
        <v>1.1792370414806345E-3</v>
      </c>
      <c r="X102" s="162">
        <v>-8.6390999999999996E-2</v>
      </c>
      <c r="Y102" s="164">
        <v>2.1139999999999999E-2</v>
      </c>
      <c r="Z102" s="164">
        <f t="shared" si="77"/>
        <v>5.5530157572259787E-4</v>
      </c>
      <c r="AA102" s="15">
        <v>0.50060000000000004</v>
      </c>
      <c r="AB102" s="15">
        <v>9.7000000000000003E-3</v>
      </c>
      <c r="AC102" s="15">
        <v>6.6500000000000004E-2</v>
      </c>
      <c r="AD102" s="15">
        <v>1.1000000000000001E-3</v>
      </c>
      <c r="AE102" s="47">
        <v>0.91466999999999998</v>
      </c>
      <c r="AF102" s="67">
        <v>15.03759</v>
      </c>
      <c r="AG102" s="47">
        <v>0.2487422</v>
      </c>
      <c r="AH102" s="15">
        <v>5.45E-2</v>
      </c>
      <c r="AI102" s="4">
        <v>4.4999999999999999E-4</v>
      </c>
      <c r="AJ102" s="89">
        <v>-8.6390999999999996E-2</v>
      </c>
      <c r="AK102" s="4">
        <v>2.1139999999999999E-2</v>
      </c>
      <c r="AL102" s="4">
        <v>3.6000000000000002E-4</v>
      </c>
      <c r="AM102" s="4">
        <v>1.0002E-2</v>
      </c>
      <c r="AN102" s="4">
        <v>1.2E-5</v>
      </c>
      <c r="AO102" s="46">
        <v>412</v>
      </c>
      <c r="AP102" s="46">
        <v>6.6</v>
      </c>
      <c r="AQ102" s="166">
        <v>414.8</v>
      </c>
      <c r="AR102" s="166">
        <v>6.6</v>
      </c>
      <c r="AS102" s="46">
        <v>422.8</v>
      </c>
      <c r="AT102" s="46">
        <v>7.2</v>
      </c>
      <c r="AU102" s="46">
        <v>391</v>
      </c>
      <c r="AV102" s="46">
        <v>18</v>
      </c>
      <c r="AW102" s="46">
        <v>36.200000000000003</v>
      </c>
      <c r="AX102" s="46">
        <v>1.6</v>
      </c>
      <c r="AY102" s="46">
        <v>309</v>
      </c>
      <c r="AZ102" s="46">
        <v>13</v>
      </c>
      <c r="BA102" s="46">
        <v>528000</v>
      </c>
      <c r="BB102" s="46">
        <v>18600</v>
      </c>
      <c r="BC102" s="46">
        <v>4494</v>
      </c>
      <c r="BD102" s="46">
        <v>150</v>
      </c>
      <c r="BE102" s="46">
        <v>106560</v>
      </c>
      <c r="BF102" s="46">
        <v>3840</v>
      </c>
      <c r="BG102" s="46">
        <v>16.2</v>
      </c>
      <c r="BH102" s="46">
        <v>11.4</v>
      </c>
      <c r="BI102" s="46">
        <f t="shared" si="54"/>
        <v>6577.7777777777783</v>
      </c>
      <c r="BJ102" s="46">
        <f t="shared" si="55"/>
        <v>4634.8718377493033</v>
      </c>
      <c r="BL102" s="45" t="s">
        <v>2324</v>
      </c>
      <c r="BM102" s="45" t="s">
        <v>2203</v>
      </c>
      <c r="BN102" s="45" t="s">
        <v>2326</v>
      </c>
      <c r="BO102" s="45" t="s">
        <v>1756</v>
      </c>
      <c r="BP102" s="186">
        <v>0.74705347222222229</v>
      </c>
      <c r="BQ102" s="46">
        <v>18.366</v>
      </c>
      <c r="BR102" s="46" t="s">
        <v>2323</v>
      </c>
      <c r="BS102" s="46">
        <v>195000</v>
      </c>
      <c r="BT102" s="46">
        <v>11000</v>
      </c>
      <c r="BU102" s="46">
        <v>1320</v>
      </c>
      <c r="BV102" s="46">
        <v>920</v>
      </c>
      <c r="BW102" s="46">
        <v>9000</v>
      </c>
      <c r="BX102" s="46">
        <v>580</v>
      </c>
      <c r="BY102" s="46">
        <v>42.7</v>
      </c>
      <c r="BZ102" s="46">
        <v>3.8</v>
      </c>
      <c r="CA102" s="166">
        <v>23600</v>
      </c>
      <c r="CB102" s="46">
        <v>1700</v>
      </c>
      <c r="CC102" s="46">
        <v>107100</v>
      </c>
      <c r="CD102" s="46">
        <v>8100</v>
      </c>
      <c r="CE102" s="46">
        <v>230000</v>
      </c>
      <c r="CF102" s="46">
        <v>21000</v>
      </c>
      <c r="CG102" s="46">
        <v>26400</v>
      </c>
      <c r="CH102" s="46">
        <v>2300</v>
      </c>
      <c r="CI102" s="46">
        <v>98400</v>
      </c>
      <c r="CJ102" s="46">
        <v>6600</v>
      </c>
      <c r="CK102" s="46">
        <v>18900</v>
      </c>
      <c r="CL102" s="46">
        <v>1500</v>
      </c>
      <c r="CM102" s="46">
        <v>2150</v>
      </c>
      <c r="CN102" s="46">
        <v>190</v>
      </c>
      <c r="CO102" s="46">
        <v>14320</v>
      </c>
      <c r="CP102" s="46">
        <v>860</v>
      </c>
      <c r="CQ102" s="46">
        <v>1870</v>
      </c>
      <c r="CR102" s="46">
        <v>150</v>
      </c>
      <c r="CS102" s="46">
        <v>8030</v>
      </c>
      <c r="CT102" s="46">
        <v>540</v>
      </c>
      <c r="CU102" s="46">
        <v>1051</v>
      </c>
      <c r="CV102" s="46">
        <v>68</v>
      </c>
      <c r="CW102" s="46">
        <v>1760</v>
      </c>
      <c r="CX102" s="46">
        <v>130</v>
      </c>
      <c r="CY102" s="46">
        <v>147</v>
      </c>
      <c r="CZ102" s="46">
        <v>12</v>
      </c>
      <c r="DA102" s="46">
        <v>466</v>
      </c>
      <c r="DB102" s="46">
        <v>39</v>
      </c>
      <c r="DC102" s="46">
        <v>38.200000000000003</v>
      </c>
      <c r="DD102" s="46">
        <v>3.6</v>
      </c>
      <c r="DE102" s="46">
        <v>48000</v>
      </c>
      <c r="DF102" s="46">
        <v>3300</v>
      </c>
      <c r="DG102" s="46">
        <v>4100</v>
      </c>
      <c r="DH102" s="46">
        <v>300</v>
      </c>
      <c r="DJ102" s="203" t="e">
        <f>#REF!</f>
        <v>#REF!</v>
      </c>
      <c r="DK102" s="204">
        <f t="shared" si="56"/>
        <v>451898.7341772152</v>
      </c>
      <c r="DL102" s="204">
        <f t="shared" si="57"/>
        <v>375203.91517128877</v>
      </c>
      <c r="DM102" s="204">
        <f t="shared" si="58"/>
        <v>284482.75862068968</v>
      </c>
      <c r="DN102" s="204">
        <f t="shared" si="59"/>
        <v>215317.28665207876</v>
      </c>
      <c r="DO102" s="204">
        <f t="shared" si="60"/>
        <v>127702.70270270271</v>
      </c>
      <c r="DP102" s="204">
        <f t="shared" si="61"/>
        <v>38188.277087033748</v>
      </c>
      <c r="DQ102" s="204">
        <f t="shared" si="62"/>
        <v>71959.798994974873</v>
      </c>
      <c r="DR102" s="204">
        <f t="shared" si="63"/>
        <v>51800.554016620496</v>
      </c>
      <c r="DS102" s="204">
        <f t="shared" si="64"/>
        <v>32642.276422764229</v>
      </c>
      <c r="DT102" s="204">
        <f t="shared" si="65"/>
        <v>19249.084249084248</v>
      </c>
      <c r="DU102" s="204">
        <f t="shared" si="66"/>
        <v>11000</v>
      </c>
      <c r="DV102" s="204">
        <f t="shared" si="67"/>
        <v>5951.4170040485833</v>
      </c>
      <c r="DW102" s="204">
        <f t="shared" si="68"/>
        <v>2894.4099378881988</v>
      </c>
      <c r="DX102" s="204">
        <f t="shared" si="69"/>
        <v>1552.8455284552847</v>
      </c>
      <c r="DY102" s="205">
        <f t="shared" si="70"/>
        <v>0.39836855461705745</v>
      </c>
      <c r="DZ102" s="206">
        <f t="shared" si="71"/>
        <v>4.7571606475716064E-3</v>
      </c>
      <c r="EA102" s="206">
        <f t="shared" si="72"/>
        <v>11.707317073170731</v>
      </c>
      <c r="EB102" s="223"/>
    </row>
    <row r="103" spans="1:132">
      <c r="A103" s="186">
        <v>42528.037730381948</v>
      </c>
      <c r="B103" s="45" t="s">
        <v>2327</v>
      </c>
      <c r="D103" s="45">
        <v>67935</v>
      </c>
      <c r="E103" s="45">
        <v>28468</v>
      </c>
      <c r="F103" s="45" t="s">
        <v>2328</v>
      </c>
      <c r="G103" s="45" t="s">
        <v>1754</v>
      </c>
      <c r="H103" s="45" t="s">
        <v>2329</v>
      </c>
      <c r="I103" s="45" t="s">
        <v>1756</v>
      </c>
      <c r="J103" s="159">
        <v>0.91716087962962967</v>
      </c>
      <c r="K103" s="46">
        <v>17.071999999999999</v>
      </c>
      <c r="L103" s="45" t="s">
        <v>2327</v>
      </c>
      <c r="M103" s="46">
        <v>7930</v>
      </c>
      <c r="N103" s="46">
        <v>35900</v>
      </c>
      <c r="O103" s="160">
        <v>0.50900000000000001</v>
      </c>
      <c r="P103" s="160">
        <f t="shared" si="73"/>
        <v>1.4987741657768189E-2</v>
      </c>
      <c r="Q103" s="161">
        <v>6.6799999999999998E-2</v>
      </c>
      <c r="R103" s="161">
        <f t="shared" si="74"/>
        <v>1.9351733772455632E-3</v>
      </c>
      <c r="S103" s="161">
        <v>0.97136999999999996</v>
      </c>
      <c r="T103" s="162">
        <v>14.97006</v>
      </c>
      <c r="U103" s="162">
        <f t="shared" si="75"/>
        <v>0.43367758830712022</v>
      </c>
      <c r="V103" s="163">
        <v>5.5280000000000003E-2</v>
      </c>
      <c r="W103" s="163">
        <f t="shared" si="76"/>
        <v>1.1335128406859802E-3</v>
      </c>
      <c r="X103" s="162">
        <v>-0.24199999999999999</v>
      </c>
      <c r="Y103" s="164">
        <v>2.1260000000000001E-2</v>
      </c>
      <c r="Z103" s="164">
        <f t="shared" si="77"/>
        <v>6.6399927710804026E-4</v>
      </c>
      <c r="AA103" s="15">
        <v>0.50900000000000001</v>
      </c>
      <c r="AB103" s="15">
        <v>1.0999999999999999E-2</v>
      </c>
      <c r="AC103" s="15">
        <v>6.6799999999999998E-2</v>
      </c>
      <c r="AD103" s="15">
        <v>1.4E-3</v>
      </c>
      <c r="AE103" s="47">
        <v>0.97136999999999996</v>
      </c>
      <c r="AF103" s="67">
        <v>14.97006</v>
      </c>
      <c r="AG103" s="47">
        <v>0.31374380000000002</v>
      </c>
      <c r="AH103" s="15">
        <v>5.5280000000000003E-2</v>
      </c>
      <c r="AI103" s="4">
        <v>2.5000000000000001E-4</v>
      </c>
      <c r="AJ103" s="89">
        <v>-0.24199999999999999</v>
      </c>
      <c r="AK103" s="4">
        <v>2.1260000000000001E-2</v>
      </c>
      <c r="AL103" s="4">
        <v>5.1000000000000004E-4</v>
      </c>
      <c r="AM103" s="4">
        <v>1.0128E-2</v>
      </c>
      <c r="AN103" s="4">
        <v>1.5E-5</v>
      </c>
      <c r="AO103" s="46">
        <v>418</v>
      </c>
      <c r="AP103" s="46">
        <v>7.5</v>
      </c>
      <c r="AQ103" s="166">
        <v>416.9</v>
      </c>
      <c r="AR103" s="166">
        <v>8.5</v>
      </c>
      <c r="AS103" s="46">
        <v>425</v>
      </c>
      <c r="AT103" s="46">
        <v>10</v>
      </c>
      <c r="AU103" s="46">
        <v>423.4</v>
      </c>
      <c r="AV103" s="46">
        <v>9.9</v>
      </c>
      <c r="AW103" s="46">
        <v>80.3</v>
      </c>
      <c r="AX103" s="46">
        <v>4.2</v>
      </c>
      <c r="AY103" s="46">
        <v>261</v>
      </c>
      <c r="AZ103" s="46">
        <v>13</v>
      </c>
      <c r="BA103" s="46">
        <v>459000</v>
      </c>
      <c r="BB103" s="46">
        <v>19800</v>
      </c>
      <c r="BC103" s="46">
        <v>9174</v>
      </c>
      <c r="BD103" s="46">
        <v>408</v>
      </c>
      <c r="BE103" s="46">
        <v>243000</v>
      </c>
      <c r="BF103" s="46">
        <v>10800</v>
      </c>
      <c r="BG103" s="46">
        <v>12</v>
      </c>
      <c r="BH103" s="46">
        <v>10.199999999999999</v>
      </c>
      <c r="BI103" s="46">
        <f t="shared" si="54"/>
        <v>20250</v>
      </c>
      <c r="BJ103" s="46">
        <f t="shared" si="55"/>
        <v>17236.013351410467</v>
      </c>
      <c r="BL103" s="45" t="s">
        <v>2328</v>
      </c>
      <c r="BM103" s="45" t="s">
        <v>1758</v>
      </c>
      <c r="BN103" s="45" t="s">
        <v>2330</v>
      </c>
      <c r="BO103" s="45" t="s">
        <v>1760</v>
      </c>
      <c r="BP103" s="186">
        <v>3.7767824074074072E-2</v>
      </c>
      <c r="BQ103" s="46">
        <v>17.071999999999999</v>
      </c>
      <c r="BR103" s="46" t="s">
        <v>2327</v>
      </c>
      <c r="BS103" s="46">
        <v>222000</v>
      </c>
      <c r="BT103" s="46">
        <v>16000</v>
      </c>
      <c r="BU103" s="46">
        <v>1220</v>
      </c>
      <c r="BV103" s="46">
        <v>990</v>
      </c>
      <c r="BW103" s="46">
        <v>8000</v>
      </c>
      <c r="BX103" s="46">
        <v>1000</v>
      </c>
      <c r="BY103" s="46">
        <v>39</v>
      </c>
      <c r="BZ103" s="46">
        <v>4.5</v>
      </c>
      <c r="CA103" s="166">
        <v>24500</v>
      </c>
      <c r="CB103" s="46">
        <v>1800</v>
      </c>
      <c r="CC103" s="46">
        <v>106900</v>
      </c>
      <c r="CD103" s="46">
        <v>8400</v>
      </c>
      <c r="CE103" s="46">
        <v>235000</v>
      </c>
      <c r="CF103" s="46">
        <v>17000</v>
      </c>
      <c r="CG103" s="46">
        <v>29800</v>
      </c>
      <c r="CH103" s="46">
        <v>2500</v>
      </c>
      <c r="CI103" s="46">
        <v>108600</v>
      </c>
      <c r="CJ103" s="46">
        <v>7700</v>
      </c>
      <c r="CK103" s="46">
        <v>22000</v>
      </c>
      <c r="CL103" s="46">
        <v>1400</v>
      </c>
      <c r="CM103" s="46">
        <v>3810</v>
      </c>
      <c r="CN103" s="46">
        <v>280</v>
      </c>
      <c r="CO103" s="46">
        <v>16600</v>
      </c>
      <c r="CP103" s="46">
        <v>1300</v>
      </c>
      <c r="CQ103" s="46">
        <v>2090</v>
      </c>
      <c r="CR103" s="46">
        <v>160</v>
      </c>
      <c r="CS103" s="46">
        <v>8610</v>
      </c>
      <c r="CT103" s="46">
        <v>750</v>
      </c>
      <c r="CU103" s="46">
        <v>1094</v>
      </c>
      <c r="CV103" s="46">
        <v>85</v>
      </c>
      <c r="CW103" s="46">
        <v>1840</v>
      </c>
      <c r="CX103" s="46">
        <v>170</v>
      </c>
      <c r="CY103" s="46">
        <v>210</v>
      </c>
      <c r="CZ103" s="46">
        <v>14</v>
      </c>
      <c r="DA103" s="46">
        <v>777</v>
      </c>
      <c r="DB103" s="46">
        <v>65</v>
      </c>
      <c r="DC103" s="46">
        <v>94.3</v>
      </c>
      <c r="DD103" s="46">
        <v>7.4</v>
      </c>
      <c r="DE103" s="46">
        <v>35900</v>
      </c>
      <c r="DF103" s="46">
        <v>2500</v>
      </c>
      <c r="DG103" s="46">
        <v>7930</v>
      </c>
      <c r="DH103" s="46">
        <v>650</v>
      </c>
      <c r="DJ103" s="203" t="e">
        <f>#REF!</f>
        <v>#REF!</v>
      </c>
      <c r="DK103" s="204">
        <f t="shared" si="56"/>
        <v>451054.85232067516</v>
      </c>
      <c r="DL103" s="204">
        <f t="shared" si="57"/>
        <v>383360.52202283853</v>
      </c>
      <c r="DM103" s="204">
        <f t="shared" si="58"/>
        <v>321120.68965517246</v>
      </c>
      <c r="DN103" s="204">
        <f t="shared" si="59"/>
        <v>237636.76148796498</v>
      </c>
      <c r="DO103" s="204">
        <f t="shared" si="60"/>
        <v>148648.64864864867</v>
      </c>
      <c r="DP103" s="204">
        <f t="shared" si="61"/>
        <v>67673.179396092353</v>
      </c>
      <c r="DQ103" s="204">
        <f t="shared" si="62"/>
        <v>83417.08542713568</v>
      </c>
      <c r="DR103" s="204">
        <f t="shared" si="63"/>
        <v>57894.73684210526</v>
      </c>
      <c r="DS103" s="204">
        <f t="shared" si="64"/>
        <v>35000</v>
      </c>
      <c r="DT103" s="204">
        <f t="shared" si="65"/>
        <v>20036.630036630035</v>
      </c>
      <c r="DU103" s="204">
        <f t="shared" si="66"/>
        <v>11500</v>
      </c>
      <c r="DV103" s="204">
        <f t="shared" si="67"/>
        <v>8502.0242914979754</v>
      </c>
      <c r="DW103" s="204">
        <f t="shared" si="68"/>
        <v>4826.086956521739</v>
      </c>
      <c r="DX103" s="204">
        <f t="shared" si="69"/>
        <v>3833.333333333333</v>
      </c>
      <c r="DY103" s="205">
        <f t="shared" si="70"/>
        <v>0.60772708501330741</v>
      </c>
      <c r="DZ103" s="206">
        <f t="shared" si="71"/>
        <v>1.0952380952380951E-2</v>
      </c>
      <c r="EA103" s="206">
        <f t="shared" si="72"/>
        <v>4.527112232030265</v>
      </c>
      <c r="EB103" s="223"/>
    </row>
    <row r="104" spans="1:132">
      <c r="A104" s="186">
        <v>42528.041826574074</v>
      </c>
      <c r="B104" s="45" t="s">
        <v>2331</v>
      </c>
      <c r="D104" s="45">
        <v>67815</v>
      </c>
      <c r="E104" s="45">
        <v>28481</v>
      </c>
      <c r="F104" s="45" t="s">
        <v>2332</v>
      </c>
      <c r="G104" s="45" t="s">
        <v>1754</v>
      </c>
      <c r="H104" s="45" t="s">
        <v>2333</v>
      </c>
      <c r="I104" s="45" t="s">
        <v>1756</v>
      </c>
      <c r="J104" s="159">
        <v>0.92125706018518516</v>
      </c>
      <c r="K104" s="46">
        <v>17.084</v>
      </c>
      <c r="L104" s="45" t="s">
        <v>2331</v>
      </c>
      <c r="M104" s="46">
        <v>3980</v>
      </c>
      <c r="N104" s="46">
        <v>34000</v>
      </c>
      <c r="O104" s="160">
        <v>0.51700000000000002</v>
      </c>
      <c r="P104" s="160">
        <f t="shared" si="73"/>
        <v>1.6610707390114367E-2</v>
      </c>
      <c r="Q104" s="161">
        <v>6.7799999999999999E-2</v>
      </c>
      <c r="R104" s="161">
        <f t="shared" si="74"/>
        <v>1.949034632837498E-3</v>
      </c>
      <c r="S104" s="161">
        <v>0.91</v>
      </c>
      <c r="T104" s="162">
        <v>14.74926</v>
      </c>
      <c r="U104" s="162">
        <f t="shared" si="75"/>
        <v>0.42399438023167241</v>
      </c>
      <c r="V104" s="163">
        <v>5.518E-2</v>
      </c>
      <c r="W104" s="163">
        <f t="shared" si="76"/>
        <v>1.2514123860662399E-3</v>
      </c>
      <c r="X104" s="162">
        <v>5.1593E-2</v>
      </c>
      <c r="Y104" s="164">
        <v>2.1250000000000002E-2</v>
      </c>
      <c r="Z104" s="164">
        <f t="shared" si="77"/>
        <v>6.2627869195750233E-4</v>
      </c>
      <c r="AA104" s="15">
        <v>0.51700000000000002</v>
      </c>
      <c r="AB104" s="15">
        <v>1.2999999999999999E-2</v>
      </c>
      <c r="AC104" s="15">
        <v>6.7799999999999999E-2</v>
      </c>
      <c r="AD104" s="15">
        <v>1.4E-3</v>
      </c>
      <c r="AE104" s="47">
        <v>0.91</v>
      </c>
      <c r="AF104" s="67">
        <v>14.74926</v>
      </c>
      <c r="AG104" s="47">
        <v>0.30455700000000002</v>
      </c>
      <c r="AH104" s="15">
        <v>5.518E-2</v>
      </c>
      <c r="AI104" s="4">
        <v>5.9000000000000003E-4</v>
      </c>
      <c r="AJ104" s="89">
        <v>5.1593E-2</v>
      </c>
      <c r="AK104" s="4">
        <v>2.1250000000000002E-2</v>
      </c>
      <c r="AL104" s="4">
        <v>4.6000000000000001E-4</v>
      </c>
      <c r="AM104" s="4">
        <v>9.3690000000000006E-3</v>
      </c>
      <c r="AN104" s="4">
        <v>9.7E-5</v>
      </c>
      <c r="AO104" s="46">
        <v>423.2</v>
      </c>
      <c r="AP104" s="46">
        <v>8.4</v>
      </c>
      <c r="AQ104" s="166">
        <v>422.6</v>
      </c>
      <c r="AR104" s="166">
        <v>8.6</v>
      </c>
      <c r="AS104" s="46">
        <v>425.1</v>
      </c>
      <c r="AT104" s="46">
        <v>9.1999999999999993</v>
      </c>
      <c r="AU104" s="46">
        <v>419</v>
      </c>
      <c r="AV104" s="46">
        <v>24</v>
      </c>
      <c r="AW104" s="46">
        <v>39.200000000000003</v>
      </c>
      <c r="AX104" s="46">
        <v>1.8</v>
      </c>
      <c r="AY104" s="46">
        <v>253</v>
      </c>
      <c r="AZ104" s="46">
        <v>13</v>
      </c>
      <c r="BA104" s="46">
        <v>443400</v>
      </c>
      <c r="BB104" s="46">
        <v>19800</v>
      </c>
      <c r="BC104" s="46">
        <v>4482</v>
      </c>
      <c r="BD104" s="46">
        <v>180</v>
      </c>
      <c r="BE104" s="46">
        <v>118140</v>
      </c>
      <c r="BF104" s="46">
        <v>4440</v>
      </c>
      <c r="BG104" s="46">
        <v>13.2</v>
      </c>
      <c r="BH104" s="46">
        <v>12.6</v>
      </c>
      <c r="BI104" s="46">
        <f t="shared" si="54"/>
        <v>8950</v>
      </c>
      <c r="BJ104" s="46">
        <f t="shared" si="55"/>
        <v>8549.8009377049348</v>
      </c>
      <c r="BL104" s="45" t="s">
        <v>2332</v>
      </c>
      <c r="BM104" s="45" t="s">
        <v>1758</v>
      </c>
      <c r="BN104" s="45" t="s">
        <v>2334</v>
      </c>
      <c r="BO104" s="45" t="s">
        <v>1760</v>
      </c>
      <c r="BP104" s="186">
        <v>4.1864004629629629E-2</v>
      </c>
      <c r="BQ104" s="46">
        <v>17.084</v>
      </c>
      <c r="BR104" s="46" t="s">
        <v>2331</v>
      </c>
      <c r="BS104" s="46">
        <v>221700</v>
      </c>
      <c r="BT104" s="46">
        <v>9700</v>
      </c>
      <c r="BU104" s="46">
        <v>710</v>
      </c>
      <c r="BV104" s="46">
        <v>650</v>
      </c>
      <c r="BW104" s="46">
        <v>6990</v>
      </c>
      <c r="BX104" s="46">
        <v>790</v>
      </c>
      <c r="BY104" s="46">
        <v>20.8</v>
      </c>
      <c r="BZ104" s="46">
        <v>2.1</v>
      </c>
      <c r="CA104" s="166">
        <v>15300</v>
      </c>
      <c r="CB104" s="46">
        <v>1400</v>
      </c>
      <c r="CC104" s="46">
        <v>110000</v>
      </c>
      <c r="CD104" s="46">
        <v>10000</v>
      </c>
      <c r="CE104" s="46">
        <v>230000</v>
      </c>
      <c r="CF104" s="46">
        <v>17000</v>
      </c>
      <c r="CG104" s="46">
        <v>30600</v>
      </c>
      <c r="CH104" s="46">
        <v>2300</v>
      </c>
      <c r="CI104" s="46">
        <v>111200</v>
      </c>
      <c r="CJ104" s="46">
        <v>6500</v>
      </c>
      <c r="CK104" s="46">
        <v>22800</v>
      </c>
      <c r="CL104" s="46">
        <v>1600</v>
      </c>
      <c r="CM104" s="46">
        <v>1710</v>
      </c>
      <c r="CN104" s="46">
        <v>140</v>
      </c>
      <c r="CO104" s="46">
        <v>17000</v>
      </c>
      <c r="CP104" s="46">
        <v>1200</v>
      </c>
      <c r="CQ104" s="46">
        <v>2140</v>
      </c>
      <c r="CR104" s="46">
        <v>110</v>
      </c>
      <c r="CS104" s="46">
        <v>7000</v>
      </c>
      <c r="CT104" s="46">
        <v>420</v>
      </c>
      <c r="CU104" s="46">
        <v>653</v>
      </c>
      <c r="CV104" s="46">
        <v>53</v>
      </c>
      <c r="CW104" s="46">
        <v>628</v>
      </c>
      <c r="CX104" s="46">
        <v>48</v>
      </c>
      <c r="CY104" s="46">
        <v>32.299999999999997</v>
      </c>
      <c r="CZ104" s="46">
        <v>2.4</v>
      </c>
      <c r="DA104" s="46">
        <v>78</v>
      </c>
      <c r="DB104" s="46">
        <v>8</v>
      </c>
      <c r="DC104" s="46">
        <v>6.65</v>
      </c>
      <c r="DD104" s="46">
        <v>0.99</v>
      </c>
      <c r="DE104" s="46">
        <v>34000</v>
      </c>
      <c r="DF104" s="46">
        <v>2500</v>
      </c>
      <c r="DG104" s="46">
        <v>3980</v>
      </c>
      <c r="DH104" s="46">
        <v>220</v>
      </c>
      <c r="DJ104" s="203" t="e">
        <f>#REF!</f>
        <v>#REF!</v>
      </c>
      <c r="DK104" s="204">
        <f t="shared" si="56"/>
        <v>464135.02109704644</v>
      </c>
      <c r="DL104" s="204">
        <f t="shared" si="57"/>
        <v>375203.91517128877</v>
      </c>
      <c r="DM104" s="204">
        <f t="shared" si="58"/>
        <v>329741.37931034487</v>
      </c>
      <c r="DN104" s="204">
        <f t="shared" si="59"/>
        <v>243326.03938730853</v>
      </c>
      <c r="DO104" s="204">
        <f t="shared" si="60"/>
        <v>154054.05405405405</v>
      </c>
      <c r="DP104" s="204">
        <f t="shared" si="61"/>
        <v>30373.001776198933</v>
      </c>
      <c r="DQ104" s="204">
        <f t="shared" si="62"/>
        <v>85427.135678391962</v>
      </c>
      <c r="DR104" s="204">
        <f t="shared" si="63"/>
        <v>59279.7783933518</v>
      </c>
      <c r="DS104" s="204">
        <f t="shared" si="64"/>
        <v>28455.284552845529</v>
      </c>
      <c r="DT104" s="204">
        <f t="shared" si="65"/>
        <v>11959.706959706959</v>
      </c>
      <c r="DU104" s="204">
        <f t="shared" si="66"/>
        <v>3925</v>
      </c>
      <c r="DV104" s="204">
        <f t="shared" si="67"/>
        <v>1307.6923076923076</v>
      </c>
      <c r="DW104" s="204">
        <f t="shared" si="68"/>
        <v>484.47204968944101</v>
      </c>
      <c r="DX104" s="204">
        <f t="shared" si="69"/>
        <v>270.32520325203251</v>
      </c>
      <c r="DY104" s="205">
        <f t="shared" si="70"/>
        <v>0.26476052113724141</v>
      </c>
      <c r="DZ104" s="206">
        <f t="shared" si="71"/>
        <v>9.5E-4</v>
      </c>
      <c r="EA104" s="206">
        <f t="shared" si="72"/>
        <v>8.5427135678391952</v>
      </c>
      <c r="EB104" s="223"/>
    </row>
    <row r="105" spans="1:132">
      <c r="A105" s="186">
        <v>42528.045907060186</v>
      </c>
      <c r="B105" s="45" t="s">
        <v>2335</v>
      </c>
      <c r="D105" s="45">
        <v>67923</v>
      </c>
      <c r="E105" s="45">
        <v>28399</v>
      </c>
      <c r="F105" s="45" t="s">
        <v>2336</v>
      </c>
      <c r="G105" s="45" t="s">
        <v>1754</v>
      </c>
      <c r="H105" s="45" t="s">
        <v>2337</v>
      </c>
      <c r="I105" s="45" t="s">
        <v>1756</v>
      </c>
      <c r="J105" s="159">
        <v>0.9253376157407408</v>
      </c>
      <c r="K105" s="46">
        <v>17.094999999999999</v>
      </c>
      <c r="L105" s="45" t="s">
        <v>2335</v>
      </c>
      <c r="M105" s="46">
        <v>4050</v>
      </c>
      <c r="N105" s="46">
        <v>27300</v>
      </c>
      <c r="O105" s="160">
        <v>0.54600000000000004</v>
      </c>
      <c r="P105" s="160">
        <f t="shared" si="73"/>
        <v>2.191452486366063E-2</v>
      </c>
      <c r="Q105" s="161">
        <v>6.6400000000000001E-2</v>
      </c>
      <c r="R105" s="161">
        <f t="shared" si="74"/>
        <v>3.280790148729419E-3</v>
      </c>
      <c r="S105" s="161">
        <v>0.86207</v>
      </c>
      <c r="T105" s="162">
        <v>15.06024</v>
      </c>
      <c r="U105" s="162">
        <f t="shared" si="75"/>
        <v>0.74411884446357091</v>
      </c>
      <c r="V105" s="163">
        <v>6.0999999999999999E-2</v>
      </c>
      <c r="W105" s="163">
        <f t="shared" si="76"/>
        <v>2.692285274631943E-3</v>
      </c>
      <c r="X105" s="162">
        <v>-0.4632</v>
      </c>
      <c r="Y105" s="164">
        <v>2.0719999999999999E-2</v>
      </c>
      <c r="Z105" s="164">
        <f t="shared" si="77"/>
        <v>6.7277586163595369E-4</v>
      </c>
      <c r="AA105" s="15">
        <v>0.54600000000000004</v>
      </c>
      <c r="AB105" s="15">
        <v>1.9E-2</v>
      </c>
      <c r="AC105" s="15">
        <v>6.6400000000000001E-2</v>
      </c>
      <c r="AD105" s="15">
        <v>3.0000000000000001E-3</v>
      </c>
      <c r="AE105" s="47">
        <v>0.86207</v>
      </c>
      <c r="AF105" s="67">
        <v>15.06024</v>
      </c>
      <c r="AG105" s="47">
        <v>0.68043260000000005</v>
      </c>
      <c r="AH105" s="15">
        <v>6.0999999999999999E-2</v>
      </c>
      <c r="AI105" s="4">
        <v>2.3999999999999998E-3</v>
      </c>
      <c r="AJ105" s="89">
        <v>-0.4632</v>
      </c>
      <c r="AK105" s="4">
        <v>2.0719999999999999E-2</v>
      </c>
      <c r="AL105" s="4">
        <v>5.2999999999999998E-4</v>
      </c>
      <c r="AM105" s="4">
        <v>1.661E-2</v>
      </c>
      <c r="AN105" s="4">
        <v>4.8000000000000001E-4</v>
      </c>
      <c r="AO105" s="46">
        <v>442</v>
      </c>
      <c r="AP105" s="46">
        <v>13</v>
      </c>
      <c r="AQ105" s="166">
        <v>414</v>
      </c>
      <c r="AR105" s="166">
        <v>18</v>
      </c>
      <c r="AS105" s="46">
        <v>414</v>
      </c>
      <c r="AT105" s="46">
        <v>10</v>
      </c>
      <c r="AU105" s="46">
        <v>629</v>
      </c>
      <c r="AV105" s="46">
        <v>76</v>
      </c>
      <c r="AW105" s="46">
        <v>45.9</v>
      </c>
      <c r="AX105" s="46">
        <v>3.7</v>
      </c>
      <c r="AY105" s="46">
        <v>236</v>
      </c>
      <c r="AZ105" s="46">
        <v>20</v>
      </c>
      <c r="BA105" s="46">
        <v>402600</v>
      </c>
      <c r="BB105" s="46">
        <v>33600</v>
      </c>
      <c r="BC105" s="46">
        <v>5334</v>
      </c>
      <c r="BD105" s="46">
        <v>390</v>
      </c>
      <c r="BE105" s="46">
        <v>127200</v>
      </c>
      <c r="BF105" s="46">
        <v>13800</v>
      </c>
      <c r="BG105" s="46">
        <v>51.6</v>
      </c>
      <c r="BH105" s="46">
        <v>19.8</v>
      </c>
      <c r="BI105" s="46">
        <f t="shared" si="54"/>
        <v>2465.1162790697672</v>
      </c>
      <c r="BJ105" s="46">
        <f t="shared" si="55"/>
        <v>982.99724021516386</v>
      </c>
      <c r="BL105" s="45" t="s">
        <v>2336</v>
      </c>
      <c r="BM105" s="45" t="s">
        <v>1758</v>
      </c>
      <c r="BN105" s="45" t="s">
        <v>2338</v>
      </c>
      <c r="BO105" s="45" t="s">
        <v>1760</v>
      </c>
      <c r="BP105" s="186">
        <v>4.5944560185185189E-2</v>
      </c>
      <c r="BQ105" s="46">
        <v>17.094999999999999</v>
      </c>
      <c r="BR105" s="46" t="s">
        <v>2335</v>
      </c>
      <c r="BS105" s="46">
        <v>230000</v>
      </c>
      <c r="BT105" s="46">
        <v>24000</v>
      </c>
      <c r="BU105" s="46">
        <v>300</v>
      </c>
      <c r="BV105" s="46">
        <v>1200</v>
      </c>
      <c r="BW105" s="46">
        <v>6780</v>
      </c>
      <c r="BX105" s="46">
        <v>470</v>
      </c>
      <c r="BY105" s="46">
        <v>38.200000000000003</v>
      </c>
      <c r="BZ105" s="46">
        <v>4.8</v>
      </c>
      <c r="CA105" s="166">
        <v>18100</v>
      </c>
      <c r="CB105" s="46">
        <v>1600</v>
      </c>
      <c r="CC105" s="46">
        <v>99630</v>
      </c>
      <c r="CD105" s="46">
        <v>8300</v>
      </c>
      <c r="CE105" s="46">
        <v>219000</v>
      </c>
      <c r="CF105" s="46">
        <v>15000</v>
      </c>
      <c r="CG105" s="46">
        <v>27100</v>
      </c>
      <c r="CH105" s="46">
        <v>2400</v>
      </c>
      <c r="CI105" s="46">
        <v>103600</v>
      </c>
      <c r="CJ105" s="46">
        <v>8900</v>
      </c>
      <c r="CK105" s="46">
        <v>21800</v>
      </c>
      <c r="CL105" s="46">
        <v>2100</v>
      </c>
      <c r="CM105" s="46">
        <v>2200</v>
      </c>
      <c r="CN105" s="46">
        <v>180</v>
      </c>
      <c r="CO105" s="46">
        <v>16400</v>
      </c>
      <c r="CP105" s="46">
        <v>1500</v>
      </c>
      <c r="CQ105" s="46">
        <v>2060</v>
      </c>
      <c r="CR105" s="46">
        <v>110</v>
      </c>
      <c r="CS105" s="46">
        <v>7370</v>
      </c>
      <c r="CT105" s="46">
        <v>550</v>
      </c>
      <c r="CU105" s="46">
        <v>768</v>
      </c>
      <c r="CV105" s="46">
        <v>67</v>
      </c>
      <c r="CW105" s="46">
        <v>801</v>
      </c>
      <c r="CX105" s="46">
        <v>88</v>
      </c>
      <c r="CY105" s="46">
        <v>48</v>
      </c>
      <c r="CZ105" s="46">
        <v>5</v>
      </c>
      <c r="DA105" s="46">
        <v>119</v>
      </c>
      <c r="DB105" s="46">
        <v>15</v>
      </c>
      <c r="DC105" s="46">
        <v>10.3</v>
      </c>
      <c r="DD105" s="46">
        <v>1.6</v>
      </c>
      <c r="DE105" s="46">
        <v>27300</v>
      </c>
      <c r="DF105" s="46">
        <v>2000</v>
      </c>
      <c r="DG105" s="46">
        <v>4050</v>
      </c>
      <c r="DH105" s="46">
        <v>410</v>
      </c>
      <c r="DJ105" s="203" t="e">
        <f>#REF!</f>
        <v>#REF!</v>
      </c>
      <c r="DK105" s="204">
        <f t="shared" si="56"/>
        <v>420379.74683544307</v>
      </c>
      <c r="DL105" s="204">
        <f t="shared" si="57"/>
        <v>357259.38009787927</v>
      </c>
      <c r="DM105" s="204">
        <f t="shared" si="58"/>
        <v>292025.86206896557</v>
      </c>
      <c r="DN105" s="204">
        <f t="shared" si="59"/>
        <v>226695.84245076586</v>
      </c>
      <c r="DO105" s="204">
        <f t="shared" si="60"/>
        <v>147297.29729729731</v>
      </c>
      <c r="DP105" s="204">
        <f t="shared" si="61"/>
        <v>39076.376554174065</v>
      </c>
      <c r="DQ105" s="204">
        <f t="shared" si="62"/>
        <v>82412.060301507532</v>
      </c>
      <c r="DR105" s="204">
        <f t="shared" si="63"/>
        <v>57063.711911357343</v>
      </c>
      <c r="DS105" s="204">
        <f t="shared" si="64"/>
        <v>29959.349593495936</v>
      </c>
      <c r="DT105" s="204">
        <f t="shared" si="65"/>
        <v>14065.934065934065</v>
      </c>
      <c r="DU105" s="204">
        <f t="shared" si="66"/>
        <v>5006.25</v>
      </c>
      <c r="DV105" s="204">
        <f t="shared" si="67"/>
        <v>1943.3198380566803</v>
      </c>
      <c r="DW105" s="204">
        <f t="shared" si="68"/>
        <v>739.13043478260863</v>
      </c>
      <c r="DX105" s="204">
        <f t="shared" si="69"/>
        <v>418.69918699186996</v>
      </c>
      <c r="DY105" s="205">
        <f t="shared" si="70"/>
        <v>0.35466759585872498</v>
      </c>
      <c r="DZ105" s="206">
        <f t="shared" si="71"/>
        <v>1.3975576662143827E-3</v>
      </c>
      <c r="EA105" s="206">
        <f t="shared" si="72"/>
        <v>6.7407407407407405</v>
      </c>
      <c r="EB105" s="223"/>
    </row>
    <row r="106" spans="1:132">
      <c r="A106" s="186">
        <v>42528.050561493059</v>
      </c>
      <c r="B106" s="45" t="s">
        <v>2339</v>
      </c>
      <c r="D106" s="45">
        <v>67847</v>
      </c>
      <c r="E106" s="45">
        <v>28481</v>
      </c>
      <c r="F106" s="45" t="s">
        <v>2340</v>
      </c>
      <c r="G106" s="45" t="s">
        <v>1754</v>
      </c>
      <c r="H106" s="45" t="s">
        <v>2341</v>
      </c>
      <c r="I106" s="45" t="s">
        <v>1756</v>
      </c>
      <c r="J106" s="159">
        <v>0.92999201388888897</v>
      </c>
      <c r="K106" s="46">
        <v>17.123000000000001</v>
      </c>
      <c r="L106" s="45" t="s">
        <v>2339</v>
      </c>
      <c r="M106" s="46">
        <v>5320</v>
      </c>
      <c r="N106" s="46">
        <v>56700</v>
      </c>
      <c r="O106" s="160">
        <v>0.52400000000000002</v>
      </c>
      <c r="P106" s="160">
        <f t="shared" si="73"/>
        <v>1.5193103698718046E-2</v>
      </c>
      <c r="Q106" s="161">
        <v>6.8099999999999994E-2</v>
      </c>
      <c r="R106" s="161">
        <f t="shared" si="74"/>
        <v>2.1012006091756207E-3</v>
      </c>
      <c r="S106" s="161">
        <v>0.95714999999999995</v>
      </c>
      <c r="T106" s="162">
        <v>14.684290000000001</v>
      </c>
      <c r="U106" s="162">
        <f t="shared" si="75"/>
        <v>0.45307836645521932</v>
      </c>
      <c r="V106" s="163">
        <v>5.5320000000000001E-2</v>
      </c>
      <c r="W106" s="163">
        <f t="shared" si="76"/>
        <v>1.166628029836417E-3</v>
      </c>
      <c r="X106" s="162">
        <v>0.16163</v>
      </c>
      <c r="Y106" s="164">
        <v>2.1000000000000001E-2</v>
      </c>
      <c r="Z106" s="164">
        <f t="shared" si="77"/>
        <v>6.3031738037277693E-4</v>
      </c>
      <c r="AA106" s="15">
        <v>0.52400000000000002</v>
      </c>
      <c r="AB106" s="15">
        <v>1.0999999999999999E-2</v>
      </c>
      <c r="AC106" s="15">
        <v>6.8099999999999994E-2</v>
      </c>
      <c r="AD106" s="15">
        <v>1.6000000000000001E-3</v>
      </c>
      <c r="AE106" s="47">
        <v>0.95714999999999995</v>
      </c>
      <c r="AF106" s="67">
        <v>14.684290000000001</v>
      </c>
      <c r="AG106" s="47">
        <v>0.34500530000000001</v>
      </c>
      <c r="AH106" s="15">
        <v>5.5320000000000001E-2</v>
      </c>
      <c r="AI106" s="4">
        <v>3.6999999999999999E-4</v>
      </c>
      <c r="AJ106" s="89">
        <v>0.16163</v>
      </c>
      <c r="AK106" s="4">
        <v>2.1000000000000001E-2</v>
      </c>
      <c r="AL106" s="4">
        <v>4.6999999999999999E-4</v>
      </c>
      <c r="AM106" s="4">
        <v>1.0045999999999999E-2</v>
      </c>
      <c r="AN106" s="4">
        <v>3.0000000000000001E-5</v>
      </c>
      <c r="AO106" s="46">
        <v>427.6</v>
      </c>
      <c r="AP106" s="46">
        <v>7.5</v>
      </c>
      <c r="AQ106" s="166">
        <v>424.8</v>
      </c>
      <c r="AR106" s="166">
        <v>9.6999999999999993</v>
      </c>
      <c r="AS106" s="46">
        <v>420</v>
      </c>
      <c r="AT106" s="46">
        <v>9.4</v>
      </c>
      <c r="AU106" s="46">
        <v>425</v>
      </c>
      <c r="AV106" s="46">
        <v>15</v>
      </c>
      <c r="AW106" s="46">
        <v>54.2</v>
      </c>
      <c r="AX106" s="46">
        <v>2.2999999999999998</v>
      </c>
      <c r="AY106" s="46">
        <v>413</v>
      </c>
      <c r="AZ106" s="46">
        <v>17</v>
      </c>
      <c r="BA106" s="46">
        <v>715200</v>
      </c>
      <c r="BB106" s="46">
        <v>25200</v>
      </c>
      <c r="BC106" s="46">
        <v>6360</v>
      </c>
      <c r="BD106" s="46">
        <v>228</v>
      </c>
      <c r="BE106" s="46">
        <v>166200</v>
      </c>
      <c r="BF106" s="46">
        <v>5820</v>
      </c>
      <c r="BG106" s="46">
        <v>10.8</v>
      </c>
      <c r="BH106" s="46">
        <v>16.2</v>
      </c>
      <c r="BI106" s="46">
        <f t="shared" si="54"/>
        <v>15388.888888888889</v>
      </c>
      <c r="BJ106" s="46">
        <f t="shared" si="55"/>
        <v>23089.622755955657</v>
      </c>
      <c r="BL106" s="45" t="s">
        <v>2340</v>
      </c>
      <c r="BM106" s="45" t="s">
        <v>1758</v>
      </c>
      <c r="BN106" s="45" t="s">
        <v>2342</v>
      </c>
      <c r="BO106" s="45" t="s">
        <v>1760</v>
      </c>
      <c r="BP106" s="186">
        <v>5.0598958333333333E-2</v>
      </c>
      <c r="BQ106" s="46">
        <v>17.123000000000001</v>
      </c>
      <c r="BR106" s="46" t="s">
        <v>2339</v>
      </c>
      <c r="BS106" s="46">
        <v>234000</v>
      </c>
      <c r="BT106" s="46">
        <v>21000</v>
      </c>
      <c r="BU106" s="46">
        <v>790</v>
      </c>
      <c r="BV106" s="46">
        <v>930</v>
      </c>
      <c r="BW106" s="46">
        <v>10560</v>
      </c>
      <c r="BX106" s="46">
        <v>870</v>
      </c>
      <c r="BY106" s="46">
        <v>54.3</v>
      </c>
      <c r="BZ106" s="46">
        <v>4.8</v>
      </c>
      <c r="CA106" s="166">
        <v>17600</v>
      </c>
      <c r="CB106" s="46">
        <v>1600</v>
      </c>
      <c r="CC106" s="46">
        <v>114000</v>
      </c>
      <c r="CD106" s="46">
        <v>11000</v>
      </c>
      <c r="CE106" s="46">
        <v>240000</v>
      </c>
      <c r="CF106" s="46">
        <v>23000</v>
      </c>
      <c r="CG106" s="46">
        <v>26300</v>
      </c>
      <c r="CH106" s="46">
        <v>2800</v>
      </c>
      <c r="CI106" s="46">
        <v>86500</v>
      </c>
      <c r="CJ106" s="46">
        <v>8100</v>
      </c>
      <c r="CK106" s="46">
        <v>15300</v>
      </c>
      <c r="CL106" s="46">
        <v>1600</v>
      </c>
      <c r="CM106" s="46">
        <v>2700</v>
      </c>
      <c r="CN106" s="46">
        <v>200</v>
      </c>
      <c r="CO106" s="46">
        <v>9520</v>
      </c>
      <c r="CP106" s="46">
        <v>790</v>
      </c>
      <c r="CQ106" s="46">
        <v>1260</v>
      </c>
      <c r="CR106" s="46">
        <v>120</v>
      </c>
      <c r="CS106" s="46">
        <v>5150</v>
      </c>
      <c r="CT106" s="46">
        <v>360</v>
      </c>
      <c r="CU106" s="46">
        <v>722</v>
      </c>
      <c r="CV106" s="46">
        <v>63</v>
      </c>
      <c r="CW106" s="46">
        <v>1500</v>
      </c>
      <c r="CX106" s="46">
        <v>190</v>
      </c>
      <c r="CY106" s="46">
        <v>167</v>
      </c>
      <c r="CZ106" s="46">
        <v>17</v>
      </c>
      <c r="DA106" s="46">
        <v>669</v>
      </c>
      <c r="DB106" s="46">
        <v>63</v>
      </c>
      <c r="DC106" s="46">
        <v>79</v>
      </c>
      <c r="DD106" s="46">
        <v>8.8000000000000007</v>
      </c>
      <c r="DE106" s="46">
        <v>56700</v>
      </c>
      <c r="DF106" s="46">
        <v>5200</v>
      </c>
      <c r="DG106" s="46">
        <v>5320</v>
      </c>
      <c r="DH106" s="46">
        <v>480</v>
      </c>
      <c r="DJ106" s="203" t="e">
        <f>#REF!</f>
        <v>#REF!</v>
      </c>
      <c r="DK106" s="204">
        <f t="shared" si="56"/>
        <v>481012.65822784812</v>
      </c>
      <c r="DL106" s="204">
        <f t="shared" si="57"/>
        <v>391517.12887438823</v>
      </c>
      <c r="DM106" s="204">
        <f t="shared" si="58"/>
        <v>283405.1724137931</v>
      </c>
      <c r="DN106" s="204">
        <f t="shared" si="59"/>
        <v>189277.89934354485</v>
      </c>
      <c r="DO106" s="204">
        <f t="shared" si="60"/>
        <v>103378.37837837839</v>
      </c>
      <c r="DP106" s="204">
        <f t="shared" si="61"/>
        <v>47957.371225577263</v>
      </c>
      <c r="DQ106" s="204">
        <f t="shared" si="62"/>
        <v>47839.195979899494</v>
      </c>
      <c r="DR106" s="204">
        <f t="shared" si="63"/>
        <v>34903.047091412744</v>
      </c>
      <c r="DS106" s="204">
        <f t="shared" si="64"/>
        <v>20934.959349593497</v>
      </c>
      <c r="DT106" s="204">
        <f t="shared" si="65"/>
        <v>13223.443223443222</v>
      </c>
      <c r="DU106" s="204">
        <f t="shared" si="66"/>
        <v>9375</v>
      </c>
      <c r="DV106" s="204">
        <f t="shared" si="67"/>
        <v>6761.1336032388663</v>
      </c>
      <c r="DW106" s="204">
        <f t="shared" si="68"/>
        <v>4155.2795031055903</v>
      </c>
      <c r="DX106" s="204">
        <f t="shared" si="69"/>
        <v>3211.3821138211383</v>
      </c>
      <c r="DY106" s="205">
        <f t="shared" si="70"/>
        <v>0.68194378481605833</v>
      </c>
      <c r="DZ106" s="206">
        <f t="shared" si="71"/>
        <v>1.5339805825242718E-2</v>
      </c>
      <c r="EA106" s="206">
        <f t="shared" si="72"/>
        <v>10.657894736842104</v>
      </c>
      <c r="EB106" s="223"/>
    </row>
    <row r="107" spans="1:132">
      <c r="A107" s="186">
        <v>42528.054653854168</v>
      </c>
      <c r="B107" s="45" t="s">
        <v>2343</v>
      </c>
      <c r="D107" s="45">
        <v>67863</v>
      </c>
      <c r="E107" s="45">
        <v>28481</v>
      </c>
      <c r="F107" s="45" t="s">
        <v>2344</v>
      </c>
      <c r="G107" s="45" t="s">
        <v>1754</v>
      </c>
      <c r="H107" s="45" t="s">
        <v>2345</v>
      </c>
      <c r="I107" s="45" t="s">
        <v>1756</v>
      </c>
      <c r="J107" s="159">
        <v>0.93408437499999997</v>
      </c>
      <c r="K107" s="46">
        <v>17.091000000000001</v>
      </c>
      <c r="L107" s="45" t="s">
        <v>2343</v>
      </c>
      <c r="M107" s="46">
        <v>5720</v>
      </c>
      <c r="N107" s="46">
        <v>58700</v>
      </c>
      <c r="O107" s="160">
        <v>0.51500000000000001</v>
      </c>
      <c r="P107" s="160">
        <f t="shared" si="73"/>
        <v>1.5069505632236248E-2</v>
      </c>
      <c r="Q107" s="161">
        <v>6.7799999999999999E-2</v>
      </c>
      <c r="R107" s="161">
        <f t="shared" si="74"/>
        <v>2.0220623135798759E-3</v>
      </c>
      <c r="S107" s="161">
        <v>0.96894000000000002</v>
      </c>
      <c r="T107" s="162">
        <v>14.74926</v>
      </c>
      <c r="U107" s="162">
        <f t="shared" si="75"/>
        <v>0.4398808954731383</v>
      </c>
      <c r="V107" s="163">
        <v>5.5239999999999997E-2</v>
      </c>
      <c r="W107" s="163">
        <f t="shared" si="76"/>
        <v>1.1373139584125397E-3</v>
      </c>
      <c r="X107" s="162">
        <v>8.6772000000000002E-2</v>
      </c>
      <c r="Y107" s="164">
        <v>2.0969999999999999E-2</v>
      </c>
      <c r="Z107" s="164">
        <f t="shared" si="77"/>
        <v>6.0786212252450804E-4</v>
      </c>
      <c r="AA107" s="15">
        <v>0.51500000000000001</v>
      </c>
      <c r="AB107" s="15">
        <v>1.0999999999999999E-2</v>
      </c>
      <c r="AC107" s="15">
        <v>6.7799999999999999E-2</v>
      </c>
      <c r="AD107" s="15">
        <v>1.5E-3</v>
      </c>
      <c r="AE107" s="47">
        <v>0.96894000000000002</v>
      </c>
      <c r="AF107" s="67">
        <v>14.74926</v>
      </c>
      <c r="AG107" s="47">
        <v>0.32631110000000002</v>
      </c>
      <c r="AH107" s="15">
        <v>5.5239999999999997E-2</v>
      </c>
      <c r="AI107" s="4">
        <v>2.7E-4</v>
      </c>
      <c r="AJ107" s="89">
        <v>8.6772000000000002E-2</v>
      </c>
      <c r="AK107" s="4">
        <v>2.0969999999999999E-2</v>
      </c>
      <c r="AL107" s="4">
        <v>4.4000000000000002E-4</v>
      </c>
      <c r="AM107" s="4">
        <v>9.9769999999999998E-3</v>
      </c>
      <c r="AN107" s="4">
        <v>2.8E-5</v>
      </c>
      <c r="AO107" s="46">
        <v>421.5</v>
      </c>
      <c r="AP107" s="46">
        <v>7.1</v>
      </c>
      <c r="AQ107" s="166">
        <v>422.9</v>
      </c>
      <c r="AR107" s="166">
        <v>8.9</v>
      </c>
      <c r="AS107" s="46">
        <v>419.5</v>
      </c>
      <c r="AT107" s="46">
        <v>8.6999999999999993</v>
      </c>
      <c r="AU107" s="46">
        <v>422</v>
      </c>
      <c r="AV107" s="46">
        <v>11</v>
      </c>
      <c r="AW107" s="46">
        <v>62.3</v>
      </c>
      <c r="AX107" s="46">
        <v>2.9</v>
      </c>
      <c r="AY107" s="46">
        <v>442</v>
      </c>
      <c r="AZ107" s="46">
        <v>19</v>
      </c>
      <c r="BA107" s="46">
        <v>763200</v>
      </c>
      <c r="BB107" s="46">
        <v>28800</v>
      </c>
      <c r="BC107" s="46">
        <v>7272</v>
      </c>
      <c r="BD107" s="46">
        <v>294</v>
      </c>
      <c r="BE107" s="46">
        <v>189600</v>
      </c>
      <c r="BF107" s="46">
        <v>7800</v>
      </c>
      <c r="BG107" s="46">
        <v>8.4</v>
      </c>
      <c r="BH107" s="46">
        <v>15</v>
      </c>
      <c r="BI107" s="46">
        <f t="shared" si="54"/>
        <v>22571.428571428569</v>
      </c>
      <c r="BJ107" s="46">
        <f t="shared" si="55"/>
        <v>40316.817232639973</v>
      </c>
      <c r="BL107" s="45" t="s">
        <v>2344</v>
      </c>
      <c r="BM107" s="45" t="s">
        <v>1758</v>
      </c>
      <c r="BN107" s="45" t="s">
        <v>2346</v>
      </c>
      <c r="BO107" s="45" t="s">
        <v>1760</v>
      </c>
      <c r="BP107" s="186">
        <v>5.4691319444444442E-2</v>
      </c>
      <c r="BQ107" s="46">
        <v>17.091000000000001</v>
      </c>
      <c r="BR107" s="46" t="s">
        <v>2343</v>
      </c>
      <c r="BS107" s="46">
        <v>247000</v>
      </c>
      <c r="BT107" s="46">
        <v>20000</v>
      </c>
      <c r="BU107" s="46">
        <v>1110</v>
      </c>
      <c r="BV107" s="46">
        <v>880</v>
      </c>
      <c r="BW107" s="46">
        <v>10250</v>
      </c>
      <c r="BX107" s="46">
        <v>870</v>
      </c>
      <c r="BY107" s="46">
        <v>51.7</v>
      </c>
      <c r="BZ107" s="46">
        <v>7</v>
      </c>
      <c r="CA107" s="166">
        <v>18000</v>
      </c>
      <c r="CB107" s="46">
        <v>1700</v>
      </c>
      <c r="CC107" s="46">
        <v>115000</v>
      </c>
      <c r="CD107" s="46">
        <v>12000</v>
      </c>
      <c r="CE107" s="46">
        <v>240000</v>
      </c>
      <c r="CF107" s="46">
        <v>19000</v>
      </c>
      <c r="CG107" s="46">
        <v>26600</v>
      </c>
      <c r="CH107" s="46">
        <v>2600</v>
      </c>
      <c r="CI107" s="46">
        <v>86300</v>
      </c>
      <c r="CJ107" s="46">
        <v>9400</v>
      </c>
      <c r="CK107" s="46">
        <v>13900</v>
      </c>
      <c r="CL107" s="46">
        <v>1200</v>
      </c>
      <c r="CM107" s="46">
        <v>2940</v>
      </c>
      <c r="CN107" s="46">
        <v>180</v>
      </c>
      <c r="CO107" s="46">
        <v>9680</v>
      </c>
      <c r="CP107" s="46">
        <v>710</v>
      </c>
      <c r="CQ107" s="46">
        <v>1177</v>
      </c>
      <c r="CR107" s="46">
        <v>84</v>
      </c>
      <c r="CS107" s="46">
        <v>5120</v>
      </c>
      <c r="CT107" s="46">
        <v>420</v>
      </c>
      <c r="CU107" s="46">
        <v>704</v>
      </c>
      <c r="CV107" s="46">
        <v>43</v>
      </c>
      <c r="CW107" s="46">
        <v>1470</v>
      </c>
      <c r="CX107" s="46">
        <v>120</v>
      </c>
      <c r="CY107" s="46">
        <v>169</v>
      </c>
      <c r="CZ107" s="46">
        <v>15</v>
      </c>
      <c r="DA107" s="46">
        <v>678</v>
      </c>
      <c r="DB107" s="46">
        <v>66</v>
      </c>
      <c r="DC107" s="46">
        <v>83</v>
      </c>
      <c r="DD107" s="46">
        <v>10</v>
      </c>
      <c r="DE107" s="46">
        <v>58700</v>
      </c>
      <c r="DF107" s="46">
        <v>4200</v>
      </c>
      <c r="DG107" s="46">
        <v>5720</v>
      </c>
      <c r="DH107" s="46">
        <v>450</v>
      </c>
      <c r="DJ107" s="203" t="e">
        <f>#REF!</f>
        <v>#REF!</v>
      </c>
      <c r="DK107" s="204">
        <f t="shared" si="56"/>
        <v>485232.06751054857</v>
      </c>
      <c r="DL107" s="204">
        <f t="shared" si="57"/>
        <v>391517.12887438823</v>
      </c>
      <c r="DM107" s="204">
        <f t="shared" si="58"/>
        <v>286637.93103448278</v>
      </c>
      <c r="DN107" s="204">
        <f t="shared" si="59"/>
        <v>188840.26258205689</v>
      </c>
      <c r="DO107" s="204">
        <f t="shared" si="60"/>
        <v>93918.91891891892</v>
      </c>
      <c r="DP107" s="204">
        <f t="shared" si="61"/>
        <v>52220.248667850799</v>
      </c>
      <c r="DQ107" s="204">
        <f t="shared" si="62"/>
        <v>48643.21608040201</v>
      </c>
      <c r="DR107" s="204">
        <f t="shared" si="63"/>
        <v>32603.878116343491</v>
      </c>
      <c r="DS107" s="204">
        <f t="shared" si="64"/>
        <v>20813.0081300813</v>
      </c>
      <c r="DT107" s="204">
        <f t="shared" si="65"/>
        <v>12893.772893772893</v>
      </c>
      <c r="DU107" s="204">
        <f t="shared" si="66"/>
        <v>9187.5</v>
      </c>
      <c r="DV107" s="204">
        <f t="shared" si="67"/>
        <v>6842.105263157895</v>
      </c>
      <c r="DW107" s="204">
        <f t="shared" si="68"/>
        <v>4211.1801242236024</v>
      </c>
      <c r="DX107" s="204">
        <f t="shared" si="69"/>
        <v>3373.9837398373984</v>
      </c>
      <c r="DY107" s="205">
        <f t="shared" si="70"/>
        <v>0.77259386054817125</v>
      </c>
      <c r="DZ107" s="206">
        <f t="shared" si="71"/>
        <v>1.6210937500000001E-2</v>
      </c>
      <c r="EA107" s="206">
        <f t="shared" si="72"/>
        <v>10.262237762237762</v>
      </c>
      <c r="EB107" s="223"/>
    </row>
    <row r="108" spans="1:132">
      <c r="A108" s="186">
        <v>42528.057997361109</v>
      </c>
      <c r="B108" s="45" t="s">
        <v>2347</v>
      </c>
      <c r="D108" s="45">
        <v>67879</v>
      </c>
      <c r="E108" s="45">
        <v>28481</v>
      </c>
      <c r="F108" s="45" t="s">
        <v>2243</v>
      </c>
      <c r="G108" s="45" t="s">
        <v>1754</v>
      </c>
      <c r="H108" s="45" t="s">
        <v>2348</v>
      </c>
      <c r="I108" s="45" t="s">
        <v>1756</v>
      </c>
      <c r="J108" s="159">
        <v>0.93742789351851863</v>
      </c>
      <c r="K108" s="46">
        <v>17.076000000000001</v>
      </c>
      <c r="L108" s="45" t="s">
        <v>2347</v>
      </c>
      <c r="M108" s="46">
        <v>6070</v>
      </c>
      <c r="N108" s="46">
        <v>53300</v>
      </c>
      <c r="O108" s="160">
        <v>0.52300000000000002</v>
      </c>
      <c r="P108" s="160">
        <f t="shared" si="73"/>
        <v>1.5918906997655337E-2</v>
      </c>
      <c r="Q108" s="161">
        <v>6.8900000000000003E-2</v>
      </c>
      <c r="R108" s="161">
        <f t="shared" si="74"/>
        <v>2.0368809489020217E-3</v>
      </c>
      <c r="S108" s="161">
        <v>0.95864000000000005</v>
      </c>
      <c r="T108" s="162">
        <v>14.51379</v>
      </c>
      <c r="U108" s="162">
        <f t="shared" si="75"/>
        <v>0.42906911318067398</v>
      </c>
      <c r="V108" s="163">
        <v>5.5410000000000001E-2</v>
      </c>
      <c r="W108" s="163">
        <f t="shared" si="76"/>
        <v>1.14808851575129E-3</v>
      </c>
      <c r="X108" s="162">
        <v>2.5381999999999998E-2</v>
      </c>
      <c r="Y108" s="164">
        <v>2.147E-2</v>
      </c>
      <c r="Z108" s="164">
        <f t="shared" si="77"/>
        <v>6.3661947818143287E-4</v>
      </c>
      <c r="AA108" s="15">
        <v>0.52300000000000002</v>
      </c>
      <c r="AB108" s="15">
        <v>1.2E-2</v>
      </c>
      <c r="AC108" s="15">
        <v>6.8900000000000003E-2</v>
      </c>
      <c r="AD108" s="15">
        <v>1.5E-3</v>
      </c>
      <c r="AE108" s="47">
        <v>0.95864000000000005</v>
      </c>
      <c r="AF108" s="67">
        <v>14.51379</v>
      </c>
      <c r="AG108" s="47">
        <v>0.31597510000000001</v>
      </c>
      <c r="AH108" s="15">
        <v>5.5410000000000001E-2</v>
      </c>
      <c r="AI108" s="4">
        <v>2.9999999999999997E-4</v>
      </c>
      <c r="AJ108" s="89">
        <v>2.5381999999999998E-2</v>
      </c>
      <c r="AK108" s="4">
        <v>2.147E-2</v>
      </c>
      <c r="AL108" s="4">
        <v>4.6999999999999999E-4</v>
      </c>
      <c r="AM108" s="4">
        <v>1.0073E-2</v>
      </c>
      <c r="AN108" s="4">
        <v>6.7999999999999999E-5</v>
      </c>
      <c r="AO108" s="46">
        <v>427</v>
      </c>
      <c r="AP108" s="46">
        <v>7.9</v>
      </c>
      <c r="AQ108" s="166">
        <v>429.2</v>
      </c>
      <c r="AR108" s="166">
        <v>9.1999999999999993</v>
      </c>
      <c r="AS108" s="46">
        <v>429.3</v>
      </c>
      <c r="AT108" s="46">
        <v>9.4</v>
      </c>
      <c r="AU108" s="46">
        <v>429</v>
      </c>
      <c r="AV108" s="46">
        <v>12</v>
      </c>
      <c r="AW108" s="46">
        <v>61.3</v>
      </c>
      <c r="AX108" s="46">
        <v>2.9</v>
      </c>
      <c r="AY108" s="46">
        <v>385</v>
      </c>
      <c r="AZ108" s="46">
        <v>16</v>
      </c>
      <c r="BA108" s="46">
        <v>672000</v>
      </c>
      <c r="BB108" s="46">
        <v>27000</v>
      </c>
      <c r="BC108" s="46">
        <v>7116</v>
      </c>
      <c r="BD108" s="46">
        <v>348</v>
      </c>
      <c r="BE108" s="46">
        <v>184800</v>
      </c>
      <c r="BF108" s="46">
        <v>9000</v>
      </c>
      <c r="BG108" s="46">
        <v>9</v>
      </c>
      <c r="BH108" s="46">
        <v>12</v>
      </c>
      <c r="BI108" s="46">
        <f t="shared" si="54"/>
        <v>20533.333333333332</v>
      </c>
      <c r="BJ108" s="46">
        <f t="shared" si="55"/>
        <v>27396.034677474447</v>
      </c>
      <c r="BL108" s="45" t="s">
        <v>2243</v>
      </c>
      <c r="BM108" s="45" t="s">
        <v>1758</v>
      </c>
      <c r="BN108" s="45" t="s">
        <v>2349</v>
      </c>
      <c r="BO108" s="45" t="s">
        <v>1760</v>
      </c>
      <c r="BP108" s="186">
        <v>5.8034837962962965E-2</v>
      </c>
      <c r="BQ108" s="46">
        <v>17.076000000000001</v>
      </c>
      <c r="BR108" s="46" t="s">
        <v>2347</v>
      </c>
      <c r="BS108" s="46">
        <v>221000</v>
      </c>
      <c r="BT108" s="46">
        <v>13000</v>
      </c>
      <c r="BU108" s="46">
        <v>1470</v>
      </c>
      <c r="BV108" s="46">
        <v>750</v>
      </c>
      <c r="BW108" s="46">
        <v>10420</v>
      </c>
      <c r="BX108" s="46">
        <v>660</v>
      </c>
      <c r="BY108" s="46">
        <v>61.4</v>
      </c>
      <c r="BZ108" s="46">
        <v>5.7</v>
      </c>
      <c r="CA108" s="166">
        <v>20200</v>
      </c>
      <c r="CB108" s="46">
        <v>1400</v>
      </c>
      <c r="CC108" s="46">
        <v>132800</v>
      </c>
      <c r="CD108" s="46">
        <v>9100</v>
      </c>
      <c r="CE108" s="46">
        <v>268000</v>
      </c>
      <c r="CF108" s="46">
        <v>23000</v>
      </c>
      <c r="CG108" s="46">
        <v>27000</v>
      </c>
      <c r="CH108" s="46">
        <v>1700</v>
      </c>
      <c r="CI108" s="46">
        <v>91200</v>
      </c>
      <c r="CJ108" s="46">
        <v>6100</v>
      </c>
      <c r="CK108" s="46">
        <v>15000</v>
      </c>
      <c r="CL108" s="46">
        <v>1300</v>
      </c>
      <c r="CM108" s="46">
        <v>3040</v>
      </c>
      <c r="CN108" s="46">
        <v>210</v>
      </c>
      <c r="CO108" s="46">
        <v>10460</v>
      </c>
      <c r="CP108" s="46">
        <v>750</v>
      </c>
      <c r="CQ108" s="46">
        <v>1412</v>
      </c>
      <c r="CR108" s="46">
        <v>95</v>
      </c>
      <c r="CS108" s="46">
        <v>5800</v>
      </c>
      <c r="CT108" s="46">
        <v>470</v>
      </c>
      <c r="CU108" s="46">
        <v>782</v>
      </c>
      <c r="CV108" s="46">
        <v>56</v>
      </c>
      <c r="CW108" s="46">
        <v>1650</v>
      </c>
      <c r="CX108" s="46">
        <v>130</v>
      </c>
      <c r="CY108" s="46">
        <v>211</v>
      </c>
      <c r="CZ108" s="46">
        <v>17</v>
      </c>
      <c r="DA108" s="46">
        <v>787</v>
      </c>
      <c r="DB108" s="46">
        <v>60</v>
      </c>
      <c r="DC108" s="46">
        <v>101.9</v>
      </c>
      <c r="DD108" s="46">
        <v>9.1</v>
      </c>
      <c r="DE108" s="46">
        <v>53300</v>
      </c>
      <c r="DF108" s="46">
        <v>3500</v>
      </c>
      <c r="DG108" s="46">
        <v>6070</v>
      </c>
      <c r="DH108" s="46">
        <v>320</v>
      </c>
      <c r="DJ108" s="203" t="e">
        <f>#REF!</f>
        <v>#REF!</v>
      </c>
      <c r="DK108" s="204">
        <f t="shared" si="56"/>
        <v>560337.55274261604</v>
      </c>
      <c r="DL108" s="204">
        <f t="shared" si="57"/>
        <v>437194.12724306691</v>
      </c>
      <c r="DM108" s="204">
        <f t="shared" si="58"/>
        <v>290948.27586206899</v>
      </c>
      <c r="DN108" s="204">
        <f t="shared" si="59"/>
        <v>199562.36323851201</v>
      </c>
      <c r="DO108" s="204">
        <f t="shared" si="60"/>
        <v>101351.35135135136</v>
      </c>
      <c r="DP108" s="204">
        <f t="shared" si="61"/>
        <v>53996.447602131433</v>
      </c>
      <c r="DQ108" s="204">
        <f t="shared" si="62"/>
        <v>52562.814070351757</v>
      </c>
      <c r="DR108" s="204">
        <f t="shared" si="63"/>
        <v>39113.573407202217</v>
      </c>
      <c r="DS108" s="204">
        <f t="shared" si="64"/>
        <v>23577.235772357722</v>
      </c>
      <c r="DT108" s="204">
        <f t="shared" si="65"/>
        <v>14322.344322344321</v>
      </c>
      <c r="DU108" s="204">
        <f t="shared" si="66"/>
        <v>10312.5</v>
      </c>
      <c r="DV108" s="204">
        <f t="shared" si="67"/>
        <v>8542.5101214574897</v>
      </c>
      <c r="DW108" s="204">
        <f t="shared" si="68"/>
        <v>4888.1987577639748</v>
      </c>
      <c r="DX108" s="204">
        <f t="shared" si="69"/>
        <v>4142.2764227642274</v>
      </c>
      <c r="DY108" s="205">
        <f t="shared" si="70"/>
        <v>0.73979452493141218</v>
      </c>
      <c r="DZ108" s="206">
        <f t="shared" si="71"/>
        <v>1.7568965517241381E-2</v>
      </c>
      <c r="EA108" s="206">
        <f t="shared" si="72"/>
        <v>8.7808896210873151</v>
      </c>
      <c r="EB108" s="223"/>
    </row>
    <row r="109" spans="1:132">
      <c r="A109" s="186">
        <v>42528.062458807872</v>
      </c>
      <c r="B109" s="45" t="s">
        <v>2350</v>
      </c>
      <c r="D109" s="45">
        <v>67895</v>
      </c>
      <c r="E109" s="45">
        <v>28481</v>
      </c>
      <c r="F109" s="45" t="s">
        <v>2351</v>
      </c>
      <c r="G109" s="45" t="s">
        <v>1754</v>
      </c>
      <c r="H109" s="45" t="s">
        <v>2352</v>
      </c>
      <c r="I109" s="45" t="s">
        <v>1756</v>
      </c>
      <c r="J109" s="159">
        <v>0.94188935185185185</v>
      </c>
      <c r="K109" s="46">
        <v>17.061</v>
      </c>
      <c r="L109" s="45" t="s">
        <v>2350</v>
      </c>
      <c r="M109" s="46">
        <v>5350</v>
      </c>
      <c r="N109" s="46">
        <v>43500</v>
      </c>
      <c r="O109" s="160">
        <v>0.51600000000000001</v>
      </c>
      <c r="P109" s="160">
        <f t="shared" si="73"/>
        <v>1.6598264969568354E-2</v>
      </c>
      <c r="Q109" s="161">
        <v>6.8500000000000005E-2</v>
      </c>
      <c r="R109" s="161">
        <f t="shared" si="74"/>
        <v>2.3424132854814499E-3</v>
      </c>
      <c r="S109" s="161">
        <v>0.97655999999999998</v>
      </c>
      <c r="T109" s="162">
        <v>14.59854</v>
      </c>
      <c r="U109" s="162">
        <f t="shared" si="75"/>
        <v>0.49920895823456529</v>
      </c>
      <c r="V109" s="163">
        <v>5.5219999999999998E-2</v>
      </c>
      <c r="W109" s="163">
        <f t="shared" si="76"/>
        <v>1.1555515393092599E-3</v>
      </c>
      <c r="X109" s="162">
        <v>-3.3243000000000002E-2</v>
      </c>
      <c r="Y109" s="164">
        <v>2.128E-2</v>
      </c>
      <c r="Z109" s="164">
        <f t="shared" si="77"/>
        <v>6.8755753213822031E-4</v>
      </c>
      <c r="AA109" s="15">
        <v>0.51600000000000001</v>
      </c>
      <c r="AB109" s="15">
        <v>1.2999999999999999E-2</v>
      </c>
      <c r="AC109" s="15">
        <v>6.8500000000000005E-2</v>
      </c>
      <c r="AD109" s="15">
        <v>1.9E-3</v>
      </c>
      <c r="AE109" s="47">
        <v>0.97655999999999998</v>
      </c>
      <c r="AF109" s="67">
        <v>14.59854</v>
      </c>
      <c r="AG109" s="47">
        <v>0.40492299999999998</v>
      </c>
      <c r="AH109" s="15">
        <v>5.5219999999999998E-2</v>
      </c>
      <c r="AI109" s="4">
        <v>3.4000000000000002E-4</v>
      </c>
      <c r="AJ109" s="89">
        <v>-3.3243000000000002E-2</v>
      </c>
      <c r="AK109" s="4">
        <v>2.128E-2</v>
      </c>
      <c r="AL109" s="4">
        <v>5.4000000000000001E-4</v>
      </c>
      <c r="AM109" s="4">
        <v>9.9959999999999997E-3</v>
      </c>
      <c r="AN109" s="4">
        <v>1.7E-5</v>
      </c>
      <c r="AO109" s="46">
        <v>422.2</v>
      </c>
      <c r="AP109" s="46">
        <v>8.8000000000000007</v>
      </c>
      <c r="AQ109" s="166">
        <v>430</v>
      </c>
      <c r="AR109" s="166">
        <v>11</v>
      </c>
      <c r="AS109" s="46">
        <v>426</v>
      </c>
      <c r="AT109" s="46">
        <v>11</v>
      </c>
      <c r="AU109" s="46">
        <v>421</v>
      </c>
      <c r="AV109" s="46">
        <v>14</v>
      </c>
      <c r="AW109" s="46">
        <v>58.3</v>
      </c>
      <c r="AX109" s="46">
        <v>2.8</v>
      </c>
      <c r="AY109" s="46">
        <v>336</v>
      </c>
      <c r="AZ109" s="46">
        <v>16</v>
      </c>
      <c r="BA109" s="46">
        <v>595800</v>
      </c>
      <c r="BB109" s="46">
        <v>22800</v>
      </c>
      <c r="BC109" s="46">
        <v>6894</v>
      </c>
      <c r="BD109" s="46">
        <v>264</v>
      </c>
      <c r="BE109" s="46">
        <v>180600</v>
      </c>
      <c r="BF109" s="46">
        <v>7200</v>
      </c>
      <c r="BG109" s="46">
        <v>19.8</v>
      </c>
      <c r="BH109" s="46">
        <v>15</v>
      </c>
      <c r="BI109" s="46">
        <f t="shared" si="54"/>
        <v>9121.2121212121201</v>
      </c>
      <c r="BJ109" s="46">
        <f t="shared" si="55"/>
        <v>6919.5706738540357</v>
      </c>
      <c r="BL109" s="45" t="s">
        <v>2351</v>
      </c>
      <c r="BM109" s="45" t="s">
        <v>1758</v>
      </c>
      <c r="BN109" s="45" t="s">
        <v>2353</v>
      </c>
      <c r="BO109" s="45" t="s">
        <v>1760</v>
      </c>
      <c r="BP109" s="186">
        <v>6.24962962962963E-2</v>
      </c>
      <c r="BQ109" s="46">
        <v>17.061</v>
      </c>
      <c r="BR109" s="46" t="s">
        <v>2350</v>
      </c>
      <c r="BS109" s="46">
        <v>238000</v>
      </c>
      <c r="BT109" s="46">
        <v>17000</v>
      </c>
      <c r="BU109" s="46">
        <v>2600</v>
      </c>
      <c r="BV109" s="46">
        <v>1200</v>
      </c>
      <c r="BW109" s="46">
        <v>10100</v>
      </c>
      <c r="BX109" s="46">
        <v>940</v>
      </c>
      <c r="BY109" s="46">
        <v>53.5</v>
      </c>
      <c r="BZ109" s="46">
        <v>5.7</v>
      </c>
      <c r="CA109" s="166">
        <v>16400</v>
      </c>
      <c r="CB109" s="46">
        <v>1800</v>
      </c>
      <c r="CC109" s="46">
        <v>119000</v>
      </c>
      <c r="CD109" s="46">
        <v>11000</v>
      </c>
      <c r="CE109" s="46">
        <v>248000</v>
      </c>
      <c r="CF109" s="46">
        <v>25000</v>
      </c>
      <c r="CG109" s="46">
        <v>25400</v>
      </c>
      <c r="CH109" s="46">
        <v>2100</v>
      </c>
      <c r="CI109" s="46">
        <v>88300</v>
      </c>
      <c r="CJ109" s="46">
        <v>6600</v>
      </c>
      <c r="CK109" s="46">
        <v>14900</v>
      </c>
      <c r="CL109" s="46">
        <v>1300</v>
      </c>
      <c r="CM109" s="46">
        <v>2740</v>
      </c>
      <c r="CN109" s="46">
        <v>150</v>
      </c>
      <c r="CO109" s="46">
        <v>10150</v>
      </c>
      <c r="CP109" s="46">
        <v>690</v>
      </c>
      <c r="CQ109" s="46">
        <v>1270</v>
      </c>
      <c r="CR109" s="46">
        <v>79</v>
      </c>
      <c r="CS109" s="46">
        <v>5260</v>
      </c>
      <c r="CT109" s="46">
        <v>340</v>
      </c>
      <c r="CU109" s="46">
        <v>743</v>
      </c>
      <c r="CV109" s="46">
        <v>59</v>
      </c>
      <c r="CW109" s="46">
        <v>1430</v>
      </c>
      <c r="CX109" s="46">
        <v>150</v>
      </c>
      <c r="CY109" s="46">
        <v>160</v>
      </c>
      <c r="CZ109" s="46">
        <v>19</v>
      </c>
      <c r="DA109" s="46">
        <v>682</v>
      </c>
      <c r="DB109" s="46">
        <v>67</v>
      </c>
      <c r="DC109" s="46">
        <v>84.3</v>
      </c>
      <c r="DD109" s="46">
        <v>8.1</v>
      </c>
      <c r="DE109" s="46">
        <v>43500</v>
      </c>
      <c r="DF109" s="46">
        <v>2700</v>
      </c>
      <c r="DG109" s="46">
        <v>5350</v>
      </c>
      <c r="DH109" s="46">
        <v>400</v>
      </c>
      <c r="DJ109" s="203" t="e">
        <f>#REF!</f>
        <v>#REF!</v>
      </c>
      <c r="DK109" s="204">
        <f t="shared" si="56"/>
        <v>502109.70464135025</v>
      </c>
      <c r="DL109" s="204">
        <f t="shared" si="57"/>
        <v>404567.69983686786</v>
      </c>
      <c r="DM109" s="204">
        <f t="shared" si="58"/>
        <v>273706.89655172417</v>
      </c>
      <c r="DN109" s="204">
        <f t="shared" si="59"/>
        <v>193216.63019693654</v>
      </c>
      <c r="DO109" s="204">
        <f t="shared" si="60"/>
        <v>100675.67567567568</v>
      </c>
      <c r="DP109" s="204">
        <f t="shared" si="61"/>
        <v>48667.850799289517</v>
      </c>
      <c r="DQ109" s="204">
        <f t="shared" si="62"/>
        <v>51005.025125628141</v>
      </c>
      <c r="DR109" s="204">
        <f t="shared" si="63"/>
        <v>35180.055401662052</v>
      </c>
      <c r="DS109" s="204">
        <f t="shared" si="64"/>
        <v>21382.113821138213</v>
      </c>
      <c r="DT109" s="204">
        <f t="shared" si="65"/>
        <v>13608.058608058607</v>
      </c>
      <c r="DU109" s="204">
        <f t="shared" si="66"/>
        <v>8937.5</v>
      </c>
      <c r="DV109" s="204">
        <f t="shared" si="67"/>
        <v>6477.7327935222675</v>
      </c>
      <c r="DW109" s="204">
        <f t="shared" si="68"/>
        <v>4236.0248447204967</v>
      </c>
      <c r="DX109" s="204">
        <f t="shared" si="69"/>
        <v>3426.8292682926826</v>
      </c>
      <c r="DY109" s="205">
        <f t="shared" si="70"/>
        <v>0.67916204686456516</v>
      </c>
      <c r="DZ109" s="206">
        <f t="shared" si="71"/>
        <v>1.6026615969581749E-2</v>
      </c>
      <c r="EA109" s="206">
        <f t="shared" si="72"/>
        <v>8.1308411214953278</v>
      </c>
      <c r="EB109" s="223"/>
    </row>
    <row r="110" spans="1:132">
      <c r="A110" s="186">
        <v>42527.752601550928</v>
      </c>
      <c r="B110" s="45" t="s">
        <v>2354</v>
      </c>
      <c r="D110" s="45">
        <v>67902</v>
      </c>
      <c r="E110" s="45">
        <v>28413</v>
      </c>
      <c r="F110" s="45" t="s">
        <v>2355</v>
      </c>
      <c r="G110" s="45" t="s">
        <v>2201</v>
      </c>
      <c r="H110" s="45" t="s">
        <v>2356</v>
      </c>
      <c r="I110" s="45" t="s">
        <v>1756</v>
      </c>
      <c r="J110" s="159">
        <v>0.75254247685185183</v>
      </c>
      <c r="K110" s="46">
        <v>17.061</v>
      </c>
      <c r="L110" s="45" t="s">
        <v>2354</v>
      </c>
      <c r="M110" s="46">
        <v>4220</v>
      </c>
      <c r="N110" s="46">
        <v>53100</v>
      </c>
      <c r="O110" s="160">
        <v>0.51800000000000002</v>
      </c>
      <c r="P110" s="160">
        <f t="shared" si="73"/>
        <v>1.5853378188890849E-2</v>
      </c>
      <c r="Q110" s="161">
        <v>6.7599999999999993E-2</v>
      </c>
      <c r="R110" s="161">
        <f t="shared" si="74"/>
        <v>1.9462538375042448E-3</v>
      </c>
      <c r="S110" s="161">
        <v>0.96597999999999995</v>
      </c>
      <c r="T110" s="162">
        <v>14.792899999999999</v>
      </c>
      <c r="U110" s="162">
        <f t="shared" si="75"/>
        <v>0.42589847224806998</v>
      </c>
      <c r="V110" s="163">
        <v>5.543E-2</v>
      </c>
      <c r="W110" s="163">
        <f t="shared" si="76"/>
        <v>1.1687146614978354E-3</v>
      </c>
      <c r="X110" s="162">
        <v>-0.25924999999999998</v>
      </c>
      <c r="Y110" s="164">
        <v>2.1260000000000001E-2</v>
      </c>
      <c r="Z110" s="164">
        <f t="shared" si="77"/>
        <v>5.769705711732619E-4</v>
      </c>
      <c r="AA110" s="15">
        <v>0.51800000000000002</v>
      </c>
      <c r="AB110" s="15">
        <v>1.2E-2</v>
      </c>
      <c r="AC110" s="15">
        <v>6.7599999999999993E-2</v>
      </c>
      <c r="AD110" s="15">
        <v>1.4E-3</v>
      </c>
      <c r="AE110" s="47">
        <v>0.96597999999999995</v>
      </c>
      <c r="AF110" s="67">
        <v>14.792899999999999</v>
      </c>
      <c r="AG110" s="47">
        <v>0.30636180000000002</v>
      </c>
      <c r="AH110" s="15">
        <v>5.543E-2</v>
      </c>
      <c r="AI110" s="4">
        <v>3.6999999999999999E-4</v>
      </c>
      <c r="AJ110" s="89">
        <v>-0.25924999999999998</v>
      </c>
      <c r="AK110" s="4">
        <v>2.1260000000000001E-2</v>
      </c>
      <c r="AL110" s="4">
        <v>3.8999999999999999E-4</v>
      </c>
      <c r="AM110" s="4">
        <v>1.0017E-2</v>
      </c>
      <c r="AN110" s="4">
        <v>3.4999999999999997E-5</v>
      </c>
      <c r="AO110" s="46">
        <v>423.7</v>
      </c>
      <c r="AP110" s="46">
        <v>8.3000000000000007</v>
      </c>
      <c r="AQ110" s="166">
        <v>421.5</v>
      </c>
      <c r="AR110" s="166">
        <v>8.6999999999999993</v>
      </c>
      <c r="AS110" s="46">
        <v>425.1</v>
      </c>
      <c r="AT110" s="46">
        <v>7.8</v>
      </c>
      <c r="AU110" s="46">
        <v>429</v>
      </c>
      <c r="AV110" s="46">
        <v>15</v>
      </c>
      <c r="AW110" s="46">
        <v>39.200000000000003</v>
      </c>
      <c r="AX110" s="46">
        <v>1.8</v>
      </c>
      <c r="AY110" s="46">
        <v>313</v>
      </c>
      <c r="AZ110" s="46">
        <v>13</v>
      </c>
      <c r="BA110" s="46">
        <v>537000</v>
      </c>
      <c r="BB110" s="46">
        <v>21600</v>
      </c>
      <c r="BC110" s="46">
        <v>4956</v>
      </c>
      <c r="BD110" s="46">
        <v>222</v>
      </c>
      <c r="BE110" s="46">
        <v>115920</v>
      </c>
      <c r="BF110" s="46">
        <v>4980</v>
      </c>
      <c r="BG110" s="46">
        <v>48</v>
      </c>
      <c r="BH110" s="46">
        <v>13.8</v>
      </c>
      <c r="BI110" s="46">
        <f t="shared" si="54"/>
        <v>2415</v>
      </c>
      <c r="BJ110" s="46">
        <f t="shared" si="55"/>
        <v>702.02130320685433</v>
      </c>
      <c r="BL110" s="45" t="s">
        <v>2355</v>
      </c>
      <c r="BM110" s="45" t="s">
        <v>2203</v>
      </c>
      <c r="BN110" s="45" t="s">
        <v>2357</v>
      </c>
      <c r="BO110" s="45" t="s">
        <v>1756</v>
      </c>
      <c r="BP110" s="186">
        <v>0.75265092592592586</v>
      </c>
      <c r="BQ110" s="46">
        <v>18.061</v>
      </c>
      <c r="BR110" s="46" t="s">
        <v>2354</v>
      </c>
      <c r="BS110" s="46">
        <v>196000</v>
      </c>
      <c r="BT110" s="46">
        <v>10000</v>
      </c>
      <c r="BU110" s="46">
        <v>800</v>
      </c>
      <c r="BV110" s="46">
        <v>1000</v>
      </c>
      <c r="BW110" s="46">
        <v>8860</v>
      </c>
      <c r="BX110" s="46">
        <v>770</v>
      </c>
      <c r="BY110" s="46">
        <v>43.1</v>
      </c>
      <c r="BZ110" s="46">
        <v>4.4000000000000004</v>
      </c>
      <c r="CA110" s="166">
        <v>24900</v>
      </c>
      <c r="CB110" s="46">
        <v>1600</v>
      </c>
      <c r="CC110" s="46">
        <v>105400</v>
      </c>
      <c r="CD110" s="46">
        <v>5800</v>
      </c>
      <c r="CE110" s="46">
        <v>231000</v>
      </c>
      <c r="CF110" s="46">
        <v>14000</v>
      </c>
      <c r="CG110" s="46">
        <v>28100</v>
      </c>
      <c r="CH110" s="46">
        <v>2700</v>
      </c>
      <c r="CI110" s="46">
        <v>104200</v>
      </c>
      <c r="CJ110" s="46">
        <v>7300</v>
      </c>
      <c r="CK110" s="46">
        <v>18800</v>
      </c>
      <c r="CL110" s="46">
        <v>1400</v>
      </c>
      <c r="CM110" s="46">
        <v>2260</v>
      </c>
      <c r="CN110" s="46">
        <v>150</v>
      </c>
      <c r="CO110" s="46">
        <v>14400</v>
      </c>
      <c r="CP110" s="46">
        <v>1000</v>
      </c>
      <c r="CQ110" s="46">
        <v>1910</v>
      </c>
      <c r="CR110" s="46">
        <v>130</v>
      </c>
      <c r="CS110" s="46">
        <v>7990</v>
      </c>
      <c r="CT110" s="46">
        <v>670</v>
      </c>
      <c r="CU110" s="46">
        <v>1083</v>
      </c>
      <c r="CV110" s="46">
        <v>93</v>
      </c>
      <c r="CW110" s="46">
        <v>1930</v>
      </c>
      <c r="CX110" s="46">
        <v>160</v>
      </c>
      <c r="CY110" s="46">
        <v>152</v>
      </c>
      <c r="CZ110" s="46">
        <v>9.6</v>
      </c>
      <c r="DA110" s="46">
        <v>432</v>
      </c>
      <c r="DB110" s="46">
        <v>45</v>
      </c>
      <c r="DC110" s="46">
        <v>42.3</v>
      </c>
      <c r="DD110" s="46">
        <v>4</v>
      </c>
      <c r="DE110" s="46">
        <v>53100</v>
      </c>
      <c r="DF110" s="46">
        <v>3800</v>
      </c>
      <c r="DG110" s="46">
        <v>4220</v>
      </c>
      <c r="DH110" s="46">
        <v>230</v>
      </c>
      <c r="DJ110" s="203" t="e">
        <f>#REF!</f>
        <v>#REF!</v>
      </c>
      <c r="DK110" s="204">
        <f t="shared" si="56"/>
        <v>444725.73839662451</v>
      </c>
      <c r="DL110" s="204">
        <f t="shared" si="57"/>
        <v>376835.23654159869</v>
      </c>
      <c r="DM110" s="204">
        <f t="shared" si="58"/>
        <v>302801.72413793107</v>
      </c>
      <c r="DN110" s="204">
        <f t="shared" si="59"/>
        <v>228008.75273522976</v>
      </c>
      <c r="DO110" s="204">
        <f t="shared" si="60"/>
        <v>127027.02702702703</v>
      </c>
      <c r="DP110" s="204">
        <f t="shared" si="61"/>
        <v>40142.095914742451</v>
      </c>
      <c r="DQ110" s="204">
        <f t="shared" si="62"/>
        <v>72361.809045226124</v>
      </c>
      <c r="DR110" s="204">
        <f t="shared" si="63"/>
        <v>52908.587257617728</v>
      </c>
      <c r="DS110" s="204">
        <f t="shared" si="64"/>
        <v>32479.674796747968</v>
      </c>
      <c r="DT110" s="204">
        <f t="shared" si="65"/>
        <v>19835.164835164833</v>
      </c>
      <c r="DU110" s="204">
        <f t="shared" si="66"/>
        <v>12062.5</v>
      </c>
      <c r="DV110" s="204">
        <f t="shared" si="67"/>
        <v>6153.8461538461543</v>
      </c>
      <c r="DW110" s="204">
        <f t="shared" si="68"/>
        <v>2683.2298136645963</v>
      </c>
      <c r="DX110" s="204">
        <f t="shared" si="69"/>
        <v>1719.512195121951</v>
      </c>
      <c r="DY110" s="205">
        <f t="shared" si="70"/>
        <v>0.41869451302728761</v>
      </c>
      <c r="DZ110" s="206">
        <f t="shared" si="71"/>
        <v>5.2941176470588233E-3</v>
      </c>
      <c r="EA110" s="206">
        <f t="shared" si="72"/>
        <v>12.582938388625593</v>
      </c>
      <c r="EB110" s="223"/>
    </row>
    <row r="111" spans="1:132">
      <c r="A111" s="186">
        <v>42527.758193449074</v>
      </c>
      <c r="B111" s="45" t="s">
        <v>2358</v>
      </c>
      <c r="D111" s="45">
        <v>67918</v>
      </c>
      <c r="E111" s="45">
        <v>28413</v>
      </c>
      <c r="F111" s="45" t="s">
        <v>2359</v>
      </c>
      <c r="G111" s="45" t="s">
        <v>2201</v>
      </c>
      <c r="H111" s="45" t="s">
        <v>2360</v>
      </c>
      <c r="I111" s="45" t="s">
        <v>1756</v>
      </c>
      <c r="J111" s="159">
        <v>0.75813437500000003</v>
      </c>
      <c r="K111" s="46">
        <v>17.077999999999999</v>
      </c>
      <c r="L111" s="45" t="s">
        <v>2358</v>
      </c>
      <c r="M111" s="46">
        <v>4460</v>
      </c>
      <c r="N111" s="46">
        <v>42100</v>
      </c>
      <c r="O111" s="160">
        <v>0.52129999999999999</v>
      </c>
      <c r="P111" s="160">
        <f t="shared" si="73"/>
        <v>1.4105015987229507E-2</v>
      </c>
      <c r="Q111" s="161">
        <v>6.7599999999999993E-2</v>
      </c>
      <c r="R111" s="161">
        <f t="shared" si="74"/>
        <v>1.8077344937794378E-3</v>
      </c>
      <c r="S111" s="161">
        <v>0.96309999999999996</v>
      </c>
      <c r="T111" s="162">
        <v>14.792899999999999</v>
      </c>
      <c r="U111" s="162">
        <f t="shared" si="75"/>
        <v>0.39558628684730723</v>
      </c>
      <c r="V111" s="163">
        <v>5.5359999999999999E-2</v>
      </c>
      <c r="W111" s="163">
        <f t="shared" si="76"/>
        <v>1.1445487495078575E-3</v>
      </c>
      <c r="X111" s="162">
        <v>2.1558999999999998E-2</v>
      </c>
      <c r="Y111" s="164">
        <v>2.12E-2</v>
      </c>
      <c r="Z111" s="164">
        <f t="shared" si="77"/>
        <v>5.562157854645983E-4</v>
      </c>
      <c r="AA111" s="15">
        <v>0.52129999999999999</v>
      </c>
      <c r="AB111" s="15">
        <v>9.4999999999999998E-3</v>
      </c>
      <c r="AC111" s="15">
        <v>6.7599999999999993E-2</v>
      </c>
      <c r="AD111" s="15">
        <v>1.1999999999999999E-3</v>
      </c>
      <c r="AE111" s="47">
        <v>0.96309999999999996</v>
      </c>
      <c r="AF111" s="67">
        <v>14.792899999999999</v>
      </c>
      <c r="AG111" s="47">
        <v>0.26259579999999999</v>
      </c>
      <c r="AH111" s="15">
        <v>5.5359999999999999E-2</v>
      </c>
      <c r="AI111" s="4">
        <v>2.9E-4</v>
      </c>
      <c r="AJ111" s="89">
        <v>2.1558999999999998E-2</v>
      </c>
      <c r="AK111" s="4">
        <v>2.12E-2</v>
      </c>
      <c r="AL111" s="4">
        <v>3.6000000000000002E-4</v>
      </c>
      <c r="AM111" s="4">
        <v>9.9830000000000006E-3</v>
      </c>
      <c r="AN111" s="4">
        <v>2.9E-5</v>
      </c>
      <c r="AO111" s="46">
        <v>425.9</v>
      </c>
      <c r="AP111" s="46">
        <v>6.4</v>
      </c>
      <c r="AQ111" s="166">
        <v>421.7</v>
      </c>
      <c r="AR111" s="166">
        <v>7.2</v>
      </c>
      <c r="AS111" s="46">
        <v>423.9</v>
      </c>
      <c r="AT111" s="46">
        <v>7</v>
      </c>
      <c r="AU111" s="46">
        <v>426</v>
      </c>
      <c r="AV111" s="46">
        <v>11</v>
      </c>
      <c r="AW111" s="46">
        <v>42.1</v>
      </c>
      <c r="AX111" s="46">
        <v>1.4</v>
      </c>
      <c r="AY111" s="46">
        <v>288.3</v>
      </c>
      <c r="AZ111" s="46">
        <v>9.6</v>
      </c>
      <c r="BA111" s="46">
        <v>497400</v>
      </c>
      <c r="BB111" s="46">
        <v>13800</v>
      </c>
      <c r="BC111" s="46">
        <v>5352</v>
      </c>
      <c r="BD111" s="46">
        <v>174</v>
      </c>
      <c r="BE111" s="46">
        <v>126060</v>
      </c>
      <c r="BF111" s="46">
        <v>3600</v>
      </c>
      <c r="BG111" s="46">
        <v>9.6</v>
      </c>
      <c r="BH111" s="46">
        <v>13.8</v>
      </c>
      <c r="BI111" s="46">
        <f t="shared" si="54"/>
        <v>13131.25</v>
      </c>
      <c r="BJ111" s="46">
        <f t="shared" si="55"/>
        <v>18879.896441838366</v>
      </c>
      <c r="BL111" s="45" t="s">
        <v>2359</v>
      </c>
      <c r="BM111" s="45" t="s">
        <v>2203</v>
      </c>
      <c r="BN111" s="45" t="s">
        <v>2361</v>
      </c>
      <c r="BO111" s="45" t="s">
        <v>1756</v>
      </c>
      <c r="BP111" s="186">
        <v>0.75824282407407406</v>
      </c>
      <c r="BQ111" s="46">
        <v>18.077999999999999</v>
      </c>
      <c r="BR111" s="46" t="s">
        <v>2358</v>
      </c>
      <c r="BS111" s="46">
        <v>210100</v>
      </c>
      <c r="BT111" s="46">
        <v>9100</v>
      </c>
      <c r="BU111" s="46">
        <v>1510</v>
      </c>
      <c r="BV111" s="46">
        <v>820</v>
      </c>
      <c r="BW111" s="46">
        <v>7430</v>
      </c>
      <c r="BX111" s="46">
        <v>740</v>
      </c>
      <c r="BY111" s="46">
        <v>37.299999999999997</v>
      </c>
      <c r="BZ111" s="46">
        <v>3.4</v>
      </c>
      <c r="CA111" s="166">
        <v>24000</v>
      </c>
      <c r="CB111" s="46">
        <v>1400</v>
      </c>
      <c r="CC111" s="46">
        <v>104200</v>
      </c>
      <c r="CD111" s="46">
        <v>7800</v>
      </c>
      <c r="CE111" s="46">
        <v>216000</v>
      </c>
      <c r="CF111" s="46">
        <v>16000</v>
      </c>
      <c r="CG111" s="46">
        <v>27200</v>
      </c>
      <c r="CH111" s="46">
        <v>1600</v>
      </c>
      <c r="CI111" s="46">
        <v>100800</v>
      </c>
      <c r="CJ111" s="46">
        <v>7800</v>
      </c>
      <c r="CK111" s="46">
        <v>20300</v>
      </c>
      <c r="CL111" s="46">
        <v>1800</v>
      </c>
      <c r="CM111" s="46">
        <v>2130</v>
      </c>
      <c r="CN111" s="46">
        <v>130</v>
      </c>
      <c r="CO111" s="46">
        <v>14780</v>
      </c>
      <c r="CP111" s="46">
        <v>970</v>
      </c>
      <c r="CQ111" s="46">
        <v>1920</v>
      </c>
      <c r="CR111" s="46">
        <v>110</v>
      </c>
      <c r="CS111" s="46">
        <v>7670</v>
      </c>
      <c r="CT111" s="46">
        <v>560</v>
      </c>
      <c r="CU111" s="46">
        <v>1058</v>
      </c>
      <c r="CV111" s="46">
        <v>63</v>
      </c>
      <c r="CW111" s="46">
        <v>1680</v>
      </c>
      <c r="CX111" s="46">
        <v>110</v>
      </c>
      <c r="CY111" s="46">
        <v>131.5</v>
      </c>
      <c r="CZ111" s="46">
        <v>8.4</v>
      </c>
      <c r="DA111" s="46">
        <v>397</v>
      </c>
      <c r="DB111" s="46">
        <v>28</v>
      </c>
      <c r="DC111" s="46">
        <v>34.799999999999997</v>
      </c>
      <c r="DD111" s="46">
        <v>4.5999999999999996</v>
      </c>
      <c r="DE111" s="46">
        <v>42100</v>
      </c>
      <c r="DF111" s="46">
        <v>3400</v>
      </c>
      <c r="DG111" s="46">
        <v>4460</v>
      </c>
      <c r="DH111" s="46">
        <v>290</v>
      </c>
      <c r="DJ111" s="203" t="e">
        <f>#REF!</f>
        <v>#REF!</v>
      </c>
      <c r="DK111" s="204">
        <f t="shared" si="56"/>
        <v>439662.44725738396</v>
      </c>
      <c r="DL111" s="204">
        <f t="shared" si="57"/>
        <v>352365.41598694946</v>
      </c>
      <c r="DM111" s="204">
        <f t="shared" si="58"/>
        <v>293103.44827586209</v>
      </c>
      <c r="DN111" s="204">
        <f t="shared" si="59"/>
        <v>220568.92778993436</v>
      </c>
      <c r="DO111" s="204">
        <f t="shared" si="60"/>
        <v>137162.16216216216</v>
      </c>
      <c r="DP111" s="204">
        <f t="shared" si="61"/>
        <v>37833.037300177617</v>
      </c>
      <c r="DQ111" s="204">
        <f t="shared" si="62"/>
        <v>74271.356783919589</v>
      </c>
      <c r="DR111" s="204">
        <f t="shared" si="63"/>
        <v>53185.595567867036</v>
      </c>
      <c r="DS111" s="204">
        <f t="shared" si="64"/>
        <v>31178.861788617887</v>
      </c>
      <c r="DT111" s="204">
        <f t="shared" si="65"/>
        <v>19377.289377289377</v>
      </c>
      <c r="DU111" s="204">
        <f t="shared" si="66"/>
        <v>10500</v>
      </c>
      <c r="DV111" s="204">
        <f t="shared" si="67"/>
        <v>5323.8866396761132</v>
      </c>
      <c r="DW111" s="204">
        <f t="shared" si="68"/>
        <v>2465.8385093167703</v>
      </c>
      <c r="DX111" s="204">
        <f t="shared" si="69"/>
        <v>1414.6341463414633</v>
      </c>
      <c r="DY111" s="205">
        <f t="shared" si="70"/>
        <v>0.37483778986089183</v>
      </c>
      <c r="DZ111" s="206">
        <f t="shared" si="71"/>
        <v>4.5371577574967398E-3</v>
      </c>
      <c r="EA111" s="206">
        <f t="shared" si="72"/>
        <v>9.4394618834080717</v>
      </c>
      <c r="EB111" s="223"/>
    </row>
    <row r="112" spans="1:132">
      <c r="A112" s="186">
        <v>42527.76380479167</v>
      </c>
      <c r="B112" s="45" t="s">
        <v>2362</v>
      </c>
      <c r="D112" s="45">
        <v>67934</v>
      </c>
      <c r="E112" s="45">
        <v>28413</v>
      </c>
      <c r="F112" s="45" t="s">
        <v>2363</v>
      </c>
      <c r="G112" s="45" t="s">
        <v>2201</v>
      </c>
      <c r="H112" s="45" t="s">
        <v>2364</v>
      </c>
      <c r="I112" s="45" t="s">
        <v>1756</v>
      </c>
      <c r="J112" s="159">
        <v>0.76374571759259258</v>
      </c>
      <c r="K112" s="46">
        <v>17.094999999999999</v>
      </c>
      <c r="L112" s="45" t="s">
        <v>2362</v>
      </c>
      <c r="M112" s="46">
        <v>4480</v>
      </c>
      <c r="N112" s="46">
        <v>35900</v>
      </c>
      <c r="O112" s="160">
        <v>0.56000000000000005</v>
      </c>
      <c r="P112" s="160">
        <f t="shared" si="73"/>
        <v>1.5014659503298769E-2</v>
      </c>
      <c r="Q112" s="161">
        <v>6.9000000000000006E-2</v>
      </c>
      <c r="R112" s="161">
        <f t="shared" si="74"/>
        <v>1.9658077220318371E-3</v>
      </c>
      <c r="S112" s="161">
        <v>0.92357999999999996</v>
      </c>
      <c r="T112" s="162">
        <v>14.492749999999999</v>
      </c>
      <c r="U112" s="162">
        <f t="shared" si="75"/>
        <v>0.41289804231772514</v>
      </c>
      <c r="V112" s="163">
        <v>5.7979999999999997E-2</v>
      </c>
      <c r="W112" s="163">
        <f t="shared" si="76"/>
        <v>1.2402710026441801E-3</v>
      </c>
      <c r="X112" s="162">
        <v>1.1434E-2</v>
      </c>
      <c r="Y112" s="164">
        <v>2.179E-2</v>
      </c>
      <c r="Z112" s="164">
        <f t="shared" si="77"/>
        <v>6.1929124004784695E-4</v>
      </c>
      <c r="AA112" s="15">
        <v>0.56000000000000005</v>
      </c>
      <c r="AB112" s="15">
        <v>0.01</v>
      </c>
      <c r="AC112" s="15">
        <v>6.9000000000000006E-2</v>
      </c>
      <c r="AD112" s="15">
        <v>1.4E-3</v>
      </c>
      <c r="AE112" s="47">
        <v>0.92357999999999996</v>
      </c>
      <c r="AF112" s="67">
        <v>14.492749999999999</v>
      </c>
      <c r="AG112" s="47">
        <v>0.29405589999999998</v>
      </c>
      <c r="AH112" s="15">
        <v>5.7979999999999997E-2</v>
      </c>
      <c r="AI112" s="4">
        <v>4.4000000000000002E-4</v>
      </c>
      <c r="AJ112" s="89">
        <v>1.1434E-2</v>
      </c>
      <c r="AK112" s="4">
        <v>2.179E-2</v>
      </c>
      <c r="AL112" s="4">
        <v>4.4000000000000002E-4</v>
      </c>
      <c r="AM112" s="4">
        <v>7.731E-3</v>
      </c>
      <c r="AN112" s="4">
        <v>4.1E-5</v>
      </c>
      <c r="AO112" s="46">
        <v>451.4</v>
      </c>
      <c r="AP112" s="46">
        <v>6.9</v>
      </c>
      <c r="AQ112" s="166">
        <v>430</v>
      </c>
      <c r="AR112" s="166">
        <v>8.3000000000000007</v>
      </c>
      <c r="AS112" s="46">
        <v>435.7</v>
      </c>
      <c r="AT112" s="46">
        <v>8.8000000000000007</v>
      </c>
      <c r="AU112" s="46">
        <v>528</v>
      </c>
      <c r="AV112" s="46">
        <v>16</v>
      </c>
      <c r="AW112" s="46">
        <v>45.2</v>
      </c>
      <c r="AX112" s="46">
        <v>2.9</v>
      </c>
      <c r="AY112" s="46">
        <v>264</v>
      </c>
      <c r="AZ112" s="46">
        <v>16</v>
      </c>
      <c r="BA112" s="46">
        <v>469800</v>
      </c>
      <c r="BB112" s="46">
        <v>25200</v>
      </c>
      <c r="BC112" s="46">
        <v>6042</v>
      </c>
      <c r="BD112" s="46">
        <v>318</v>
      </c>
      <c r="BE112" s="46">
        <v>138000</v>
      </c>
      <c r="BF112" s="46">
        <v>7800</v>
      </c>
      <c r="BG112" s="46">
        <v>28.2</v>
      </c>
      <c r="BH112" s="46">
        <v>10.8</v>
      </c>
      <c r="BI112" s="46">
        <f t="shared" si="54"/>
        <v>4893.6170212765956</v>
      </c>
      <c r="BJ112" s="46">
        <f t="shared" si="55"/>
        <v>1894.4518798532545</v>
      </c>
      <c r="BL112" s="45" t="s">
        <v>2363</v>
      </c>
      <c r="BM112" s="45" t="s">
        <v>2203</v>
      </c>
      <c r="BN112" s="45" t="s">
        <v>2365</v>
      </c>
      <c r="BO112" s="45" t="s">
        <v>1756</v>
      </c>
      <c r="BP112" s="186">
        <v>0.76385405092592595</v>
      </c>
      <c r="BQ112" s="46">
        <v>18.094999999999999</v>
      </c>
      <c r="BR112" s="46" t="s">
        <v>2362</v>
      </c>
      <c r="BS112" s="46">
        <v>216000</v>
      </c>
      <c r="BT112" s="46">
        <v>14000</v>
      </c>
      <c r="BU112" s="46">
        <v>1400</v>
      </c>
      <c r="BV112" s="46">
        <v>850</v>
      </c>
      <c r="BW112" s="46">
        <v>7680</v>
      </c>
      <c r="BX112" s="46">
        <v>690</v>
      </c>
      <c r="BY112" s="46">
        <v>41.7</v>
      </c>
      <c r="BZ112" s="46">
        <v>3.9</v>
      </c>
      <c r="CA112" s="166">
        <v>19400</v>
      </c>
      <c r="CB112" s="46">
        <v>1300</v>
      </c>
      <c r="CC112" s="46">
        <v>106400</v>
      </c>
      <c r="CD112" s="46">
        <v>9500</v>
      </c>
      <c r="CE112" s="46">
        <v>213000</v>
      </c>
      <c r="CF112" s="46">
        <v>18000</v>
      </c>
      <c r="CG112" s="46">
        <v>27900</v>
      </c>
      <c r="CH112" s="46">
        <v>2000</v>
      </c>
      <c r="CI112" s="46">
        <v>106300</v>
      </c>
      <c r="CJ112" s="46">
        <v>6500</v>
      </c>
      <c r="CK112" s="46">
        <v>20800</v>
      </c>
      <c r="CL112" s="46">
        <v>1700</v>
      </c>
      <c r="CM112" s="46">
        <v>2600</v>
      </c>
      <c r="CN112" s="46">
        <v>230</v>
      </c>
      <c r="CO112" s="46">
        <v>14390</v>
      </c>
      <c r="CP112" s="46">
        <v>770</v>
      </c>
      <c r="CQ112" s="46">
        <v>1790</v>
      </c>
      <c r="CR112" s="46">
        <v>120</v>
      </c>
      <c r="CS112" s="46">
        <v>6990</v>
      </c>
      <c r="CT112" s="46">
        <v>420</v>
      </c>
      <c r="CU112" s="46">
        <v>852</v>
      </c>
      <c r="CV112" s="46">
        <v>68</v>
      </c>
      <c r="CW112" s="46">
        <v>1232</v>
      </c>
      <c r="CX112" s="46">
        <v>85</v>
      </c>
      <c r="CY112" s="46">
        <v>124</v>
      </c>
      <c r="CZ112" s="46">
        <v>16</v>
      </c>
      <c r="DA112" s="46">
        <v>411</v>
      </c>
      <c r="DB112" s="46">
        <v>41</v>
      </c>
      <c r="DC112" s="46">
        <v>44.8</v>
      </c>
      <c r="DD112" s="46">
        <v>5.2</v>
      </c>
      <c r="DE112" s="46">
        <v>35900</v>
      </c>
      <c r="DF112" s="46">
        <v>2400</v>
      </c>
      <c r="DG112" s="46">
        <v>4480</v>
      </c>
      <c r="DH112" s="46">
        <v>340</v>
      </c>
      <c r="DJ112" s="203" t="e">
        <f>#REF!</f>
        <v>#REF!</v>
      </c>
      <c r="DK112" s="204">
        <f t="shared" si="56"/>
        <v>448945.1476793249</v>
      </c>
      <c r="DL112" s="204">
        <f t="shared" si="57"/>
        <v>347471.45187601959</v>
      </c>
      <c r="DM112" s="204">
        <f t="shared" si="58"/>
        <v>300646.55172413797</v>
      </c>
      <c r="DN112" s="204">
        <f t="shared" si="59"/>
        <v>232603.93873085338</v>
      </c>
      <c r="DO112" s="204">
        <f t="shared" si="60"/>
        <v>140540.54054054056</v>
      </c>
      <c r="DP112" s="204">
        <f t="shared" si="61"/>
        <v>46181.172291296622</v>
      </c>
      <c r="DQ112" s="204">
        <f t="shared" si="62"/>
        <v>72311.557788944716</v>
      </c>
      <c r="DR112" s="204">
        <f t="shared" si="63"/>
        <v>49584.487534626038</v>
      </c>
      <c r="DS112" s="204">
        <f t="shared" si="64"/>
        <v>28414.634146341465</v>
      </c>
      <c r="DT112" s="204">
        <f t="shared" si="65"/>
        <v>15604.395604395604</v>
      </c>
      <c r="DU112" s="204">
        <f t="shared" si="66"/>
        <v>7700</v>
      </c>
      <c r="DV112" s="204">
        <f t="shared" si="67"/>
        <v>5020.2429149797572</v>
      </c>
      <c r="DW112" s="204">
        <f t="shared" si="68"/>
        <v>2552.7950310559004</v>
      </c>
      <c r="DX112" s="204">
        <f t="shared" si="69"/>
        <v>1821.1382113821137</v>
      </c>
      <c r="DY112" s="205">
        <f t="shared" si="70"/>
        <v>0.45809999240115712</v>
      </c>
      <c r="DZ112" s="206">
        <f t="shared" si="71"/>
        <v>6.4091559370529324E-3</v>
      </c>
      <c r="EA112" s="206">
        <f t="shared" si="72"/>
        <v>8.0133928571428577</v>
      </c>
      <c r="EB112" s="223"/>
    </row>
    <row r="113" spans="1:132">
      <c r="A113" s="186">
        <v>42527.769395810188</v>
      </c>
      <c r="B113" s="45" t="s">
        <v>2366</v>
      </c>
      <c r="D113" s="45">
        <v>67950</v>
      </c>
      <c r="E113" s="45">
        <v>28413</v>
      </c>
      <c r="F113" s="45" t="s">
        <v>2367</v>
      </c>
      <c r="G113" s="45" t="s">
        <v>2201</v>
      </c>
      <c r="H113" s="45" t="s">
        <v>2368</v>
      </c>
      <c r="I113" s="45" t="s">
        <v>1756</v>
      </c>
      <c r="J113" s="159">
        <v>0.76933680555555561</v>
      </c>
      <c r="K113" s="46">
        <v>17.035</v>
      </c>
      <c r="L113" s="45" t="s">
        <v>2366</v>
      </c>
      <c r="M113" s="46">
        <v>7740</v>
      </c>
      <c r="N113" s="46">
        <v>47300</v>
      </c>
      <c r="O113" s="160">
        <v>0.51500000000000001</v>
      </c>
      <c r="P113" s="160">
        <f t="shared" si="73"/>
        <v>1.5814234094637652E-2</v>
      </c>
      <c r="Q113" s="161">
        <v>6.7500000000000004E-2</v>
      </c>
      <c r="R113" s="161">
        <f t="shared" si="74"/>
        <v>2.0180436070610566E-3</v>
      </c>
      <c r="S113" s="161">
        <v>0.97921999999999998</v>
      </c>
      <c r="T113" s="162">
        <v>14.81481</v>
      </c>
      <c r="U113" s="162">
        <f t="shared" si="75"/>
        <v>0.442917594482371</v>
      </c>
      <c r="V113" s="163">
        <v>5.5280000000000003E-2</v>
      </c>
      <c r="W113" s="163">
        <f t="shared" si="76"/>
        <v>1.1357602563921666E-3</v>
      </c>
      <c r="X113" s="162">
        <v>3.1699999999999999E-2</v>
      </c>
      <c r="Y113" s="164">
        <v>2.1149999999999999E-2</v>
      </c>
      <c r="Z113" s="164">
        <f t="shared" si="77"/>
        <v>6.3232033021246438E-4</v>
      </c>
      <c r="AA113" s="15">
        <v>0.51500000000000001</v>
      </c>
      <c r="AB113" s="15">
        <v>1.2E-2</v>
      </c>
      <c r="AC113" s="15">
        <v>6.7500000000000004E-2</v>
      </c>
      <c r="AD113" s="15">
        <v>1.5E-3</v>
      </c>
      <c r="AE113" s="47">
        <v>0.97921999999999998</v>
      </c>
      <c r="AF113" s="67">
        <v>14.81481</v>
      </c>
      <c r="AG113" s="47">
        <v>0.32921810000000001</v>
      </c>
      <c r="AH113" s="15">
        <v>5.5280000000000003E-2</v>
      </c>
      <c r="AI113" s="4">
        <v>2.5999999999999998E-4</v>
      </c>
      <c r="AJ113" s="89">
        <v>3.1699999999999999E-2</v>
      </c>
      <c r="AK113" s="4">
        <v>2.1149999999999999E-2</v>
      </c>
      <c r="AL113" s="4">
        <v>4.6999999999999999E-4</v>
      </c>
      <c r="AM113" s="4">
        <v>1.0073E-2</v>
      </c>
      <c r="AN113" s="4">
        <v>2.5999999999999998E-5</v>
      </c>
      <c r="AO113" s="46">
        <v>421.5</v>
      </c>
      <c r="AP113" s="46">
        <v>8.1999999999999993</v>
      </c>
      <c r="AQ113" s="166">
        <v>420.9</v>
      </c>
      <c r="AR113" s="166">
        <v>9.1999999999999993</v>
      </c>
      <c r="AS113" s="46">
        <v>423</v>
      </c>
      <c r="AT113" s="46">
        <v>9.4</v>
      </c>
      <c r="AU113" s="46">
        <v>423</v>
      </c>
      <c r="AV113" s="46">
        <v>10</v>
      </c>
      <c r="AW113" s="46">
        <v>76.900000000000006</v>
      </c>
      <c r="AX113" s="46">
        <v>3.6</v>
      </c>
      <c r="AY113" s="46">
        <v>287</v>
      </c>
      <c r="AZ113" s="46">
        <v>12</v>
      </c>
      <c r="BA113" s="46">
        <v>501600</v>
      </c>
      <c r="BB113" s="46">
        <v>16800</v>
      </c>
      <c r="BC113" s="46">
        <v>9444</v>
      </c>
      <c r="BD113" s="46">
        <v>348</v>
      </c>
      <c r="BE113" s="46">
        <v>230400</v>
      </c>
      <c r="BF113" s="46">
        <v>8400</v>
      </c>
      <c r="BG113" s="46">
        <v>18.600000000000001</v>
      </c>
      <c r="BH113" s="46">
        <v>12.6</v>
      </c>
      <c r="BI113" s="46">
        <f t="shared" si="54"/>
        <v>12387.096774193547</v>
      </c>
      <c r="BJ113" s="46">
        <f t="shared" si="55"/>
        <v>8403.4030953694273</v>
      </c>
      <c r="BL113" s="45" t="s">
        <v>2367</v>
      </c>
      <c r="BM113" s="45" t="s">
        <v>2203</v>
      </c>
      <c r="BN113" s="45" t="s">
        <v>2369</v>
      </c>
      <c r="BO113" s="45" t="s">
        <v>1756</v>
      </c>
      <c r="BP113" s="186">
        <v>0.76944513888888888</v>
      </c>
      <c r="BQ113" s="46">
        <v>18.035</v>
      </c>
      <c r="BR113" s="46" t="s">
        <v>2366</v>
      </c>
      <c r="BS113" s="46">
        <v>209000</v>
      </c>
      <c r="BT113" s="46">
        <v>12000</v>
      </c>
      <c r="BU113" s="46">
        <v>1600</v>
      </c>
      <c r="BV113" s="46">
        <v>1200</v>
      </c>
      <c r="BW113" s="46">
        <v>9300</v>
      </c>
      <c r="BX113" s="46">
        <v>1300</v>
      </c>
      <c r="BY113" s="46">
        <v>52.3</v>
      </c>
      <c r="BZ113" s="46">
        <v>4.5999999999999996</v>
      </c>
      <c r="CA113" s="166">
        <v>22000</v>
      </c>
      <c r="CB113" s="46">
        <v>1200</v>
      </c>
      <c r="CC113" s="46">
        <v>107800</v>
      </c>
      <c r="CD113" s="46">
        <v>9600</v>
      </c>
      <c r="CE113" s="46">
        <v>223000</v>
      </c>
      <c r="CF113" s="46">
        <v>19000</v>
      </c>
      <c r="CG113" s="46">
        <v>27700</v>
      </c>
      <c r="CH113" s="46">
        <v>2300</v>
      </c>
      <c r="CI113" s="46">
        <v>103800</v>
      </c>
      <c r="CJ113" s="46">
        <v>8400</v>
      </c>
      <c r="CK113" s="46">
        <v>22400</v>
      </c>
      <c r="CL113" s="46">
        <v>2100</v>
      </c>
      <c r="CM113" s="46">
        <v>3910</v>
      </c>
      <c r="CN113" s="46">
        <v>270</v>
      </c>
      <c r="CO113" s="46">
        <v>14630</v>
      </c>
      <c r="CP113" s="46">
        <v>840</v>
      </c>
      <c r="CQ113" s="46">
        <v>1900</v>
      </c>
      <c r="CR113" s="46">
        <v>160</v>
      </c>
      <c r="CS113" s="46">
        <v>7820</v>
      </c>
      <c r="CT113" s="46">
        <v>620</v>
      </c>
      <c r="CU113" s="46">
        <v>982</v>
      </c>
      <c r="CV113" s="46">
        <v>61</v>
      </c>
      <c r="CW113" s="46">
        <v>1840</v>
      </c>
      <c r="CX113" s="46">
        <v>160</v>
      </c>
      <c r="CY113" s="46">
        <v>223</v>
      </c>
      <c r="CZ113" s="46">
        <v>25</v>
      </c>
      <c r="DA113" s="46">
        <v>787</v>
      </c>
      <c r="DB113" s="46">
        <v>66</v>
      </c>
      <c r="DC113" s="46">
        <v>82</v>
      </c>
      <c r="DD113" s="46">
        <v>8.9</v>
      </c>
      <c r="DE113" s="46">
        <v>47300</v>
      </c>
      <c r="DF113" s="46">
        <v>3100</v>
      </c>
      <c r="DG113" s="46">
        <v>7740</v>
      </c>
      <c r="DH113" s="46">
        <v>580</v>
      </c>
      <c r="DJ113" s="203" t="e">
        <f>#REF!</f>
        <v>#REF!</v>
      </c>
      <c r="DK113" s="204">
        <f t="shared" si="56"/>
        <v>454852.3206751055</v>
      </c>
      <c r="DL113" s="204">
        <f t="shared" si="57"/>
        <v>363784.66557911912</v>
      </c>
      <c r="DM113" s="204">
        <f t="shared" si="58"/>
        <v>298491.37931034487</v>
      </c>
      <c r="DN113" s="204">
        <f t="shared" si="59"/>
        <v>227133.47921225382</v>
      </c>
      <c r="DO113" s="204">
        <f t="shared" si="60"/>
        <v>151351.35135135136</v>
      </c>
      <c r="DP113" s="204">
        <f t="shared" si="61"/>
        <v>69449.378330373002</v>
      </c>
      <c r="DQ113" s="204">
        <f t="shared" si="62"/>
        <v>73517.587939698482</v>
      </c>
      <c r="DR113" s="204">
        <f t="shared" si="63"/>
        <v>52631.57894736842</v>
      </c>
      <c r="DS113" s="204">
        <f t="shared" si="64"/>
        <v>31788.617886178861</v>
      </c>
      <c r="DT113" s="204">
        <f t="shared" si="65"/>
        <v>17985.347985347984</v>
      </c>
      <c r="DU113" s="204">
        <f t="shared" si="66"/>
        <v>11500</v>
      </c>
      <c r="DV113" s="204">
        <f t="shared" si="67"/>
        <v>9028.3400809716604</v>
      </c>
      <c r="DW113" s="204">
        <f t="shared" si="68"/>
        <v>4888.1987577639748</v>
      </c>
      <c r="DX113" s="204">
        <f t="shared" si="69"/>
        <v>3333.3333333333335</v>
      </c>
      <c r="DY113" s="205">
        <f t="shared" si="70"/>
        <v>0.658384482200982</v>
      </c>
      <c r="DZ113" s="206">
        <f t="shared" si="71"/>
        <v>1.0485933503836318E-2</v>
      </c>
      <c r="EA113" s="206">
        <f t="shared" si="72"/>
        <v>6.1111111111111107</v>
      </c>
      <c r="EB113" s="223"/>
    </row>
    <row r="114" spans="1:132">
      <c r="A114" s="186">
        <v>42527.775558321759</v>
      </c>
      <c r="B114" s="45" t="s">
        <v>2370</v>
      </c>
      <c r="D114" s="45">
        <v>67830</v>
      </c>
      <c r="E114" s="45">
        <v>28426</v>
      </c>
      <c r="F114" s="45" t="s">
        <v>2294</v>
      </c>
      <c r="G114" s="45" t="s">
        <v>2201</v>
      </c>
      <c r="H114" s="45" t="s">
        <v>2371</v>
      </c>
      <c r="I114" s="45" t="s">
        <v>1756</v>
      </c>
      <c r="J114" s="159">
        <v>0.77549930555555557</v>
      </c>
      <c r="K114" s="46">
        <v>17.079999999999998</v>
      </c>
      <c r="L114" s="45" t="s">
        <v>2370</v>
      </c>
      <c r="M114" s="46">
        <v>4130</v>
      </c>
      <c r="N114" s="46">
        <v>29600</v>
      </c>
      <c r="O114" s="160">
        <v>0.51500000000000001</v>
      </c>
      <c r="P114" s="160">
        <f t="shared" si="73"/>
        <v>1.5814234094637652E-2</v>
      </c>
      <c r="Q114" s="161">
        <v>6.8599999999999994E-2</v>
      </c>
      <c r="R114" s="161">
        <f t="shared" si="74"/>
        <v>1.8900751307818428E-3</v>
      </c>
      <c r="S114" s="161">
        <v>0.95379000000000003</v>
      </c>
      <c r="T114" s="162">
        <v>14.577260000000001</v>
      </c>
      <c r="U114" s="162">
        <f t="shared" si="75"/>
        <v>0.40163431708981245</v>
      </c>
      <c r="V114" s="163">
        <v>5.5230000000000001E-2</v>
      </c>
      <c r="W114" s="163">
        <f t="shared" si="76"/>
        <v>1.18900847768214E-3</v>
      </c>
      <c r="X114" s="162">
        <v>-2.3366999999999999E-2</v>
      </c>
      <c r="Y114" s="164">
        <v>2.1239999999999998E-2</v>
      </c>
      <c r="Z114" s="164">
        <f t="shared" si="77"/>
        <v>5.9038550117698524E-4</v>
      </c>
      <c r="AA114" s="15">
        <v>0.51500000000000001</v>
      </c>
      <c r="AB114" s="15">
        <v>1.2E-2</v>
      </c>
      <c r="AC114" s="15">
        <v>6.8599999999999994E-2</v>
      </c>
      <c r="AD114" s="15">
        <v>1.2999999999999999E-3</v>
      </c>
      <c r="AE114" s="47">
        <v>0.95379000000000003</v>
      </c>
      <c r="AF114" s="67">
        <v>14.577260000000001</v>
      </c>
      <c r="AG114" s="47">
        <v>0.27624539999999997</v>
      </c>
      <c r="AH114" s="15">
        <v>5.5230000000000001E-2</v>
      </c>
      <c r="AI114" s="4">
        <v>4.4000000000000002E-4</v>
      </c>
      <c r="AJ114" s="89">
        <v>-2.3366999999999999E-2</v>
      </c>
      <c r="AK114" s="4">
        <v>2.1239999999999998E-2</v>
      </c>
      <c r="AL114" s="4">
        <v>4.0999999999999999E-4</v>
      </c>
      <c r="AM114" s="4">
        <v>9.9170000000000005E-3</v>
      </c>
      <c r="AN114" s="4">
        <v>3.3000000000000003E-5</v>
      </c>
      <c r="AO114" s="46">
        <v>421.9</v>
      </c>
      <c r="AP114" s="46">
        <v>8</v>
      </c>
      <c r="AQ114" s="166">
        <v>427.8</v>
      </c>
      <c r="AR114" s="166">
        <v>7.8</v>
      </c>
      <c r="AS114" s="46">
        <v>424.8</v>
      </c>
      <c r="AT114" s="46">
        <v>8.1999999999999993</v>
      </c>
      <c r="AU114" s="46">
        <v>421</v>
      </c>
      <c r="AV114" s="46">
        <v>18</v>
      </c>
      <c r="AW114" s="46">
        <v>43.8</v>
      </c>
      <c r="AX114" s="46">
        <v>2</v>
      </c>
      <c r="AY114" s="46">
        <v>208</v>
      </c>
      <c r="AZ114" s="46">
        <v>9.3000000000000007</v>
      </c>
      <c r="BA114" s="46">
        <v>367200</v>
      </c>
      <c r="BB114" s="46">
        <v>14400</v>
      </c>
      <c r="BC114" s="46">
        <v>5280</v>
      </c>
      <c r="BD114" s="46">
        <v>222</v>
      </c>
      <c r="BE114" s="46">
        <v>131340</v>
      </c>
      <c r="BF114" s="46">
        <v>5280</v>
      </c>
      <c r="BG114" s="46">
        <v>9.6</v>
      </c>
      <c r="BH114" s="46">
        <v>11.4</v>
      </c>
      <c r="BI114" s="46">
        <f t="shared" si="54"/>
        <v>13681.25</v>
      </c>
      <c r="BJ114" s="46">
        <f t="shared" si="55"/>
        <v>16255.791415588452</v>
      </c>
      <c r="BL114" s="45" t="s">
        <v>2294</v>
      </c>
      <c r="BM114" s="45" t="s">
        <v>2203</v>
      </c>
      <c r="BN114" s="45" t="s">
        <v>2372</v>
      </c>
      <c r="BO114" s="45" t="s">
        <v>1756</v>
      </c>
      <c r="BP114" s="186">
        <v>0.77560763888888884</v>
      </c>
      <c r="BQ114" s="46">
        <v>18.079999999999998</v>
      </c>
      <c r="BR114" s="46" t="s">
        <v>2370</v>
      </c>
      <c r="BS114" s="46">
        <v>222000</v>
      </c>
      <c r="BT114" s="46">
        <v>17000</v>
      </c>
      <c r="BU114" s="46">
        <v>40</v>
      </c>
      <c r="BV114" s="46">
        <v>870</v>
      </c>
      <c r="BW114" s="46">
        <v>6810</v>
      </c>
      <c r="BX114" s="46">
        <v>760</v>
      </c>
      <c r="BY114" s="46">
        <v>25</v>
      </c>
      <c r="BZ114" s="46">
        <v>1.8</v>
      </c>
      <c r="CA114" s="166">
        <v>27500</v>
      </c>
      <c r="CB114" s="46">
        <v>2000</v>
      </c>
      <c r="CC114" s="46">
        <v>97200</v>
      </c>
      <c r="CD114" s="46">
        <v>8200</v>
      </c>
      <c r="CE114" s="46">
        <v>205000</v>
      </c>
      <c r="CF114" s="46">
        <v>15000</v>
      </c>
      <c r="CG114" s="46">
        <v>26100</v>
      </c>
      <c r="CH114" s="46">
        <v>2100</v>
      </c>
      <c r="CI114" s="46">
        <v>99910</v>
      </c>
      <c r="CJ114" s="46">
        <v>8900</v>
      </c>
      <c r="CK114" s="46">
        <v>22000</v>
      </c>
      <c r="CL114" s="46">
        <v>1800</v>
      </c>
      <c r="CM114" s="46">
        <v>2200</v>
      </c>
      <c r="CN114" s="46">
        <v>230</v>
      </c>
      <c r="CO114" s="46">
        <v>17300</v>
      </c>
      <c r="CP114" s="46">
        <v>1300</v>
      </c>
      <c r="CQ114" s="46">
        <v>2270</v>
      </c>
      <c r="CR114" s="46">
        <v>170</v>
      </c>
      <c r="CS114" s="46">
        <v>9280</v>
      </c>
      <c r="CT114" s="46">
        <v>740</v>
      </c>
      <c r="CU114" s="46">
        <v>1172</v>
      </c>
      <c r="CV114" s="46">
        <v>92</v>
      </c>
      <c r="CW114" s="46">
        <v>1560</v>
      </c>
      <c r="CX114" s="46">
        <v>120</v>
      </c>
      <c r="CY114" s="46">
        <v>115.3</v>
      </c>
      <c r="CZ114" s="46">
        <v>7.7</v>
      </c>
      <c r="DA114" s="46">
        <v>295</v>
      </c>
      <c r="DB114" s="46">
        <v>32</v>
      </c>
      <c r="DC114" s="46">
        <v>28</v>
      </c>
      <c r="DD114" s="46">
        <v>3.5</v>
      </c>
      <c r="DE114" s="46">
        <v>29600</v>
      </c>
      <c r="DF114" s="46">
        <v>2500</v>
      </c>
      <c r="DG114" s="46">
        <v>4130</v>
      </c>
      <c r="DH114" s="46">
        <v>270</v>
      </c>
      <c r="DJ114" s="203" t="e">
        <f>#REF!</f>
        <v>#REF!</v>
      </c>
      <c r="DK114" s="204">
        <f t="shared" si="56"/>
        <v>410126.58227848104</v>
      </c>
      <c r="DL114" s="204">
        <f t="shared" si="57"/>
        <v>334420.88091353996</v>
      </c>
      <c r="DM114" s="204">
        <f t="shared" si="58"/>
        <v>281250</v>
      </c>
      <c r="DN114" s="204">
        <f t="shared" si="59"/>
        <v>218621.4442013129</v>
      </c>
      <c r="DO114" s="204">
        <f t="shared" si="60"/>
        <v>148648.64864864867</v>
      </c>
      <c r="DP114" s="204">
        <f t="shared" si="61"/>
        <v>39076.376554174065</v>
      </c>
      <c r="DQ114" s="204">
        <f t="shared" si="62"/>
        <v>86934.673366834162</v>
      </c>
      <c r="DR114" s="204">
        <f t="shared" si="63"/>
        <v>62880.886426592799</v>
      </c>
      <c r="DS114" s="204">
        <f t="shared" si="64"/>
        <v>37723.577235772362</v>
      </c>
      <c r="DT114" s="204">
        <f t="shared" si="65"/>
        <v>21465.201465201466</v>
      </c>
      <c r="DU114" s="204">
        <f t="shared" si="66"/>
        <v>9750</v>
      </c>
      <c r="DV114" s="204">
        <f t="shared" si="67"/>
        <v>4668.0161943319836</v>
      </c>
      <c r="DW114" s="204">
        <f t="shared" si="68"/>
        <v>1832.2981366459626</v>
      </c>
      <c r="DX114" s="204">
        <f t="shared" si="69"/>
        <v>1138.2113821138212</v>
      </c>
      <c r="DY114" s="205">
        <f t="shared" si="70"/>
        <v>0.34374571244442265</v>
      </c>
      <c r="DZ114" s="206">
        <f t="shared" si="71"/>
        <v>3.0172413793103448E-3</v>
      </c>
      <c r="EA114" s="206">
        <f t="shared" si="72"/>
        <v>7.1670702179176757</v>
      </c>
      <c r="EB114" s="223"/>
    </row>
    <row r="115" spans="1:132">
      <c r="A115" s="186">
        <v>42527.730250416666</v>
      </c>
      <c r="B115" s="45" t="s">
        <v>2373</v>
      </c>
      <c r="D115" s="45">
        <v>64428</v>
      </c>
      <c r="E115" s="45">
        <v>30503</v>
      </c>
      <c r="F115" s="45" t="s">
        <v>2374</v>
      </c>
      <c r="G115" s="45" t="s">
        <v>2201</v>
      </c>
      <c r="H115" s="45" t="s">
        <v>2375</v>
      </c>
      <c r="I115" s="45" t="s">
        <v>1756</v>
      </c>
      <c r="J115" s="159">
        <v>0.73019143518518526</v>
      </c>
      <c r="K115" s="46">
        <v>17.082000000000001</v>
      </c>
      <c r="L115" s="45" t="s">
        <v>2373</v>
      </c>
      <c r="M115" s="46">
        <v>15700</v>
      </c>
      <c r="N115" s="46">
        <v>46000</v>
      </c>
      <c r="O115" s="160">
        <v>5.7599999999999998E-2</v>
      </c>
      <c r="P115" s="160">
        <f t="shared" si="73"/>
        <v>2.053558862073352E-3</v>
      </c>
      <c r="Q115" s="161">
        <v>9.0299999999999998E-3</v>
      </c>
      <c r="R115" s="161">
        <f t="shared" si="74"/>
        <v>3.0036038353950745E-4</v>
      </c>
      <c r="S115" s="161">
        <v>0.91907000000000005</v>
      </c>
      <c r="T115" s="162">
        <v>110.742</v>
      </c>
      <c r="U115" s="162">
        <f t="shared" si="75"/>
        <v>3.6835551045781849</v>
      </c>
      <c r="V115" s="163">
        <v>4.6690000000000002E-2</v>
      </c>
      <c r="W115" s="163">
        <f t="shared" si="76"/>
        <v>1.073723632970794E-3</v>
      </c>
      <c r="X115" s="162">
        <v>-3.2580999999999999E-3</v>
      </c>
      <c r="Y115" s="164">
        <v>2.6949999999999999E-3</v>
      </c>
      <c r="Z115" s="164">
        <f t="shared" si="77"/>
        <v>8.5212733790202981E-5</v>
      </c>
      <c r="AA115" s="15">
        <v>5.7599999999999998E-2</v>
      </c>
      <c r="AB115" s="15">
        <v>1.6999999999999999E-3</v>
      </c>
      <c r="AC115" s="15">
        <v>9.0299999999999998E-3</v>
      </c>
      <c r="AD115" s="15">
        <v>2.4000000000000001E-4</v>
      </c>
      <c r="AE115" s="47">
        <v>0.91907000000000005</v>
      </c>
      <c r="AF115" s="67">
        <v>110.742</v>
      </c>
      <c r="AG115" s="47">
        <v>2.943308</v>
      </c>
      <c r="AH115" s="15">
        <v>4.6690000000000002E-2</v>
      </c>
      <c r="AI115" s="4">
        <v>5.2999999999999998E-4</v>
      </c>
      <c r="AJ115" s="89">
        <v>-3.2580999999999999E-3</v>
      </c>
      <c r="AK115" s="4">
        <v>2.6949999999999999E-3</v>
      </c>
      <c r="AL115" s="4">
        <v>6.6000000000000005E-5</v>
      </c>
      <c r="AM115" s="4">
        <v>2.0820000000000002E-2</v>
      </c>
      <c r="AN115" s="4">
        <v>5.7000000000000003E-5</v>
      </c>
      <c r="AO115" s="46">
        <v>57.2</v>
      </c>
      <c r="AP115" s="46">
        <v>1.7</v>
      </c>
      <c r="AQ115" s="166">
        <v>58</v>
      </c>
      <c r="AR115" s="166">
        <v>1.5</v>
      </c>
      <c r="AS115" s="46">
        <v>54.4</v>
      </c>
      <c r="AT115" s="46">
        <v>1.3</v>
      </c>
      <c r="AU115" s="46">
        <v>35</v>
      </c>
      <c r="AV115" s="46">
        <v>25</v>
      </c>
      <c r="AW115" s="46">
        <v>119</v>
      </c>
      <c r="AX115" s="46">
        <v>4.5</v>
      </c>
      <c r="AY115" s="46">
        <v>250.3</v>
      </c>
      <c r="AZ115" s="46">
        <v>8.6</v>
      </c>
      <c r="BA115" s="46">
        <v>56580</v>
      </c>
      <c r="BB115" s="46">
        <v>1860</v>
      </c>
      <c r="BC115" s="46">
        <v>1799.4</v>
      </c>
      <c r="BD115" s="46">
        <v>59.4</v>
      </c>
      <c r="BE115" s="46">
        <v>47460</v>
      </c>
      <c r="BF115" s="46">
        <v>1560</v>
      </c>
      <c r="BG115" s="46">
        <v>16.2</v>
      </c>
      <c r="BH115" s="46">
        <v>14.4</v>
      </c>
      <c r="BI115" s="46">
        <f t="shared" si="54"/>
        <v>2929.6296296296296</v>
      </c>
      <c r="BJ115" s="46">
        <f t="shared" si="55"/>
        <v>2605.8950647949978</v>
      </c>
      <c r="BL115" s="45" t="s">
        <v>2374</v>
      </c>
      <c r="BM115" s="45" t="s">
        <v>2203</v>
      </c>
      <c r="BN115" s="45" t="s">
        <v>2376</v>
      </c>
      <c r="BO115" s="45" t="s">
        <v>1756</v>
      </c>
      <c r="BP115" s="186">
        <v>0.73029976851851852</v>
      </c>
      <c r="BQ115" s="46">
        <v>18.082000000000001</v>
      </c>
      <c r="BR115" s="46" t="s">
        <v>2373</v>
      </c>
      <c r="BS115" s="46">
        <v>157000</v>
      </c>
      <c r="BT115" s="46">
        <v>11000</v>
      </c>
      <c r="BU115" s="46">
        <v>-200</v>
      </c>
      <c r="BV115" s="46">
        <v>1200</v>
      </c>
      <c r="BW115" s="46">
        <v>9990</v>
      </c>
      <c r="BX115" s="46">
        <v>690</v>
      </c>
      <c r="BY115" s="46">
        <v>41.4</v>
      </c>
      <c r="BZ115" s="46">
        <v>5.0999999999999996</v>
      </c>
      <c r="CA115" s="166">
        <v>27500</v>
      </c>
      <c r="CB115" s="46">
        <v>2700</v>
      </c>
      <c r="CC115" s="46">
        <v>122000</v>
      </c>
      <c r="CD115" s="46">
        <v>13000</v>
      </c>
      <c r="CE115" s="46">
        <v>223000</v>
      </c>
      <c r="CF115" s="46">
        <v>18000</v>
      </c>
      <c r="CG115" s="46">
        <v>27400</v>
      </c>
      <c r="CH115" s="46">
        <v>2000</v>
      </c>
      <c r="CI115" s="46">
        <v>99940</v>
      </c>
      <c r="CJ115" s="46">
        <v>8200</v>
      </c>
      <c r="CK115" s="46">
        <v>20100</v>
      </c>
      <c r="CL115" s="46">
        <v>1800</v>
      </c>
      <c r="CM115" s="46">
        <v>913</v>
      </c>
      <c r="CN115" s="46">
        <v>86</v>
      </c>
      <c r="CO115" s="46">
        <v>16500</v>
      </c>
      <c r="CP115" s="46">
        <v>1300</v>
      </c>
      <c r="CQ115" s="46">
        <v>2130</v>
      </c>
      <c r="CR115" s="46">
        <v>200</v>
      </c>
      <c r="CS115" s="46">
        <v>8210</v>
      </c>
      <c r="CT115" s="46">
        <v>560</v>
      </c>
      <c r="CU115" s="46">
        <v>1123</v>
      </c>
      <c r="CV115" s="46">
        <v>85</v>
      </c>
      <c r="CW115" s="46">
        <v>1940</v>
      </c>
      <c r="CX115" s="46">
        <v>170</v>
      </c>
      <c r="CY115" s="46">
        <v>166</v>
      </c>
      <c r="CZ115" s="46">
        <v>13</v>
      </c>
      <c r="DA115" s="46">
        <v>636</v>
      </c>
      <c r="DB115" s="46">
        <v>73</v>
      </c>
      <c r="DC115" s="46">
        <v>58.4</v>
      </c>
      <c r="DD115" s="46">
        <v>7.5</v>
      </c>
      <c r="DE115" s="46">
        <v>46000</v>
      </c>
      <c r="DF115" s="46">
        <v>3400</v>
      </c>
      <c r="DG115" s="46">
        <v>15700</v>
      </c>
      <c r="DH115" s="46">
        <v>1200</v>
      </c>
      <c r="DJ115" s="203" t="e">
        <f>#REF!</f>
        <v>#REF!</v>
      </c>
      <c r="DK115" s="204">
        <f t="shared" si="56"/>
        <v>514767.93248945149</v>
      </c>
      <c r="DL115" s="204">
        <f t="shared" si="57"/>
        <v>363784.66557911912</v>
      </c>
      <c r="DM115" s="204">
        <f t="shared" si="58"/>
        <v>295258.62068965519</v>
      </c>
      <c r="DN115" s="204">
        <f t="shared" si="59"/>
        <v>218687.0897155361</v>
      </c>
      <c r="DO115" s="204">
        <f t="shared" si="60"/>
        <v>135810.81081081083</v>
      </c>
      <c r="DP115" s="204">
        <f t="shared" si="61"/>
        <v>16216.696269982238</v>
      </c>
      <c r="DQ115" s="204">
        <f t="shared" si="62"/>
        <v>82914.572864321599</v>
      </c>
      <c r="DR115" s="204">
        <f t="shared" si="63"/>
        <v>59002.770083102492</v>
      </c>
      <c r="DS115" s="204">
        <f t="shared" si="64"/>
        <v>33373.9837398374</v>
      </c>
      <c r="DT115" s="204">
        <f t="shared" si="65"/>
        <v>20567.765567765568</v>
      </c>
      <c r="DU115" s="204">
        <f t="shared" si="66"/>
        <v>12125</v>
      </c>
      <c r="DV115" s="204">
        <f t="shared" si="67"/>
        <v>6720.6477732793519</v>
      </c>
      <c r="DW115" s="204">
        <f t="shared" si="68"/>
        <v>3950.310559006211</v>
      </c>
      <c r="DX115" s="204">
        <f t="shared" si="69"/>
        <v>2373.9837398373984</v>
      </c>
      <c r="DY115" s="205">
        <f t="shared" si="70"/>
        <v>0.15281985306187165</v>
      </c>
      <c r="DZ115" s="206">
        <f t="shared" si="71"/>
        <v>7.1132764920828258E-3</v>
      </c>
      <c r="EA115" s="206">
        <f t="shared" si="72"/>
        <v>2.9299363057324839</v>
      </c>
      <c r="EB115" s="223"/>
    </row>
    <row r="116" spans="1:132">
      <c r="A116" s="186">
        <v>42527.730806041669</v>
      </c>
      <c r="B116" s="45" t="s">
        <v>2377</v>
      </c>
      <c r="D116" s="45">
        <v>64444</v>
      </c>
      <c r="E116" s="45">
        <v>30507</v>
      </c>
      <c r="F116" s="45" t="s">
        <v>2258</v>
      </c>
      <c r="G116" s="45" t="s">
        <v>2201</v>
      </c>
      <c r="H116" s="45" t="s">
        <v>2378</v>
      </c>
      <c r="I116" s="45" t="s">
        <v>1756</v>
      </c>
      <c r="J116" s="159">
        <v>0.73074699074074079</v>
      </c>
      <c r="K116" s="46">
        <v>17.13</v>
      </c>
      <c r="L116" s="45" t="s">
        <v>2377</v>
      </c>
      <c r="M116" s="46">
        <v>15100</v>
      </c>
      <c r="N116" s="46">
        <v>41500</v>
      </c>
      <c r="O116" s="160">
        <v>5.7320000000000003E-2</v>
      </c>
      <c r="P116" s="160">
        <f t="shared" si="73"/>
        <v>1.5017100119530404E-3</v>
      </c>
      <c r="Q116" s="161">
        <v>8.9200000000000008E-3</v>
      </c>
      <c r="R116" s="161">
        <f t="shared" si="74"/>
        <v>2.3308058692220592E-4</v>
      </c>
      <c r="S116" s="161">
        <v>0.88373000000000002</v>
      </c>
      <c r="T116" s="162">
        <v>112.10760000000001</v>
      </c>
      <c r="U116" s="162">
        <f t="shared" si="75"/>
        <v>2.9293843207452315</v>
      </c>
      <c r="V116" s="163">
        <v>4.6960000000000002E-2</v>
      </c>
      <c r="W116" s="163">
        <f t="shared" si="76"/>
        <v>1.0687360010779091E-3</v>
      </c>
      <c r="X116" s="162">
        <v>0.24010000000000001</v>
      </c>
      <c r="Y116" s="164">
        <v>2.699E-3</v>
      </c>
      <c r="Z116" s="164">
        <f t="shared" si="77"/>
        <v>7.4261971425488023E-5</v>
      </c>
      <c r="AA116" s="15">
        <v>5.7320000000000003E-2</v>
      </c>
      <c r="AB116" s="15">
        <v>9.7000000000000005E-4</v>
      </c>
      <c r="AC116" s="15">
        <v>8.9200000000000008E-3</v>
      </c>
      <c r="AD116" s="15">
        <v>1.4999999999999999E-4</v>
      </c>
      <c r="AE116" s="47">
        <v>0.88373000000000002</v>
      </c>
      <c r="AF116" s="67">
        <v>112.10760000000001</v>
      </c>
      <c r="AG116" s="47">
        <v>1.8852180000000001</v>
      </c>
      <c r="AH116" s="15">
        <v>4.6960000000000002E-2</v>
      </c>
      <c r="AI116" s="4">
        <v>5.1000000000000004E-4</v>
      </c>
      <c r="AJ116" s="89">
        <v>0.24010000000000001</v>
      </c>
      <c r="AK116" s="4">
        <v>2.699E-3</v>
      </c>
      <c r="AL116" s="4">
        <v>5.1E-5</v>
      </c>
      <c r="AM116" s="4">
        <v>2.0476000000000001E-2</v>
      </c>
      <c r="AN116" s="4">
        <v>6.9999999999999994E-5</v>
      </c>
      <c r="AO116" s="46">
        <v>56.59</v>
      </c>
      <c r="AP116" s="46">
        <v>0.94</v>
      </c>
      <c r="AQ116" s="166">
        <v>57.22</v>
      </c>
      <c r="AR116" s="166">
        <v>0.94</v>
      </c>
      <c r="AS116" s="46">
        <v>54.5</v>
      </c>
      <c r="AT116" s="46">
        <v>1</v>
      </c>
      <c r="AU116" s="46">
        <v>48</v>
      </c>
      <c r="AV116" s="46">
        <v>24</v>
      </c>
      <c r="AW116" s="46">
        <v>121.5</v>
      </c>
      <c r="AX116" s="46">
        <v>5.2</v>
      </c>
      <c r="AY116" s="46">
        <v>254.3</v>
      </c>
      <c r="AZ116" s="46">
        <v>9.8000000000000007</v>
      </c>
      <c r="BA116" s="46">
        <v>57720</v>
      </c>
      <c r="BB116" s="46">
        <v>2040</v>
      </c>
      <c r="BC116" s="46">
        <v>1824</v>
      </c>
      <c r="BD116" s="46">
        <v>66</v>
      </c>
      <c r="BE116" s="46">
        <v>48120</v>
      </c>
      <c r="BF116" s="46">
        <v>1740</v>
      </c>
      <c r="BG116" s="46">
        <v>9</v>
      </c>
      <c r="BH116" s="46">
        <v>8.4</v>
      </c>
      <c r="BI116" s="46">
        <f t="shared" si="54"/>
        <v>5346.666666666667</v>
      </c>
      <c r="BJ116" s="46">
        <f t="shared" si="55"/>
        <v>4993.9659194810565</v>
      </c>
      <c r="BL116" s="45" t="s">
        <v>2258</v>
      </c>
      <c r="BM116" s="45" t="s">
        <v>2203</v>
      </c>
      <c r="BN116" s="45" t="s">
        <v>2379</v>
      </c>
      <c r="BO116" s="45" t="s">
        <v>1756</v>
      </c>
      <c r="BP116" s="186">
        <v>0.73085543981481482</v>
      </c>
      <c r="BQ116" s="46">
        <v>18.13</v>
      </c>
      <c r="BR116" s="46" t="s">
        <v>2377</v>
      </c>
      <c r="BS116" s="46">
        <v>169000</v>
      </c>
      <c r="BT116" s="46">
        <v>14000</v>
      </c>
      <c r="BU116" s="46">
        <v>-1470</v>
      </c>
      <c r="BV116" s="46">
        <v>930</v>
      </c>
      <c r="BW116" s="46">
        <v>9500</v>
      </c>
      <c r="BX116" s="46">
        <v>1300</v>
      </c>
      <c r="BY116" s="46">
        <v>41.3</v>
      </c>
      <c r="BZ116" s="46">
        <v>4.0999999999999996</v>
      </c>
      <c r="CA116" s="166">
        <v>26100</v>
      </c>
      <c r="CB116" s="46">
        <v>2400</v>
      </c>
      <c r="CC116" s="46">
        <v>103800</v>
      </c>
      <c r="CD116" s="46">
        <v>9600</v>
      </c>
      <c r="CE116" s="46">
        <v>217000</v>
      </c>
      <c r="CF116" s="46">
        <v>24000</v>
      </c>
      <c r="CG116" s="46">
        <v>24100</v>
      </c>
      <c r="CH116" s="46">
        <v>2000</v>
      </c>
      <c r="CI116" s="46">
        <v>84500</v>
      </c>
      <c r="CJ116" s="46">
        <v>6200</v>
      </c>
      <c r="CK116" s="46">
        <v>19200</v>
      </c>
      <c r="CL116" s="46">
        <v>1700</v>
      </c>
      <c r="CM116" s="46">
        <v>840</v>
      </c>
      <c r="CN116" s="46">
        <v>75</v>
      </c>
      <c r="CO116" s="46">
        <v>14100</v>
      </c>
      <c r="CP116" s="46">
        <v>1200</v>
      </c>
      <c r="CQ116" s="46">
        <v>1900</v>
      </c>
      <c r="CR116" s="46">
        <v>180</v>
      </c>
      <c r="CS116" s="46">
        <v>7700</v>
      </c>
      <c r="CT116" s="46">
        <v>710</v>
      </c>
      <c r="CU116" s="46">
        <v>1077</v>
      </c>
      <c r="CV116" s="46">
        <v>96</v>
      </c>
      <c r="CW116" s="46">
        <v>1840</v>
      </c>
      <c r="CX116" s="46">
        <v>230</v>
      </c>
      <c r="CY116" s="46">
        <v>175</v>
      </c>
      <c r="CZ116" s="46">
        <v>17</v>
      </c>
      <c r="DA116" s="46">
        <v>642</v>
      </c>
      <c r="DB116" s="46">
        <v>65</v>
      </c>
      <c r="DC116" s="46">
        <v>60.6</v>
      </c>
      <c r="DD116" s="46">
        <v>6.6</v>
      </c>
      <c r="DE116" s="46">
        <v>41500</v>
      </c>
      <c r="DF116" s="46">
        <v>3600</v>
      </c>
      <c r="DG116" s="46">
        <v>15100</v>
      </c>
      <c r="DH116" s="46">
        <v>1300</v>
      </c>
      <c r="DJ116" s="203" t="e">
        <f>#REF!</f>
        <v>#REF!</v>
      </c>
      <c r="DK116" s="204">
        <f t="shared" si="56"/>
        <v>437974.68354430381</v>
      </c>
      <c r="DL116" s="204">
        <f t="shared" si="57"/>
        <v>353996.73735725938</v>
      </c>
      <c r="DM116" s="204">
        <f t="shared" si="58"/>
        <v>259698.27586206899</v>
      </c>
      <c r="DN116" s="204">
        <f t="shared" si="59"/>
        <v>184901.5317286652</v>
      </c>
      <c r="DO116" s="204">
        <f t="shared" si="60"/>
        <v>129729.72972972973</v>
      </c>
      <c r="DP116" s="204">
        <f t="shared" si="61"/>
        <v>14920.07104795737</v>
      </c>
      <c r="DQ116" s="204">
        <f t="shared" si="62"/>
        <v>70854.271356783909</v>
      </c>
      <c r="DR116" s="204">
        <f t="shared" si="63"/>
        <v>52631.57894736842</v>
      </c>
      <c r="DS116" s="204">
        <f t="shared" si="64"/>
        <v>31300.813008130081</v>
      </c>
      <c r="DT116" s="204">
        <f t="shared" si="65"/>
        <v>19725.274725274725</v>
      </c>
      <c r="DU116" s="204">
        <f t="shared" si="66"/>
        <v>11500</v>
      </c>
      <c r="DV116" s="204">
        <f t="shared" si="67"/>
        <v>7085.0202429149795</v>
      </c>
      <c r="DW116" s="204">
        <f t="shared" si="68"/>
        <v>3987.5776397515529</v>
      </c>
      <c r="DX116" s="204">
        <f t="shared" si="69"/>
        <v>2463.4146341463415</v>
      </c>
      <c r="DY116" s="205">
        <f t="shared" si="70"/>
        <v>0.1556209694437706</v>
      </c>
      <c r="DZ116" s="206">
        <f t="shared" si="71"/>
        <v>7.8701298701298709E-3</v>
      </c>
      <c r="EA116" s="206">
        <f t="shared" si="72"/>
        <v>2.7483443708609272</v>
      </c>
      <c r="EB116" s="223"/>
    </row>
    <row r="117" spans="1:132">
      <c r="A117" s="186">
        <v>42527.731361666665</v>
      </c>
      <c r="B117" s="45" t="s">
        <v>2380</v>
      </c>
      <c r="D117" s="45">
        <v>64438</v>
      </c>
      <c r="E117" s="45">
        <v>30492</v>
      </c>
      <c r="F117" s="45" t="s">
        <v>2381</v>
      </c>
      <c r="G117" s="45" t="s">
        <v>2201</v>
      </c>
      <c r="H117" s="45" t="s">
        <v>2382</v>
      </c>
      <c r="I117" s="45" t="s">
        <v>1756</v>
      </c>
      <c r="J117" s="159">
        <v>0.73130266203703709</v>
      </c>
      <c r="K117" s="46">
        <v>17.151</v>
      </c>
      <c r="L117" s="45" t="s">
        <v>2380</v>
      </c>
      <c r="M117" s="46">
        <v>12700</v>
      </c>
      <c r="N117" s="46">
        <v>37400</v>
      </c>
      <c r="O117" s="160">
        <v>5.7000000000000002E-2</v>
      </c>
      <c r="P117" s="160">
        <f t="shared" si="73"/>
        <v>1.9645864704817655E-3</v>
      </c>
      <c r="Q117" s="161">
        <v>8.9099999999999995E-3</v>
      </c>
      <c r="R117" s="161">
        <f t="shared" si="74"/>
        <v>2.9892346846642872E-4</v>
      </c>
      <c r="S117" s="161">
        <v>0.90698000000000001</v>
      </c>
      <c r="T117" s="162">
        <v>112.2334</v>
      </c>
      <c r="U117" s="162">
        <f t="shared" si="75"/>
        <v>3.7653428931975106</v>
      </c>
      <c r="V117" s="163">
        <v>4.6890000000000001E-2</v>
      </c>
      <c r="W117" s="163">
        <f t="shared" si="76"/>
        <v>1.0922769062833837E-3</v>
      </c>
      <c r="X117" s="162">
        <v>0.15501999999999999</v>
      </c>
      <c r="Y117" s="164">
        <v>2.6800000000000001E-3</v>
      </c>
      <c r="Z117" s="164">
        <f t="shared" si="77"/>
        <v>9.2184380455693246E-5</v>
      </c>
      <c r="AA117" s="15">
        <v>5.7000000000000002E-2</v>
      </c>
      <c r="AB117" s="15">
        <v>1.6000000000000001E-3</v>
      </c>
      <c r="AC117" s="15">
        <v>8.9099999999999995E-3</v>
      </c>
      <c r="AD117" s="15">
        <v>2.4000000000000001E-4</v>
      </c>
      <c r="AE117" s="47">
        <v>0.90698000000000001</v>
      </c>
      <c r="AF117" s="67">
        <v>112.2334</v>
      </c>
      <c r="AG117" s="47">
        <v>3.023123</v>
      </c>
      <c r="AH117" s="15">
        <v>4.6890000000000001E-2</v>
      </c>
      <c r="AI117" s="4">
        <v>5.5999999999999995E-4</v>
      </c>
      <c r="AJ117" s="89">
        <v>0.15501999999999999</v>
      </c>
      <c r="AK117" s="4">
        <v>2.6800000000000001E-3</v>
      </c>
      <c r="AL117" s="4">
        <v>7.4999999999999993E-5</v>
      </c>
      <c r="AM117" s="4">
        <v>1.7739000000000001E-2</v>
      </c>
      <c r="AN117" s="4">
        <v>6.6000000000000005E-5</v>
      </c>
      <c r="AO117" s="46">
        <v>56.3</v>
      </c>
      <c r="AP117" s="46">
        <v>1.5</v>
      </c>
      <c r="AQ117" s="166">
        <v>57.2</v>
      </c>
      <c r="AR117" s="166">
        <v>1.5</v>
      </c>
      <c r="AS117" s="46">
        <v>54.1</v>
      </c>
      <c r="AT117" s="46">
        <v>1.5</v>
      </c>
      <c r="AU117" s="46">
        <v>46</v>
      </c>
      <c r="AV117" s="46">
        <v>26</v>
      </c>
      <c r="AW117" s="46">
        <v>98.5</v>
      </c>
      <c r="AX117" s="46">
        <v>4.7</v>
      </c>
      <c r="AY117" s="46">
        <v>240.4</v>
      </c>
      <c r="AZ117" s="46">
        <v>9</v>
      </c>
      <c r="BA117" s="46">
        <v>53040</v>
      </c>
      <c r="BB117" s="46">
        <v>2040</v>
      </c>
      <c r="BC117" s="46">
        <v>1459.2</v>
      </c>
      <c r="BD117" s="46">
        <v>51</v>
      </c>
      <c r="BE117" s="46">
        <v>38640</v>
      </c>
      <c r="BF117" s="46">
        <v>1500</v>
      </c>
      <c r="BG117" s="46">
        <v>13.2</v>
      </c>
      <c r="BH117" s="46">
        <v>10.8</v>
      </c>
      <c r="BI117" s="46">
        <f t="shared" si="54"/>
        <v>2927.2727272727275</v>
      </c>
      <c r="BJ117" s="46">
        <f t="shared" si="55"/>
        <v>2397.7356315349548</v>
      </c>
      <c r="BL117" s="45" t="s">
        <v>2381</v>
      </c>
      <c r="BM117" s="45" t="s">
        <v>2203</v>
      </c>
      <c r="BN117" s="45" t="s">
        <v>2383</v>
      </c>
      <c r="BO117" s="45" t="s">
        <v>1756</v>
      </c>
      <c r="BP117" s="186">
        <v>0.73141099537037035</v>
      </c>
      <c r="BQ117" s="46">
        <v>18.151</v>
      </c>
      <c r="BR117" s="46" t="s">
        <v>2380</v>
      </c>
      <c r="BS117" s="46">
        <v>171900</v>
      </c>
      <c r="BT117" s="46">
        <v>9200</v>
      </c>
      <c r="BU117" s="46">
        <v>-100</v>
      </c>
      <c r="BV117" s="46">
        <v>1200</v>
      </c>
      <c r="BW117" s="46">
        <v>8000</v>
      </c>
      <c r="BX117" s="46">
        <v>870</v>
      </c>
      <c r="BY117" s="46">
        <v>33.200000000000003</v>
      </c>
      <c r="BZ117" s="46">
        <v>4</v>
      </c>
      <c r="CA117" s="166">
        <v>24300</v>
      </c>
      <c r="CB117" s="46">
        <v>1800</v>
      </c>
      <c r="CC117" s="46">
        <v>105100</v>
      </c>
      <c r="CD117" s="46">
        <v>8800</v>
      </c>
      <c r="CE117" s="46">
        <v>218000</v>
      </c>
      <c r="CF117" s="46">
        <v>17000</v>
      </c>
      <c r="CG117" s="46">
        <v>25800</v>
      </c>
      <c r="CH117" s="46">
        <v>2200</v>
      </c>
      <c r="CI117" s="46">
        <v>91400</v>
      </c>
      <c r="CJ117" s="46">
        <v>5900</v>
      </c>
      <c r="CK117" s="46">
        <v>18900</v>
      </c>
      <c r="CL117" s="46">
        <v>1300</v>
      </c>
      <c r="CM117" s="46">
        <v>879</v>
      </c>
      <c r="CN117" s="46">
        <v>68</v>
      </c>
      <c r="CO117" s="46">
        <v>14500</v>
      </c>
      <c r="CP117" s="46">
        <v>1200</v>
      </c>
      <c r="CQ117" s="46">
        <v>1770</v>
      </c>
      <c r="CR117" s="46">
        <v>140</v>
      </c>
      <c r="CS117" s="46">
        <v>7370</v>
      </c>
      <c r="CT117" s="46">
        <v>640</v>
      </c>
      <c r="CU117" s="46">
        <v>1024</v>
      </c>
      <c r="CV117" s="46">
        <v>75</v>
      </c>
      <c r="CW117" s="46">
        <v>1670</v>
      </c>
      <c r="CX117" s="46">
        <v>160</v>
      </c>
      <c r="CY117" s="46">
        <v>170</v>
      </c>
      <c r="CZ117" s="46">
        <v>16</v>
      </c>
      <c r="DA117" s="46">
        <v>596</v>
      </c>
      <c r="DB117" s="46">
        <v>50</v>
      </c>
      <c r="DC117" s="46">
        <v>55.4</v>
      </c>
      <c r="DD117" s="46">
        <v>5.3</v>
      </c>
      <c r="DE117" s="46">
        <v>37400</v>
      </c>
      <c r="DF117" s="46">
        <v>2200</v>
      </c>
      <c r="DG117" s="46">
        <v>12700</v>
      </c>
      <c r="DH117" s="46">
        <v>910</v>
      </c>
      <c r="DJ117" s="203" t="e">
        <f>#REF!</f>
        <v>#REF!</v>
      </c>
      <c r="DK117" s="204">
        <f t="shared" si="56"/>
        <v>443459.91561181436</v>
      </c>
      <c r="DL117" s="204">
        <f t="shared" si="57"/>
        <v>355628.05872756935</v>
      </c>
      <c r="DM117" s="204">
        <f t="shared" si="58"/>
        <v>278017.24137931038</v>
      </c>
      <c r="DN117" s="204">
        <f t="shared" si="59"/>
        <v>200000</v>
      </c>
      <c r="DO117" s="204">
        <f t="shared" si="60"/>
        <v>127702.70270270271</v>
      </c>
      <c r="DP117" s="204">
        <f t="shared" si="61"/>
        <v>15612.788632326819</v>
      </c>
      <c r="DQ117" s="204">
        <f t="shared" si="62"/>
        <v>72864.321608040191</v>
      </c>
      <c r="DR117" s="204">
        <f t="shared" si="63"/>
        <v>49030.470914127422</v>
      </c>
      <c r="DS117" s="204">
        <f t="shared" si="64"/>
        <v>29959.349593495936</v>
      </c>
      <c r="DT117" s="204">
        <f t="shared" si="65"/>
        <v>18754.578754578753</v>
      </c>
      <c r="DU117" s="204">
        <f t="shared" si="66"/>
        <v>10437.5</v>
      </c>
      <c r="DV117" s="204">
        <f t="shared" si="67"/>
        <v>6882.5910931174094</v>
      </c>
      <c r="DW117" s="204">
        <f t="shared" si="68"/>
        <v>3701.8633540372671</v>
      </c>
      <c r="DX117" s="204">
        <f t="shared" si="69"/>
        <v>2252.0325203252032</v>
      </c>
      <c r="DY117" s="205">
        <f t="shared" si="70"/>
        <v>0.16185382709621135</v>
      </c>
      <c r="DZ117" s="206">
        <f t="shared" si="71"/>
        <v>7.5169606512890093E-3</v>
      </c>
      <c r="EA117" s="206">
        <f t="shared" si="72"/>
        <v>2.9448818897637796</v>
      </c>
      <c r="EB117" s="223"/>
    </row>
    <row r="118" spans="1:132">
      <c r="A118" s="186">
        <v>42527.731918020836</v>
      </c>
      <c r="B118" s="45" t="s">
        <v>2384</v>
      </c>
      <c r="D118" s="45">
        <v>64454</v>
      </c>
      <c r="E118" s="45">
        <v>30494</v>
      </c>
      <c r="F118" s="45" t="s">
        <v>2385</v>
      </c>
      <c r="G118" s="45" t="s">
        <v>2201</v>
      </c>
      <c r="H118" s="45" t="s">
        <v>2386</v>
      </c>
      <c r="I118" s="45" t="s">
        <v>1756</v>
      </c>
      <c r="J118" s="159">
        <v>0.73185902777777778</v>
      </c>
      <c r="K118" s="46">
        <v>17.111000000000001</v>
      </c>
      <c r="L118" s="45" t="s">
        <v>2384</v>
      </c>
      <c r="M118" s="46">
        <v>11630</v>
      </c>
      <c r="N118" s="46">
        <v>40300</v>
      </c>
      <c r="O118" s="160">
        <v>5.7799999999999997E-2</v>
      </c>
      <c r="P118" s="160">
        <f t="shared" si="73"/>
        <v>1.9739138785671477E-3</v>
      </c>
      <c r="Q118" s="161">
        <v>8.9300000000000004E-3</v>
      </c>
      <c r="R118" s="161">
        <f t="shared" si="74"/>
        <v>3.0724251007957867E-4</v>
      </c>
      <c r="S118" s="161">
        <v>0.92115999999999998</v>
      </c>
      <c r="T118" s="162">
        <v>111.9821</v>
      </c>
      <c r="U118" s="162">
        <f t="shared" si="75"/>
        <v>3.8528174727299236</v>
      </c>
      <c r="V118" s="163">
        <v>4.6530000000000002E-2</v>
      </c>
      <c r="W118" s="163">
        <f t="shared" si="76"/>
        <v>1.0425528092139985E-3</v>
      </c>
      <c r="X118" s="162">
        <v>4.1368000000000002E-2</v>
      </c>
      <c r="Y118" s="164">
        <v>2.7109999999999999E-3</v>
      </c>
      <c r="Z118" s="164">
        <f t="shared" si="77"/>
        <v>9.5816535107464611E-5</v>
      </c>
      <c r="AA118" s="15">
        <v>5.7799999999999997E-2</v>
      </c>
      <c r="AB118" s="15">
        <v>1.6000000000000001E-3</v>
      </c>
      <c r="AC118" s="15">
        <v>8.9300000000000004E-3</v>
      </c>
      <c r="AD118" s="15">
        <v>2.5000000000000001E-4</v>
      </c>
      <c r="AE118" s="47">
        <v>0.92115999999999998</v>
      </c>
      <c r="AF118" s="67">
        <v>111.9821</v>
      </c>
      <c r="AG118" s="47">
        <v>3.1349969999999998</v>
      </c>
      <c r="AH118" s="15">
        <v>4.6530000000000002E-2</v>
      </c>
      <c r="AI118" s="4">
        <v>4.6999999999999999E-4</v>
      </c>
      <c r="AJ118" s="89">
        <v>4.1368000000000002E-2</v>
      </c>
      <c r="AK118" s="4">
        <v>2.7109999999999999E-3</v>
      </c>
      <c r="AL118" s="4">
        <v>7.8999999999999996E-5</v>
      </c>
      <c r="AM118" s="4">
        <v>1.5633999999999999E-2</v>
      </c>
      <c r="AN118" s="4">
        <v>9.8999999999999994E-5</v>
      </c>
      <c r="AO118" s="46">
        <v>57</v>
      </c>
      <c r="AP118" s="46">
        <v>1.5</v>
      </c>
      <c r="AQ118" s="166">
        <v>57.3</v>
      </c>
      <c r="AR118" s="166">
        <v>1.6</v>
      </c>
      <c r="AS118" s="46">
        <v>54.7</v>
      </c>
      <c r="AT118" s="46">
        <v>1.6</v>
      </c>
      <c r="AU118" s="46">
        <v>28</v>
      </c>
      <c r="AV118" s="46">
        <v>22</v>
      </c>
      <c r="AW118" s="46">
        <v>96</v>
      </c>
      <c r="AX118" s="46">
        <v>3.8</v>
      </c>
      <c r="AY118" s="46">
        <v>258.60000000000002</v>
      </c>
      <c r="AZ118" s="46">
        <v>7.2</v>
      </c>
      <c r="BA118" s="46">
        <v>57780</v>
      </c>
      <c r="BB118" s="46">
        <v>2220</v>
      </c>
      <c r="BC118" s="46">
        <v>1410</v>
      </c>
      <c r="BD118" s="46">
        <v>66</v>
      </c>
      <c r="BE118" s="46">
        <v>37620</v>
      </c>
      <c r="BF118" s="46">
        <v>1500</v>
      </c>
      <c r="BG118" s="46">
        <v>22.8</v>
      </c>
      <c r="BH118" s="46">
        <v>12</v>
      </c>
      <c r="BI118" s="46">
        <f t="shared" si="54"/>
        <v>1650</v>
      </c>
      <c r="BJ118" s="46">
        <f t="shared" si="55"/>
        <v>870.90951280910053</v>
      </c>
      <c r="BL118" s="45" t="s">
        <v>2385</v>
      </c>
      <c r="BM118" s="45" t="s">
        <v>2203</v>
      </c>
      <c r="BN118" s="45" t="s">
        <v>2387</v>
      </c>
      <c r="BO118" s="45" t="s">
        <v>1756</v>
      </c>
      <c r="BP118" s="186">
        <v>0.73196736111111116</v>
      </c>
      <c r="BQ118" s="46">
        <v>18.111000000000001</v>
      </c>
      <c r="BR118" s="46" t="s">
        <v>2384</v>
      </c>
      <c r="BS118" s="46">
        <v>176000</v>
      </c>
      <c r="BT118" s="46">
        <v>12000</v>
      </c>
      <c r="BU118" s="46">
        <v>1600</v>
      </c>
      <c r="BV118" s="46">
        <v>890</v>
      </c>
      <c r="BW118" s="46">
        <v>8220</v>
      </c>
      <c r="BX118" s="46">
        <v>900</v>
      </c>
      <c r="BY118" s="46">
        <v>32.799999999999997</v>
      </c>
      <c r="BZ118" s="46">
        <v>2.9</v>
      </c>
      <c r="CA118" s="166">
        <v>24700</v>
      </c>
      <c r="CB118" s="46">
        <v>1900</v>
      </c>
      <c r="CC118" s="46">
        <v>103100</v>
      </c>
      <c r="CD118" s="46">
        <v>7800</v>
      </c>
      <c r="CE118" s="46">
        <v>219000</v>
      </c>
      <c r="CF118" s="46">
        <v>18000</v>
      </c>
      <c r="CG118" s="46">
        <v>24800</v>
      </c>
      <c r="CH118" s="46">
        <v>1900</v>
      </c>
      <c r="CI118" s="46">
        <v>90200</v>
      </c>
      <c r="CJ118" s="46">
        <v>6300</v>
      </c>
      <c r="CK118" s="46">
        <v>19000</v>
      </c>
      <c r="CL118" s="46">
        <v>1300</v>
      </c>
      <c r="CM118" s="46">
        <v>722</v>
      </c>
      <c r="CN118" s="46">
        <v>50</v>
      </c>
      <c r="CO118" s="46">
        <v>14640</v>
      </c>
      <c r="CP118" s="46">
        <v>960</v>
      </c>
      <c r="CQ118" s="46">
        <v>1940</v>
      </c>
      <c r="CR118" s="46">
        <v>160</v>
      </c>
      <c r="CS118" s="46">
        <v>7960</v>
      </c>
      <c r="CT118" s="46">
        <v>630</v>
      </c>
      <c r="CU118" s="46">
        <v>1074</v>
      </c>
      <c r="CV118" s="46">
        <v>73</v>
      </c>
      <c r="CW118" s="46">
        <v>1700</v>
      </c>
      <c r="CX118" s="46">
        <v>120</v>
      </c>
      <c r="CY118" s="46">
        <v>163</v>
      </c>
      <c r="CZ118" s="46">
        <v>11</v>
      </c>
      <c r="DA118" s="46">
        <v>592</v>
      </c>
      <c r="DB118" s="46">
        <v>45</v>
      </c>
      <c r="DC118" s="46">
        <v>60.2</v>
      </c>
      <c r="DD118" s="46">
        <v>6.2</v>
      </c>
      <c r="DE118" s="46">
        <v>40300</v>
      </c>
      <c r="DF118" s="46">
        <v>3100</v>
      </c>
      <c r="DG118" s="46">
        <v>11630</v>
      </c>
      <c r="DH118" s="46">
        <v>650</v>
      </c>
      <c r="DJ118" s="203" t="e">
        <f>#REF!</f>
        <v>#REF!</v>
      </c>
      <c r="DK118" s="204">
        <f t="shared" si="56"/>
        <v>435021.09704641352</v>
      </c>
      <c r="DL118" s="204">
        <f t="shared" si="57"/>
        <v>357259.38009787927</v>
      </c>
      <c r="DM118" s="204">
        <f t="shared" si="58"/>
        <v>267241.37931034487</v>
      </c>
      <c r="DN118" s="204">
        <f t="shared" si="59"/>
        <v>197374.1794310722</v>
      </c>
      <c r="DO118" s="204">
        <f t="shared" si="60"/>
        <v>128378.37837837839</v>
      </c>
      <c r="DP118" s="204">
        <f t="shared" si="61"/>
        <v>12824.156305506216</v>
      </c>
      <c r="DQ118" s="204">
        <f t="shared" si="62"/>
        <v>73567.83919597989</v>
      </c>
      <c r="DR118" s="204">
        <f t="shared" si="63"/>
        <v>53739.612188365652</v>
      </c>
      <c r="DS118" s="204">
        <f t="shared" si="64"/>
        <v>32357.723577235774</v>
      </c>
      <c r="DT118" s="204">
        <f t="shared" si="65"/>
        <v>19670.329670329669</v>
      </c>
      <c r="DU118" s="204">
        <f t="shared" si="66"/>
        <v>10625</v>
      </c>
      <c r="DV118" s="204">
        <f t="shared" si="67"/>
        <v>6599.1902834008097</v>
      </c>
      <c r="DW118" s="204">
        <f t="shared" si="68"/>
        <v>3677.0186335403728</v>
      </c>
      <c r="DX118" s="204">
        <f t="shared" si="69"/>
        <v>2447.1544715447153</v>
      </c>
      <c r="DY118" s="205">
        <f t="shared" si="70"/>
        <v>0.13195895260877724</v>
      </c>
      <c r="DZ118" s="206">
        <f t="shared" si="71"/>
        <v>7.5628140703517593E-3</v>
      </c>
      <c r="EA118" s="206">
        <f t="shared" si="72"/>
        <v>3.4651762682717111</v>
      </c>
      <c r="EB118" s="223"/>
    </row>
    <row r="119" spans="1:132">
      <c r="A119" s="186">
        <v>42527.845389780094</v>
      </c>
      <c r="B119" s="45" t="s">
        <v>2388</v>
      </c>
      <c r="D119" s="45">
        <v>64461</v>
      </c>
      <c r="E119" s="45">
        <v>30508</v>
      </c>
      <c r="F119" s="45" t="s">
        <v>2389</v>
      </c>
      <c r="G119" s="45" t="s">
        <v>2201</v>
      </c>
      <c r="H119" s="45" t="s">
        <v>2390</v>
      </c>
      <c r="I119" s="45" t="s">
        <v>1756</v>
      </c>
      <c r="J119" s="159">
        <v>0.84533078703703701</v>
      </c>
      <c r="K119" s="46">
        <v>17.081</v>
      </c>
      <c r="L119" s="45" t="s">
        <v>2388</v>
      </c>
      <c r="M119" s="46">
        <v>15700</v>
      </c>
      <c r="N119" s="46">
        <v>45400</v>
      </c>
      <c r="O119" s="160">
        <v>5.7099999999999998E-2</v>
      </c>
      <c r="P119" s="160">
        <f t="shared" si="73"/>
        <v>1.8852490551648606E-3</v>
      </c>
      <c r="Q119" s="161">
        <v>8.8999999999999999E-3</v>
      </c>
      <c r="R119" s="161">
        <f t="shared" si="74"/>
        <v>2.8299116593985757E-4</v>
      </c>
      <c r="S119" s="161">
        <v>0.96001000000000003</v>
      </c>
      <c r="T119" s="162">
        <v>112.3596</v>
      </c>
      <c r="U119" s="162">
        <f t="shared" si="75"/>
        <v>3.5726702373984924</v>
      </c>
      <c r="V119" s="163">
        <v>4.5740000000000003E-2</v>
      </c>
      <c r="W119" s="163">
        <f t="shared" si="76"/>
        <v>9.9058520077780301E-4</v>
      </c>
      <c r="X119" s="162">
        <v>1.6195000000000001E-2</v>
      </c>
      <c r="Y119" s="164">
        <v>2.7929999999999999E-3</v>
      </c>
      <c r="Z119" s="164">
        <f t="shared" si="77"/>
        <v>8.8001929524300765E-5</v>
      </c>
      <c r="AA119" s="15">
        <v>5.7099999999999998E-2</v>
      </c>
      <c r="AB119" s="15">
        <v>1.5E-3</v>
      </c>
      <c r="AC119" s="15">
        <v>8.8999999999999999E-3</v>
      </c>
      <c r="AD119" s="15">
        <v>2.2000000000000001E-4</v>
      </c>
      <c r="AE119" s="47">
        <v>0.96001000000000003</v>
      </c>
      <c r="AF119" s="67">
        <v>112.3596</v>
      </c>
      <c r="AG119" s="47">
        <v>2.7774269999999999</v>
      </c>
      <c r="AH119" s="15">
        <v>4.5740000000000003E-2</v>
      </c>
      <c r="AI119" s="4">
        <v>3.8000000000000002E-4</v>
      </c>
      <c r="AJ119" s="89">
        <v>1.6195000000000001E-2</v>
      </c>
      <c r="AK119" s="4">
        <v>2.7929999999999999E-3</v>
      </c>
      <c r="AL119" s="4">
        <v>6.7999999999999999E-5</v>
      </c>
      <c r="AM119" s="4">
        <v>3.356E-2</v>
      </c>
      <c r="AN119" s="4">
        <v>3.5E-4</v>
      </c>
      <c r="AO119" s="46">
        <v>56.4</v>
      </c>
      <c r="AP119" s="46">
        <v>1.4</v>
      </c>
      <c r="AQ119" s="166">
        <v>57.1</v>
      </c>
      <c r="AR119" s="166">
        <v>1.4</v>
      </c>
      <c r="AS119" s="46">
        <v>56.4</v>
      </c>
      <c r="AT119" s="46">
        <v>1.4</v>
      </c>
      <c r="AU119" s="46">
        <v>-8</v>
      </c>
      <c r="AV119" s="46">
        <v>16</v>
      </c>
      <c r="AW119" s="46">
        <v>153.80000000000001</v>
      </c>
      <c r="AX119" s="46">
        <v>5.9</v>
      </c>
      <c r="AY119" s="46">
        <v>341</v>
      </c>
      <c r="AZ119" s="46">
        <v>16</v>
      </c>
      <c r="BA119" s="46">
        <v>77100</v>
      </c>
      <c r="BB119" s="46">
        <v>3420</v>
      </c>
      <c r="BC119" s="46">
        <v>1980</v>
      </c>
      <c r="BD119" s="46">
        <v>72</v>
      </c>
      <c r="BE119" s="46">
        <v>61740</v>
      </c>
      <c r="BF119" s="46">
        <v>2040</v>
      </c>
      <c r="BG119" s="46">
        <v>6</v>
      </c>
      <c r="BH119" s="46">
        <v>9.6</v>
      </c>
      <c r="BI119" s="46">
        <f t="shared" si="54"/>
        <v>10290</v>
      </c>
      <c r="BJ119" s="46">
        <f t="shared" si="55"/>
        <v>16467.510315770262</v>
      </c>
      <c r="BL119" s="45" t="s">
        <v>2389</v>
      </c>
      <c r="BM119" s="45" t="s">
        <v>2203</v>
      </c>
      <c r="BN119" s="45" t="s">
        <v>2391</v>
      </c>
      <c r="BO119" s="45" t="s">
        <v>1756</v>
      </c>
      <c r="BP119" s="186">
        <v>0.84543912037037039</v>
      </c>
      <c r="BQ119" s="46">
        <v>18.081</v>
      </c>
      <c r="BR119" s="46" t="s">
        <v>2388</v>
      </c>
      <c r="BS119" s="46">
        <v>220000</v>
      </c>
      <c r="BT119" s="46">
        <v>11000</v>
      </c>
      <c r="BU119" s="46">
        <v>2330</v>
      </c>
      <c r="BV119" s="46">
        <v>840</v>
      </c>
      <c r="BW119" s="46">
        <v>10990</v>
      </c>
      <c r="BX119" s="46">
        <v>870</v>
      </c>
      <c r="BY119" s="46">
        <v>28.6</v>
      </c>
      <c r="BZ119" s="46">
        <v>3.2</v>
      </c>
      <c r="CA119" s="166">
        <v>26300</v>
      </c>
      <c r="CB119" s="46">
        <v>1500</v>
      </c>
      <c r="CC119" s="46">
        <v>97100</v>
      </c>
      <c r="CD119" s="46">
        <v>8400</v>
      </c>
      <c r="CE119" s="46">
        <v>204000</v>
      </c>
      <c r="CF119" s="46">
        <v>16000</v>
      </c>
      <c r="CG119" s="46">
        <v>22000</v>
      </c>
      <c r="CH119" s="46">
        <v>1900</v>
      </c>
      <c r="CI119" s="46">
        <v>85500</v>
      </c>
      <c r="CJ119" s="46">
        <v>4600</v>
      </c>
      <c r="CK119" s="46">
        <v>19100</v>
      </c>
      <c r="CL119" s="46">
        <v>1200</v>
      </c>
      <c r="CM119" s="46">
        <v>799</v>
      </c>
      <c r="CN119" s="46">
        <v>41</v>
      </c>
      <c r="CO119" s="46">
        <v>13960</v>
      </c>
      <c r="CP119" s="46">
        <v>800</v>
      </c>
      <c r="CQ119" s="46">
        <v>1860</v>
      </c>
      <c r="CR119" s="46">
        <v>110</v>
      </c>
      <c r="CS119" s="46">
        <v>7300</v>
      </c>
      <c r="CT119" s="46">
        <v>610</v>
      </c>
      <c r="CU119" s="46">
        <v>1038</v>
      </c>
      <c r="CV119" s="46">
        <v>65</v>
      </c>
      <c r="CW119" s="46">
        <v>1740</v>
      </c>
      <c r="CX119" s="46">
        <v>140</v>
      </c>
      <c r="CY119" s="46">
        <v>182</v>
      </c>
      <c r="CZ119" s="46">
        <v>16</v>
      </c>
      <c r="DA119" s="46">
        <v>608</v>
      </c>
      <c r="DB119" s="46">
        <v>41</v>
      </c>
      <c r="DC119" s="46">
        <v>72.400000000000006</v>
      </c>
      <c r="DD119" s="46">
        <v>5.6</v>
      </c>
      <c r="DE119" s="46">
        <v>45400</v>
      </c>
      <c r="DF119" s="46">
        <v>2200</v>
      </c>
      <c r="DG119" s="46">
        <v>15700</v>
      </c>
      <c r="DH119" s="46">
        <v>1300</v>
      </c>
      <c r="DJ119" s="203" t="e">
        <f>#REF!</f>
        <v>#REF!</v>
      </c>
      <c r="DK119" s="204">
        <f t="shared" si="56"/>
        <v>409704.64135021099</v>
      </c>
      <c r="DL119" s="204">
        <f t="shared" si="57"/>
        <v>332789.55954323005</v>
      </c>
      <c r="DM119" s="204">
        <f t="shared" si="58"/>
        <v>237068.96551724139</v>
      </c>
      <c r="DN119" s="204">
        <f t="shared" si="59"/>
        <v>187089.71553610504</v>
      </c>
      <c r="DO119" s="204">
        <f t="shared" si="60"/>
        <v>129054.05405405405</v>
      </c>
      <c r="DP119" s="204">
        <f t="shared" si="61"/>
        <v>14191.829484902308</v>
      </c>
      <c r="DQ119" s="204">
        <f t="shared" si="62"/>
        <v>70150.753768844224</v>
      </c>
      <c r="DR119" s="204">
        <f t="shared" si="63"/>
        <v>51523.545706371187</v>
      </c>
      <c r="DS119" s="204">
        <f t="shared" si="64"/>
        <v>29674.796747967481</v>
      </c>
      <c r="DT119" s="204">
        <f t="shared" si="65"/>
        <v>19010.989010989011</v>
      </c>
      <c r="DU119" s="204">
        <f t="shared" si="66"/>
        <v>10875</v>
      </c>
      <c r="DV119" s="204">
        <f t="shared" si="67"/>
        <v>7368.4210526315792</v>
      </c>
      <c r="DW119" s="204">
        <f t="shared" si="68"/>
        <v>3776.3975155279504</v>
      </c>
      <c r="DX119" s="204">
        <f t="shared" si="69"/>
        <v>2943.0894308943093</v>
      </c>
      <c r="DY119" s="205">
        <f t="shared" si="70"/>
        <v>0.14915450927697496</v>
      </c>
      <c r="DZ119" s="206">
        <f t="shared" si="71"/>
        <v>9.9178082191780821E-3</v>
      </c>
      <c r="EA119" s="206">
        <f t="shared" si="72"/>
        <v>2.8917197452229297</v>
      </c>
      <c r="EB119" s="223"/>
    </row>
    <row r="120" spans="1:132">
      <c r="A120" s="186">
        <v>42527.845948368056</v>
      </c>
      <c r="B120" s="45" t="s">
        <v>2392</v>
      </c>
      <c r="D120" s="45">
        <v>64474</v>
      </c>
      <c r="E120" s="45">
        <v>30496</v>
      </c>
      <c r="F120" s="45" t="s">
        <v>2393</v>
      </c>
      <c r="G120" s="45" t="s">
        <v>2201</v>
      </c>
      <c r="H120" s="45" t="s">
        <v>2394</v>
      </c>
      <c r="I120" s="45" t="s">
        <v>1756</v>
      </c>
      <c r="J120" s="159">
        <v>0.84588935185185188</v>
      </c>
      <c r="K120" s="46">
        <v>17.042000000000002</v>
      </c>
      <c r="L120" s="45" t="s">
        <v>2392</v>
      </c>
      <c r="M120" s="46">
        <v>15100</v>
      </c>
      <c r="N120" s="46">
        <v>46500</v>
      </c>
      <c r="O120" s="160">
        <v>5.7099999999999998E-2</v>
      </c>
      <c r="P120" s="160">
        <f t="shared" si="73"/>
        <v>1.5179472981628841E-3</v>
      </c>
      <c r="Q120" s="161">
        <v>8.8800000000000007E-3</v>
      </c>
      <c r="R120" s="161">
        <f t="shared" si="74"/>
        <v>2.5286707970789717E-4</v>
      </c>
      <c r="S120" s="161">
        <v>0.84994000000000003</v>
      </c>
      <c r="T120" s="162">
        <v>112.6126</v>
      </c>
      <c r="U120" s="162">
        <f t="shared" si="75"/>
        <v>3.2067590456484254</v>
      </c>
      <c r="V120" s="163">
        <v>4.6330000000000003E-2</v>
      </c>
      <c r="W120" s="163">
        <f t="shared" si="76"/>
        <v>1.0132559202886506E-3</v>
      </c>
      <c r="X120" s="162">
        <v>0.48757</v>
      </c>
      <c r="Y120" s="164">
        <v>2.8579999999999999E-3</v>
      </c>
      <c r="Z120" s="164">
        <f t="shared" si="77"/>
        <v>7.7273964567634292E-5</v>
      </c>
      <c r="AA120" s="15">
        <v>5.7099999999999998E-2</v>
      </c>
      <c r="AB120" s="15">
        <v>1E-3</v>
      </c>
      <c r="AC120" s="15">
        <v>8.8800000000000007E-3</v>
      </c>
      <c r="AD120" s="15">
        <v>1.8000000000000001E-4</v>
      </c>
      <c r="AE120" s="47">
        <v>0.84994000000000003</v>
      </c>
      <c r="AF120" s="67">
        <v>112.6126</v>
      </c>
      <c r="AG120" s="47">
        <v>2.2826879999999998</v>
      </c>
      <c r="AH120" s="15">
        <v>4.6330000000000003E-2</v>
      </c>
      <c r="AI120" s="4">
        <v>4.0999999999999999E-4</v>
      </c>
      <c r="AJ120" s="89">
        <v>0.48757</v>
      </c>
      <c r="AK120" s="4">
        <v>2.8579999999999999E-3</v>
      </c>
      <c r="AL120" s="4">
        <v>5.1999999999999997E-5</v>
      </c>
      <c r="AM120" s="4">
        <v>3.2689999999999997E-2</v>
      </c>
      <c r="AN120" s="4">
        <v>2.5999999999999998E-4</v>
      </c>
      <c r="AO120" s="46">
        <v>56.36</v>
      </c>
      <c r="AP120" s="46">
        <v>0.96</v>
      </c>
      <c r="AQ120" s="166">
        <v>57</v>
      </c>
      <c r="AR120" s="166">
        <v>1.1000000000000001</v>
      </c>
      <c r="AS120" s="46">
        <v>57.7</v>
      </c>
      <c r="AT120" s="46">
        <v>1.1000000000000001</v>
      </c>
      <c r="AU120" s="46">
        <v>18</v>
      </c>
      <c r="AV120" s="46">
        <v>19</v>
      </c>
      <c r="AW120" s="46">
        <v>136.9</v>
      </c>
      <c r="AX120" s="46">
        <v>8.1</v>
      </c>
      <c r="AY120" s="46">
        <v>294</v>
      </c>
      <c r="AZ120" s="46">
        <v>13</v>
      </c>
      <c r="BA120" s="46">
        <v>68280</v>
      </c>
      <c r="BB120" s="46">
        <v>3120</v>
      </c>
      <c r="BC120" s="46">
        <v>1782</v>
      </c>
      <c r="BD120" s="46">
        <v>96</v>
      </c>
      <c r="BE120" s="46">
        <v>54420</v>
      </c>
      <c r="BF120" s="46">
        <v>2820</v>
      </c>
      <c r="BG120" s="46">
        <v>13.8</v>
      </c>
      <c r="BH120" s="46">
        <v>13.2</v>
      </c>
      <c r="BI120" s="46">
        <f t="shared" si="54"/>
        <v>3943.478260869565</v>
      </c>
      <c r="BJ120" s="46">
        <f t="shared" si="55"/>
        <v>3777.5538599702086</v>
      </c>
      <c r="BL120" s="45" t="s">
        <v>2393</v>
      </c>
      <c r="BM120" s="45" t="s">
        <v>2203</v>
      </c>
      <c r="BN120" s="45" t="s">
        <v>2395</v>
      </c>
      <c r="BO120" s="45" t="s">
        <v>1756</v>
      </c>
      <c r="BP120" s="186">
        <v>0.84599768518518514</v>
      </c>
      <c r="BQ120" s="46">
        <v>18.042000000000002</v>
      </c>
      <c r="BR120" s="46" t="s">
        <v>2392</v>
      </c>
      <c r="BS120" s="46">
        <v>203000</v>
      </c>
      <c r="BT120" s="46">
        <v>15000</v>
      </c>
      <c r="BU120" s="46">
        <v>1800</v>
      </c>
      <c r="BV120" s="46">
        <v>1000</v>
      </c>
      <c r="BW120" s="46">
        <v>10530</v>
      </c>
      <c r="BX120" s="46">
        <v>970</v>
      </c>
      <c r="BY120" s="46">
        <v>30.2</v>
      </c>
      <c r="BZ120" s="46">
        <v>2.2999999999999998</v>
      </c>
      <c r="CA120" s="166">
        <v>28900</v>
      </c>
      <c r="CB120" s="46">
        <v>2000</v>
      </c>
      <c r="CC120" s="46">
        <v>106300</v>
      </c>
      <c r="CD120" s="46">
        <v>8200</v>
      </c>
      <c r="CE120" s="46">
        <v>218000</v>
      </c>
      <c r="CF120" s="46">
        <v>17000</v>
      </c>
      <c r="CG120" s="46">
        <v>26500</v>
      </c>
      <c r="CH120" s="46">
        <v>2600</v>
      </c>
      <c r="CI120" s="46">
        <v>97200</v>
      </c>
      <c r="CJ120" s="46">
        <v>8400</v>
      </c>
      <c r="CK120" s="46">
        <v>22400</v>
      </c>
      <c r="CL120" s="46">
        <v>1700</v>
      </c>
      <c r="CM120" s="46">
        <v>926</v>
      </c>
      <c r="CN120" s="46">
        <v>76</v>
      </c>
      <c r="CO120" s="46">
        <v>15400</v>
      </c>
      <c r="CP120" s="46">
        <v>1000</v>
      </c>
      <c r="CQ120" s="46">
        <v>2200</v>
      </c>
      <c r="CR120" s="46">
        <v>160</v>
      </c>
      <c r="CS120" s="46">
        <v>8000</v>
      </c>
      <c r="CT120" s="46">
        <v>720</v>
      </c>
      <c r="CU120" s="46">
        <v>1116</v>
      </c>
      <c r="CV120" s="46">
        <v>92</v>
      </c>
      <c r="CW120" s="46">
        <v>1970</v>
      </c>
      <c r="CX120" s="46">
        <v>160</v>
      </c>
      <c r="CY120" s="46">
        <v>193</v>
      </c>
      <c r="CZ120" s="46">
        <v>17</v>
      </c>
      <c r="DA120" s="46">
        <v>705</v>
      </c>
      <c r="DB120" s="46">
        <v>66</v>
      </c>
      <c r="DC120" s="46">
        <v>77.7</v>
      </c>
      <c r="DD120" s="46">
        <v>7.7</v>
      </c>
      <c r="DE120" s="46">
        <v>46500</v>
      </c>
      <c r="DF120" s="46">
        <v>4500</v>
      </c>
      <c r="DG120" s="46">
        <v>15100</v>
      </c>
      <c r="DH120" s="46">
        <v>1000</v>
      </c>
      <c r="DJ120" s="203" t="e">
        <f>#REF!</f>
        <v>#REF!</v>
      </c>
      <c r="DK120" s="204">
        <f t="shared" si="56"/>
        <v>448523.20675105485</v>
      </c>
      <c r="DL120" s="204">
        <f t="shared" si="57"/>
        <v>355628.05872756935</v>
      </c>
      <c r="DM120" s="204">
        <f t="shared" si="58"/>
        <v>285560.3448275862</v>
      </c>
      <c r="DN120" s="204">
        <f t="shared" si="59"/>
        <v>212691.46608315097</v>
      </c>
      <c r="DO120" s="204">
        <f t="shared" si="60"/>
        <v>151351.35135135136</v>
      </c>
      <c r="DP120" s="204">
        <f t="shared" si="61"/>
        <v>16447.602131438722</v>
      </c>
      <c r="DQ120" s="204">
        <f t="shared" si="62"/>
        <v>77386.934673366835</v>
      </c>
      <c r="DR120" s="204">
        <f t="shared" si="63"/>
        <v>60941.828254847642</v>
      </c>
      <c r="DS120" s="204">
        <f t="shared" si="64"/>
        <v>32520.325203252032</v>
      </c>
      <c r="DT120" s="204">
        <f t="shared" si="65"/>
        <v>20439.560439560439</v>
      </c>
      <c r="DU120" s="204">
        <f t="shared" si="66"/>
        <v>12312.5</v>
      </c>
      <c r="DV120" s="204">
        <f t="shared" si="67"/>
        <v>7813.7651821862346</v>
      </c>
      <c r="DW120" s="204">
        <f t="shared" si="68"/>
        <v>4378.8819875776398</v>
      </c>
      <c r="DX120" s="204">
        <f t="shared" si="69"/>
        <v>3158.5365853658536</v>
      </c>
      <c r="DY120" s="205">
        <f t="shared" si="70"/>
        <v>0.1519762129127199</v>
      </c>
      <c r="DZ120" s="206">
        <f t="shared" si="71"/>
        <v>9.7125000000000006E-3</v>
      </c>
      <c r="EA120" s="206">
        <f t="shared" si="72"/>
        <v>3.0794701986754967</v>
      </c>
      <c r="EB120" s="223"/>
    </row>
    <row r="121" spans="1:132">
      <c r="A121" s="186">
        <v>42527.846503807872</v>
      </c>
      <c r="B121" s="45" t="s">
        <v>2396</v>
      </c>
      <c r="D121" s="45">
        <v>64477</v>
      </c>
      <c r="E121" s="45">
        <v>30509</v>
      </c>
      <c r="F121" s="45" t="s">
        <v>2397</v>
      </c>
      <c r="G121" s="45" t="s">
        <v>2201</v>
      </c>
      <c r="H121" s="45" t="s">
        <v>2398</v>
      </c>
      <c r="I121" s="45" t="s">
        <v>1756</v>
      </c>
      <c r="J121" s="159">
        <v>0.84644479166666675</v>
      </c>
      <c r="K121" s="46">
        <v>17.035</v>
      </c>
      <c r="L121" s="45" t="s">
        <v>2396</v>
      </c>
      <c r="M121" s="46">
        <v>16300</v>
      </c>
      <c r="N121" s="46">
        <v>50800</v>
      </c>
      <c r="O121" s="160">
        <v>5.67E-2</v>
      </c>
      <c r="P121" s="160">
        <f t="shared" si="73"/>
        <v>1.7250959393610547E-3</v>
      </c>
      <c r="Q121" s="161">
        <v>8.9800000000000001E-3</v>
      </c>
      <c r="R121" s="161">
        <f t="shared" si="74"/>
        <v>2.4729771531496205E-4</v>
      </c>
      <c r="S121" s="161">
        <v>0.94584999999999997</v>
      </c>
      <c r="T121" s="162">
        <v>111.3586</v>
      </c>
      <c r="U121" s="162">
        <f t="shared" si="75"/>
        <v>3.066672776309856</v>
      </c>
      <c r="V121" s="163">
        <v>4.5580000000000002E-2</v>
      </c>
      <c r="W121" s="163">
        <f t="shared" si="76"/>
        <v>9.8382648876720134E-4</v>
      </c>
      <c r="X121" s="162">
        <v>-0.49203000000000002</v>
      </c>
      <c r="Y121" s="164">
        <v>2.8050000000000002E-3</v>
      </c>
      <c r="Z121" s="164">
        <f t="shared" si="77"/>
        <v>8.2874664403543744E-5</v>
      </c>
      <c r="AA121" s="15">
        <v>5.67E-2</v>
      </c>
      <c r="AB121" s="15">
        <v>1.2999999999999999E-3</v>
      </c>
      <c r="AC121" s="15">
        <v>8.9800000000000001E-3</v>
      </c>
      <c r="AD121" s="15">
        <v>1.7000000000000001E-4</v>
      </c>
      <c r="AE121" s="47">
        <v>0.94584999999999997</v>
      </c>
      <c r="AF121" s="67">
        <v>111.3586</v>
      </c>
      <c r="AG121" s="47">
        <v>2.1081240000000001</v>
      </c>
      <c r="AH121" s="15">
        <v>4.5580000000000002E-2</v>
      </c>
      <c r="AI121" s="4">
        <v>3.6999999999999999E-4</v>
      </c>
      <c r="AJ121" s="89">
        <v>-0.49203000000000002</v>
      </c>
      <c r="AK121" s="4">
        <v>2.8050000000000002E-3</v>
      </c>
      <c r="AL121" s="4">
        <v>6.0999999999999999E-5</v>
      </c>
      <c r="AM121" s="4">
        <v>3.1759999999999997E-2</v>
      </c>
      <c r="AN121" s="4">
        <v>9.2000000000000003E-4</v>
      </c>
      <c r="AO121" s="46">
        <v>55.9</v>
      </c>
      <c r="AP121" s="46">
        <v>1.2</v>
      </c>
      <c r="AQ121" s="166">
        <v>57.6</v>
      </c>
      <c r="AR121" s="166">
        <v>1.1000000000000001</v>
      </c>
      <c r="AS121" s="46">
        <v>56.6</v>
      </c>
      <c r="AT121" s="46">
        <v>1.2</v>
      </c>
      <c r="AU121" s="46">
        <v>-20</v>
      </c>
      <c r="AV121" s="46">
        <v>14</v>
      </c>
      <c r="AW121" s="46">
        <v>145.4</v>
      </c>
      <c r="AX121" s="46">
        <v>4.2</v>
      </c>
      <c r="AY121" s="46">
        <v>333</v>
      </c>
      <c r="AZ121" s="46">
        <v>13</v>
      </c>
      <c r="BA121" s="46">
        <v>76860</v>
      </c>
      <c r="BB121" s="46">
        <v>3000</v>
      </c>
      <c r="BC121" s="46">
        <v>1902</v>
      </c>
      <c r="BD121" s="46">
        <v>60</v>
      </c>
      <c r="BE121" s="46">
        <v>59100</v>
      </c>
      <c r="BF121" s="46">
        <v>1680</v>
      </c>
      <c r="BG121" s="46">
        <v>22.2</v>
      </c>
      <c r="BH121" s="46">
        <v>9.6</v>
      </c>
      <c r="BI121" s="46">
        <f t="shared" si="54"/>
        <v>2662.1621621621621</v>
      </c>
      <c r="BJ121" s="46">
        <f t="shared" si="55"/>
        <v>1153.6898876906773</v>
      </c>
      <c r="BL121" s="45" t="s">
        <v>2397</v>
      </c>
      <c r="BM121" s="45" t="s">
        <v>2203</v>
      </c>
      <c r="BN121" s="45" t="s">
        <v>2399</v>
      </c>
      <c r="BO121" s="45" t="s">
        <v>1756</v>
      </c>
      <c r="BP121" s="186">
        <v>0.84655312499999991</v>
      </c>
      <c r="BQ121" s="46">
        <v>18.035</v>
      </c>
      <c r="BR121" s="46" t="s">
        <v>2396</v>
      </c>
      <c r="BS121" s="46">
        <v>206000</v>
      </c>
      <c r="BT121" s="46">
        <v>18000</v>
      </c>
      <c r="BU121" s="46">
        <v>2200</v>
      </c>
      <c r="BV121" s="46">
        <v>1300</v>
      </c>
      <c r="BW121" s="46">
        <v>12300</v>
      </c>
      <c r="BX121" s="46">
        <v>1200</v>
      </c>
      <c r="BY121" s="46">
        <v>31.2</v>
      </c>
      <c r="BZ121" s="46">
        <v>2.7</v>
      </c>
      <c r="CA121" s="166">
        <v>29000</v>
      </c>
      <c r="CB121" s="46">
        <v>2500</v>
      </c>
      <c r="CC121" s="46">
        <v>111000</v>
      </c>
      <c r="CD121" s="46">
        <v>11000</v>
      </c>
      <c r="CE121" s="46">
        <v>224000</v>
      </c>
      <c r="CF121" s="46">
        <v>21000</v>
      </c>
      <c r="CG121" s="46">
        <v>27400</v>
      </c>
      <c r="CH121" s="46">
        <v>2400</v>
      </c>
      <c r="CI121" s="46">
        <v>95200</v>
      </c>
      <c r="CJ121" s="46">
        <v>7600</v>
      </c>
      <c r="CK121" s="46">
        <v>20900</v>
      </c>
      <c r="CL121" s="46">
        <v>1900</v>
      </c>
      <c r="CM121" s="46">
        <v>862</v>
      </c>
      <c r="CN121" s="46">
        <v>62</v>
      </c>
      <c r="CO121" s="46">
        <v>14700</v>
      </c>
      <c r="CP121" s="46">
        <v>1300</v>
      </c>
      <c r="CQ121" s="46">
        <v>2070</v>
      </c>
      <c r="CR121" s="46">
        <v>190</v>
      </c>
      <c r="CS121" s="46">
        <v>8270</v>
      </c>
      <c r="CT121" s="46">
        <v>720</v>
      </c>
      <c r="CU121" s="46">
        <v>1090</v>
      </c>
      <c r="CV121" s="46">
        <v>120</v>
      </c>
      <c r="CW121" s="46">
        <v>1960</v>
      </c>
      <c r="CX121" s="46">
        <v>150</v>
      </c>
      <c r="CY121" s="46">
        <v>190</v>
      </c>
      <c r="CZ121" s="46">
        <v>19</v>
      </c>
      <c r="DA121" s="46">
        <v>702</v>
      </c>
      <c r="DB121" s="46">
        <v>56</v>
      </c>
      <c r="DC121" s="46">
        <v>74.099999999999994</v>
      </c>
      <c r="DD121" s="46">
        <v>6.9</v>
      </c>
      <c r="DE121" s="46">
        <v>50800</v>
      </c>
      <c r="DF121" s="46">
        <v>4000</v>
      </c>
      <c r="DG121" s="46">
        <v>16300</v>
      </c>
      <c r="DH121" s="46">
        <v>1600</v>
      </c>
      <c r="DJ121" s="203" t="e">
        <f>#REF!</f>
        <v>#REF!</v>
      </c>
      <c r="DK121" s="204">
        <f t="shared" si="56"/>
        <v>468354.43037974683</v>
      </c>
      <c r="DL121" s="204">
        <f t="shared" si="57"/>
        <v>365415.98694942903</v>
      </c>
      <c r="DM121" s="204">
        <f t="shared" si="58"/>
        <v>295258.62068965519</v>
      </c>
      <c r="DN121" s="204">
        <f t="shared" si="59"/>
        <v>208315.09846827132</v>
      </c>
      <c r="DO121" s="204">
        <f t="shared" si="60"/>
        <v>141216.21621621621</v>
      </c>
      <c r="DP121" s="204">
        <f t="shared" si="61"/>
        <v>15310.834813499112</v>
      </c>
      <c r="DQ121" s="204">
        <f t="shared" si="62"/>
        <v>73869.346733668339</v>
      </c>
      <c r="DR121" s="204">
        <f t="shared" si="63"/>
        <v>57340.720221606651</v>
      </c>
      <c r="DS121" s="204">
        <f t="shared" si="64"/>
        <v>33617.886178861787</v>
      </c>
      <c r="DT121" s="204">
        <f t="shared" si="65"/>
        <v>19963.369963369962</v>
      </c>
      <c r="DU121" s="204">
        <f t="shared" si="66"/>
        <v>12250</v>
      </c>
      <c r="DV121" s="204">
        <f t="shared" si="67"/>
        <v>7692.3076923076924</v>
      </c>
      <c r="DW121" s="204">
        <f t="shared" si="68"/>
        <v>4360.2484472049691</v>
      </c>
      <c r="DX121" s="204">
        <f t="shared" si="69"/>
        <v>3012.1951219512193</v>
      </c>
      <c r="DY121" s="205">
        <f t="shared" si="70"/>
        <v>0.14990787794308724</v>
      </c>
      <c r="DZ121" s="206">
        <f t="shared" si="71"/>
        <v>8.9600967351874238E-3</v>
      </c>
      <c r="EA121" s="206">
        <f t="shared" si="72"/>
        <v>3.1165644171779143</v>
      </c>
      <c r="EB121" s="223"/>
    </row>
    <row r="122" spans="1:132">
      <c r="A122" s="186">
        <v>42527.847059050924</v>
      </c>
      <c r="B122" s="45" t="s">
        <v>2400</v>
      </c>
      <c r="D122" s="45">
        <v>64421</v>
      </c>
      <c r="E122" s="45">
        <v>30490</v>
      </c>
      <c r="F122" s="45" t="s">
        <v>2401</v>
      </c>
      <c r="G122" s="45" t="s">
        <v>2201</v>
      </c>
      <c r="H122" s="45" t="s">
        <v>2402</v>
      </c>
      <c r="I122" s="45" t="s">
        <v>1756</v>
      </c>
      <c r="J122" s="159">
        <v>0.84699999999999998</v>
      </c>
      <c r="K122" s="46">
        <v>17.186</v>
      </c>
      <c r="L122" s="45" t="s">
        <v>2400</v>
      </c>
      <c r="M122" s="46">
        <v>10540</v>
      </c>
      <c r="N122" s="46">
        <v>45700</v>
      </c>
      <c r="O122" s="160">
        <v>5.5899999999999998E-2</v>
      </c>
      <c r="P122" s="160">
        <f t="shared" si="73"/>
        <v>1.9519026615074841E-3</v>
      </c>
      <c r="Q122" s="161">
        <v>8.8400000000000006E-3</v>
      </c>
      <c r="R122" s="161">
        <f t="shared" si="74"/>
        <v>2.5953466049836202E-4</v>
      </c>
      <c r="S122" s="161">
        <v>0.72826999999999997</v>
      </c>
      <c r="T122" s="162">
        <v>113.12220000000001</v>
      </c>
      <c r="U122" s="162">
        <f t="shared" si="75"/>
        <v>3.3211683847731961</v>
      </c>
      <c r="V122" s="163">
        <v>4.5809999999999997E-2</v>
      </c>
      <c r="W122" s="163">
        <f t="shared" si="76"/>
        <v>1.2295618894549393E-3</v>
      </c>
      <c r="X122" s="162">
        <v>0.14691000000000001</v>
      </c>
      <c r="Y122" s="164">
        <v>2.8189999999999999E-3</v>
      </c>
      <c r="Z122" s="164">
        <f t="shared" si="77"/>
        <v>8.5291877690668767E-5</v>
      </c>
      <c r="AA122" s="15">
        <v>5.5899999999999998E-2</v>
      </c>
      <c r="AB122" s="15">
        <v>1.6000000000000001E-3</v>
      </c>
      <c r="AC122" s="15">
        <v>8.8400000000000006E-3</v>
      </c>
      <c r="AD122" s="15">
        <v>1.9000000000000001E-4</v>
      </c>
      <c r="AE122" s="47">
        <v>0.72826999999999997</v>
      </c>
      <c r="AF122" s="67">
        <v>113.12220000000001</v>
      </c>
      <c r="AG122" s="47">
        <v>2.431359</v>
      </c>
      <c r="AH122" s="15">
        <v>4.5809999999999997E-2</v>
      </c>
      <c r="AI122" s="4">
        <v>8.1999999999999998E-4</v>
      </c>
      <c r="AJ122" s="89">
        <v>0.14691000000000001</v>
      </c>
      <c r="AK122" s="4">
        <v>2.8189999999999999E-3</v>
      </c>
      <c r="AL122" s="4">
        <v>6.3999999999999997E-5</v>
      </c>
      <c r="AM122" s="4">
        <v>2.198E-2</v>
      </c>
      <c r="AN122" s="4">
        <v>3.1E-4</v>
      </c>
      <c r="AO122" s="46">
        <v>55.3</v>
      </c>
      <c r="AP122" s="46">
        <v>1.5</v>
      </c>
      <c r="AQ122" s="166">
        <v>56.7</v>
      </c>
      <c r="AR122" s="166">
        <v>1.2</v>
      </c>
      <c r="AS122" s="46">
        <v>56.9</v>
      </c>
      <c r="AT122" s="46">
        <v>1.3</v>
      </c>
      <c r="AU122" s="46">
        <v>-1</v>
      </c>
      <c r="AV122" s="46">
        <v>36</v>
      </c>
      <c r="AW122" s="46">
        <v>94.5</v>
      </c>
      <c r="AX122" s="46">
        <v>6.1</v>
      </c>
      <c r="AY122" s="46">
        <v>303</v>
      </c>
      <c r="AZ122" s="46">
        <v>17</v>
      </c>
      <c r="BA122" s="46">
        <v>69120</v>
      </c>
      <c r="BB122" s="46">
        <v>3120</v>
      </c>
      <c r="BC122" s="46">
        <v>1206</v>
      </c>
      <c r="BD122" s="46">
        <v>60</v>
      </c>
      <c r="BE122" s="46">
        <v>37740</v>
      </c>
      <c r="BF122" s="46">
        <v>2160</v>
      </c>
      <c r="BG122" s="46">
        <v>12</v>
      </c>
      <c r="BH122" s="46">
        <v>10.199999999999999</v>
      </c>
      <c r="BI122" s="46">
        <f t="shared" si="54"/>
        <v>3145</v>
      </c>
      <c r="BJ122" s="46">
        <f t="shared" si="55"/>
        <v>2679.3031859981802</v>
      </c>
      <c r="BL122" s="45" t="s">
        <v>2401</v>
      </c>
      <c r="BM122" s="45" t="s">
        <v>2203</v>
      </c>
      <c r="BN122" s="45" t="s">
        <v>2403</v>
      </c>
      <c r="BO122" s="45" t="s">
        <v>1756</v>
      </c>
      <c r="BP122" s="186">
        <v>0.84710844907407401</v>
      </c>
      <c r="BQ122" s="46">
        <v>18.186</v>
      </c>
      <c r="BR122" s="46" t="s">
        <v>2400</v>
      </c>
      <c r="BS122" s="46">
        <v>200000</v>
      </c>
      <c r="BT122" s="46">
        <v>11000</v>
      </c>
      <c r="BU122" s="46">
        <v>2830</v>
      </c>
      <c r="BV122" s="46">
        <v>850</v>
      </c>
      <c r="BW122" s="46">
        <v>9800</v>
      </c>
      <c r="BX122" s="46">
        <v>1200</v>
      </c>
      <c r="BY122" s="46">
        <v>24.8</v>
      </c>
      <c r="BZ122" s="46">
        <v>3.1</v>
      </c>
      <c r="CA122" s="166">
        <v>26100</v>
      </c>
      <c r="CB122" s="46">
        <v>1800</v>
      </c>
      <c r="CC122" s="46">
        <v>105300</v>
      </c>
      <c r="CD122" s="46">
        <v>7300</v>
      </c>
      <c r="CE122" s="46">
        <v>231000</v>
      </c>
      <c r="CF122" s="46">
        <v>17000</v>
      </c>
      <c r="CG122" s="46">
        <v>26400</v>
      </c>
      <c r="CH122" s="46">
        <v>1400</v>
      </c>
      <c r="CI122" s="46">
        <v>97800</v>
      </c>
      <c r="CJ122" s="46">
        <v>7400</v>
      </c>
      <c r="CK122" s="46">
        <v>19900</v>
      </c>
      <c r="CL122" s="46">
        <v>1500</v>
      </c>
      <c r="CM122" s="46">
        <v>716</v>
      </c>
      <c r="CN122" s="46">
        <v>59</v>
      </c>
      <c r="CO122" s="46">
        <v>14400</v>
      </c>
      <c r="CP122" s="46">
        <v>970</v>
      </c>
      <c r="CQ122" s="46">
        <v>1820</v>
      </c>
      <c r="CR122" s="46">
        <v>130</v>
      </c>
      <c r="CS122" s="46">
        <v>7720</v>
      </c>
      <c r="CT122" s="46">
        <v>570</v>
      </c>
      <c r="CU122" s="46">
        <v>1077</v>
      </c>
      <c r="CV122" s="46">
        <v>76</v>
      </c>
      <c r="CW122" s="46">
        <v>1900</v>
      </c>
      <c r="CX122" s="46">
        <v>160</v>
      </c>
      <c r="CY122" s="46">
        <v>191</v>
      </c>
      <c r="CZ122" s="46">
        <v>12</v>
      </c>
      <c r="DA122" s="46">
        <v>625</v>
      </c>
      <c r="DB122" s="46">
        <v>43</v>
      </c>
      <c r="DC122" s="46">
        <v>76.8</v>
      </c>
      <c r="DD122" s="46">
        <v>6.9</v>
      </c>
      <c r="DE122" s="46">
        <v>45700</v>
      </c>
      <c r="DF122" s="46">
        <v>3800</v>
      </c>
      <c r="DG122" s="46">
        <v>10540</v>
      </c>
      <c r="DH122" s="46">
        <v>890</v>
      </c>
      <c r="DJ122" s="203" t="e">
        <f>#REF!</f>
        <v>#REF!</v>
      </c>
      <c r="DK122" s="204">
        <f t="shared" si="56"/>
        <v>444303.79746835446</v>
      </c>
      <c r="DL122" s="204">
        <f t="shared" si="57"/>
        <v>376835.23654159869</v>
      </c>
      <c r="DM122" s="204">
        <f t="shared" si="58"/>
        <v>284482.75862068968</v>
      </c>
      <c r="DN122" s="204">
        <f t="shared" si="59"/>
        <v>214004.37636761487</v>
      </c>
      <c r="DO122" s="204">
        <f t="shared" si="60"/>
        <v>134459.45945945947</v>
      </c>
      <c r="DP122" s="204">
        <f t="shared" si="61"/>
        <v>12717.584369449378</v>
      </c>
      <c r="DQ122" s="204">
        <f t="shared" si="62"/>
        <v>72361.809045226124</v>
      </c>
      <c r="DR122" s="204">
        <f t="shared" si="63"/>
        <v>50415.512465373962</v>
      </c>
      <c r="DS122" s="204">
        <f t="shared" si="64"/>
        <v>31382.113821138213</v>
      </c>
      <c r="DT122" s="204">
        <f t="shared" si="65"/>
        <v>19725.274725274725</v>
      </c>
      <c r="DU122" s="204">
        <f t="shared" si="66"/>
        <v>11875</v>
      </c>
      <c r="DV122" s="204">
        <f t="shared" si="67"/>
        <v>7732.7935222672068</v>
      </c>
      <c r="DW122" s="204">
        <f t="shared" si="68"/>
        <v>3881.9875776397516</v>
      </c>
      <c r="DX122" s="204">
        <f t="shared" si="69"/>
        <v>3121.9512195121952</v>
      </c>
      <c r="DY122" s="205">
        <f t="shared" si="70"/>
        <v>0.12893007613065499</v>
      </c>
      <c r="DZ122" s="206">
        <f t="shared" si="71"/>
        <v>9.9481865284974085E-3</v>
      </c>
      <c r="EA122" s="206">
        <f t="shared" si="72"/>
        <v>4.3358633776091082</v>
      </c>
      <c r="EB122" s="223"/>
    </row>
    <row r="123" spans="1:132">
      <c r="A123" s="186">
        <v>42528.058552997689</v>
      </c>
      <c r="B123" s="45" t="s">
        <v>2373</v>
      </c>
      <c r="D123" s="45">
        <v>64343</v>
      </c>
      <c r="E123" s="45">
        <v>30537</v>
      </c>
      <c r="F123" s="45" t="s">
        <v>2404</v>
      </c>
      <c r="G123" s="45" t="s">
        <v>1754</v>
      </c>
      <c r="H123" s="45" t="s">
        <v>2405</v>
      </c>
      <c r="I123" s="45" t="s">
        <v>1756</v>
      </c>
      <c r="J123" s="159">
        <v>0.93798356481481482</v>
      </c>
      <c r="K123" s="46">
        <v>17.109000000000002</v>
      </c>
      <c r="L123" s="45" t="s">
        <v>2373</v>
      </c>
      <c r="M123" s="46">
        <v>16300</v>
      </c>
      <c r="N123" s="46">
        <v>43500</v>
      </c>
      <c r="O123" s="160">
        <v>5.5800000000000002E-2</v>
      </c>
      <c r="P123" s="160">
        <f t="shared" si="73"/>
        <v>1.7133172502487681E-3</v>
      </c>
      <c r="Q123" s="161">
        <v>8.94E-3</v>
      </c>
      <c r="R123" s="161">
        <f t="shared" si="74"/>
        <v>2.3338688909191107E-4</v>
      </c>
      <c r="S123" s="161">
        <v>0.88854</v>
      </c>
      <c r="T123" s="162">
        <v>111.85680000000001</v>
      </c>
      <c r="U123" s="162">
        <f t="shared" si="75"/>
        <v>2.9201242599862085</v>
      </c>
      <c r="V123" s="163">
        <v>4.5429999999999998E-2</v>
      </c>
      <c r="W123" s="163">
        <f t="shared" si="76"/>
        <v>1.0275962047419211E-3</v>
      </c>
      <c r="X123" s="162">
        <v>-0.19466</v>
      </c>
      <c r="Y123" s="164">
        <v>2.8110000000000001E-3</v>
      </c>
      <c r="Z123" s="164">
        <f t="shared" si="77"/>
        <v>7.4576728273637751E-5</v>
      </c>
      <c r="AA123" s="15">
        <v>5.5800000000000002E-2</v>
      </c>
      <c r="AB123" s="15">
        <v>1.2999999999999999E-3</v>
      </c>
      <c r="AC123" s="15">
        <v>8.94E-3</v>
      </c>
      <c r="AD123" s="15">
        <v>1.4999999999999999E-4</v>
      </c>
      <c r="AE123" s="47">
        <v>0.88854</v>
      </c>
      <c r="AF123" s="67">
        <v>111.85680000000001</v>
      </c>
      <c r="AG123" s="47">
        <v>1.876792</v>
      </c>
      <c r="AH123" s="15">
        <v>4.5429999999999998E-2</v>
      </c>
      <c r="AI123" s="4">
        <v>4.8000000000000001E-4</v>
      </c>
      <c r="AJ123" s="89">
        <v>-0.19466</v>
      </c>
      <c r="AK123" s="4">
        <v>2.8110000000000001E-3</v>
      </c>
      <c r="AL123" s="4">
        <v>4.8999999999999998E-5</v>
      </c>
      <c r="AM123" s="4">
        <v>3.3590000000000002E-2</v>
      </c>
      <c r="AN123" s="4">
        <v>4.6999999999999999E-4</v>
      </c>
      <c r="AO123" s="46">
        <v>55.1</v>
      </c>
      <c r="AP123" s="46">
        <v>1.2</v>
      </c>
      <c r="AQ123" s="166">
        <v>57.38</v>
      </c>
      <c r="AR123" s="166">
        <v>0.97</v>
      </c>
      <c r="AS123" s="46">
        <v>56.75</v>
      </c>
      <c r="AT123" s="46">
        <v>0.99</v>
      </c>
      <c r="AU123" s="46">
        <v>-27</v>
      </c>
      <c r="AV123" s="46">
        <v>18</v>
      </c>
      <c r="AW123" s="46">
        <v>165.4</v>
      </c>
      <c r="AX123" s="46">
        <v>7.6</v>
      </c>
      <c r="AY123" s="46">
        <v>305</v>
      </c>
      <c r="AZ123" s="46">
        <v>10</v>
      </c>
      <c r="BA123" s="46">
        <v>70440</v>
      </c>
      <c r="BB123" s="46">
        <v>2100</v>
      </c>
      <c r="BC123" s="46">
        <v>2118</v>
      </c>
      <c r="BD123" s="46">
        <v>84</v>
      </c>
      <c r="BE123" s="46">
        <v>66780</v>
      </c>
      <c r="BF123" s="46">
        <v>2580</v>
      </c>
      <c r="BG123" s="46">
        <v>16.8</v>
      </c>
      <c r="BH123" s="46">
        <v>13.8</v>
      </c>
      <c r="BI123" s="46">
        <f t="shared" si="54"/>
        <v>3975</v>
      </c>
      <c r="BJ123" s="46">
        <f t="shared" si="55"/>
        <v>3268.7880455896484</v>
      </c>
      <c r="BL123" s="45" t="s">
        <v>2404</v>
      </c>
      <c r="BM123" s="45" t="s">
        <v>1758</v>
      </c>
      <c r="BN123" s="45" t="s">
        <v>2406</v>
      </c>
      <c r="BO123" s="45" t="s">
        <v>1760</v>
      </c>
      <c r="BP123" s="186">
        <v>5.8590393518518517E-2</v>
      </c>
      <c r="BQ123" s="46">
        <v>17.109000000000002</v>
      </c>
      <c r="BR123" s="46" t="s">
        <v>2373</v>
      </c>
      <c r="BS123" s="46">
        <v>227000</v>
      </c>
      <c r="BT123" s="46">
        <v>17000</v>
      </c>
      <c r="BU123" s="46">
        <v>1990</v>
      </c>
      <c r="BV123" s="46">
        <v>910</v>
      </c>
      <c r="BW123" s="46">
        <v>9260</v>
      </c>
      <c r="BX123" s="46">
        <v>720</v>
      </c>
      <c r="BY123" s="46">
        <v>28.8</v>
      </c>
      <c r="BZ123" s="46">
        <v>3.4</v>
      </c>
      <c r="CA123" s="166">
        <v>28700</v>
      </c>
      <c r="CB123" s="46">
        <v>2700</v>
      </c>
      <c r="CC123" s="46">
        <v>104200</v>
      </c>
      <c r="CD123" s="46">
        <v>9600</v>
      </c>
      <c r="CE123" s="46">
        <v>227000</v>
      </c>
      <c r="CF123" s="46">
        <v>22000</v>
      </c>
      <c r="CG123" s="46">
        <v>26200</v>
      </c>
      <c r="CH123" s="46">
        <v>2700</v>
      </c>
      <c r="CI123" s="46">
        <v>93200</v>
      </c>
      <c r="CJ123" s="46">
        <v>7800</v>
      </c>
      <c r="CK123" s="46">
        <v>19100</v>
      </c>
      <c r="CL123" s="46">
        <v>1800</v>
      </c>
      <c r="CM123" s="46">
        <v>892</v>
      </c>
      <c r="CN123" s="46">
        <v>77</v>
      </c>
      <c r="CO123" s="46">
        <v>13880</v>
      </c>
      <c r="CP123" s="46">
        <v>900</v>
      </c>
      <c r="CQ123" s="46">
        <v>1940</v>
      </c>
      <c r="CR123" s="46">
        <v>150</v>
      </c>
      <c r="CS123" s="46">
        <v>8860</v>
      </c>
      <c r="CT123" s="46">
        <v>890</v>
      </c>
      <c r="CU123" s="46">
        <v>1110</v>
      </c>
      <c r="CV123" s="46">
        <v>100</v>
      </c>
      <c r="CW123" s="46">
        <v>1810</v>
      </c>
      <c r="CX123" s="46">
        <v>150</v>
      </c>
      <c r="CY123" s="46">
        <v>183</v>
      </c>
      <c r="CZ123" s="46">
        <v>15</v>
      </c>
      <c r="DA123" s="46">
        <v>671</v>
      </c>
      <c r="DB123" s="46">
        <v>71</v>
      </c>
      <c r="DC123" s="46">
        <v>71.099999999999994</v>
      </c>
      <c r="DD123" s="46">
        <v>6.9</v>
      </c>
      <c r="DE123" s="46">
        <v>43500</v>
      </c>
      <c r="DF123" s="46">
        <v>3900</v>
      </c>
      <c r="DG123" s="46">
        <v>16300</v>
      </c>
      <c r="DH123" s="46">
        <v>1200</v>
      </c>
      <c r="DJ123" s="203" t="e">
        <f>#REF!</f>
        <v>#REF!</v>
      </c>
      <c r="DK123" s="204">
        <f t="shared" si="56"/>
        <v>439662.44725738396</v>
      </c>
      <c r="DL123" s="204">
        <f t="shared" si="57"/>
        <v>370309.9510603589</v>
      </c>
      <c r="DM123" s="204">
        <f t="shared" si="58"/>
        <v>282327.58620689658</v>
      </c>
      <c r="DN123" s="204">
        <f t="shared" si="59"/>
        <v>203938.73085339167</v>
      </c>
      <c r="DO123" s="204">
        <f t="shared" si="60"/>
        <v>129054.05405405405</v>
      </c>
      <c r="DP123" s="204">
        <f t="shared" si="61"/>
        <v>15843.694493783303</v>
      </c>
      <c r="DQ123" s="204">
        <f t="shared" si="62"/>
        <v>69748.743718592959</v>
      </c>
      <c r="DR123" s="204">
        <f t="shared" si="63"/>
        <v>53739.612188365652</v>
      </c>
      <c r="DS123" s="204">
        <f t="shared" si="64"/>
        <v>36016.260162601626</v>
      </c>
      <c r="DT123" s="204">
        <f t="shared" si="65"/>
        <v>20329.670329670327</v>
      </c>
      <c r="DU123" s="204">
        <f t="shared" si="66"/>
        <v>11312.5</v>
      </c>
      <c r="DV123" s="204">
        <f t="shared" si="67"/>
        <v>7408.9068825910936</v>
      </c>
      <c r="DW123" s="204">
        <f t="shared" si="68"/>
        <v>4167.7018633540374</v>
      </c>
      <c r="DX123" s="204">
        <f t="shared" si="69"/>
        <v>2890.2439024390242</v>
      </c>
      <c r="DY123" s="205">
        <f t="shared" si="70"/>
        <v>0.16699460418295284</v>
      </c>
      <c r="DZ123" s="206">
        <f t="shared" si="71"/>
        <v>8.0248306997742665E-3</v>
      </c>
      <c r="EA123" s="206">
        <f t="shared" si="72"/>
        <v>2.6687116564417179</v>
      </c>
      <c r="EB123" s="223"/>
    </row>
    <row r="124" spans="1:132">
      <c r="A124" s="186">
        <v>42528.059108981484</v>
      </c>
      <c r="B124" s="45" t="s">
        <v>2377</v>
      </c>
      <c r="D124" s="45">
        <v>64356</v>
      </c>
      <c r="E124" s="45">
        <v>30548</v>
      </c>
      <c r="F124" s="45" t="s">
        <v>2407</v>
      </c>
      <c r="G124" s="45" t="s">
        <v>1754</v>
      </c>
      <c r="H124" s="45" t="s">
        <v>2408</v>
      </c>
      <c r="I124" s="45" t="s">
        <v>1756</v>
      </c>
      <c r="J124" s="159">
        <v>0.93853946759259266</v>
      </c>
      <c r="K124" s="46">
        <v>17.132000000000001</v>
      </c>
      <c r="L124" s="45" t="s">
        <v>2377</v>
      </c>
      <c r="M124" s="46">
        <v>15810</v>
      </c>
      <c r="N124" s="46">
        <v>39500</v>
      </c>
      <c r="O124" s="160">
        <v>5.6000000000000001E-2</v>
      </c>
      <c r="P124" s="160">
        <f t="shared" si="73"/>
        <v>1.5698407562552326E-3</v>
      </c>
      <c r="Q124" s="161">
        <v>8.8599999999999998E-3</v>
      </c>
      <c r="R124" s="161">
        <f t="shared" si="74"/>
        <v>2.3216339074022847E-4</v>
      </c>
      <c r="S124" s="161">
        <v>0.88907999999999998</v>
      </c>
      <c r="T124" s="162">
        <v>112.8668</v>
      </c>
      <c r="U124" s="162">
        <f t="shared" si="75"/>
        <v>2.9575103852970659</v>
      </c>
      <c r="V124" s="163">
        <v>4.598E-2</v>
      </c>
      <c r="W124" s="163">
        <f t="shared" si="76"/>
        <v>1.0282335143341711E-3</v>
      </c>
      <c r="X124" s="162">
        <v>-6.9640999999999995E-2</v>
      </c>
      <c r="Y124" s="164">
        <v>2.7929999999999999E-3</v>
      </c>
      <c r="Z124" s="164">
        <f t="shared" si="77"/>
        <v>6.7002534280428527E-5</v>
      </c>
      <c r="AA124" s="15">
        <v>5.6000000000000001E-2</v>
      </c>
      <c r="AB124" s="15">
        <v>1.1000000000000001E-3</v>
      </c>
      <c r="AC124" s="15">
        <v>8.8599999999999998E-3</v>
      </c>
      <c r="AD124" s="15">
        <v>1.4999999999999999E-4</v>
      </c>
      <c r="AE124" s="47">
        <v>0.88907999999999998</v>
      </c>
      <c r="AF124" s="67">
        <v>112.8668</v>
      </c>
      <c r="AG124" s="47">
        <v>1.910838</v>
      </c>
      <c r="AH124" s="15">
        <v>4.598E-2</v>
      </c>
      <c r="AI124" s="4">
        <v>4.6000000000000001E-4</v>
      </c>
      <c r="AJ124" s="89">
        <v>-6.9640999999999995E-2</v>
      </c>
      <c r="AK124" s="4">
        <v>2.7929999999999999E-3</v>
      </c>
      <c r="AL124" s="4">
        <v>3.6999999999999998E-5</v>
      </c>
      <c r="AM124" s="4">
        <v>3.4329999999999999E-2</v>
      </c>
      <c r="AN124" s="4">
        <v>1.8000000000000001E-4</v>
      </c>
      <c r="AO124" s="46">
        <v>55.3</v>
      </c>
      <c r="AP124" s="46">
        <v>1.1000000000000001</v>
      </c>
      <c r="AQ124" s="166">
        <v>56.88</v>
      </c>
      <c r="AR124" s="166">
        <v>0.97</v>
      </c>
      <c r="AS124" s="46">
        <v>56.38</v>
      </c>
      <c r="AT124" s="46">
        <v>0.75</v>
      </c>
      <c r="AU124" s="46">
        <v>4</v>
      </c>
      <c r="AV124" s="46">
        <v>21</v>
      </c>
      <c r="AW124" s="46">
        <v>159.19999999999999</v>
      </c>
      <c r="AX124" s="46">
        <v>6.1</v>
      </c>
      <c r="AY124" s="46">
        <v>281</v>
      </c>
      <c r="AZ124" s="46">
        <v>12</v>
      </c>
      <c r="BA124" s="46">
        <v>65520</v>
      </c>
      <c r="BB124" s="46">
        <v>2520</v>
      </c>
      <c r="BC124" s="46">
        <v>2046</v>
      </c>
      <c r="BD124" s="46">
        <v>72</v>
      </c>
      <c r="BE124" s="46">
        <v>63540</v>
      </c>
      <c r="BF124" s="46">
        <v>2100</v>
      </c>
      <c r="BG124" s="46">
        <v>25.8</v>
      </c>
      <c r="BH124" s="46">
        <v>13.8</v>
      </c>
      <c r="BI124" s="46">
        <f t="shared" si="54"/>
        <v>2462.7906976744184</v>
      </c>
      <c r="BJ124" s="46">
        <f t="shared" si="55"/>
        <v>1319.818934119309</v>
      </c>
      <c r="BL124" s="45" t="s">
        <v>2407</v>
      </c>
      <c r="BM124" s="45" t="s">
        <v>1758</v>
      </c>
      <c r="BN124" s="45" t="s">
        <v>2409</v>
      </c>
      <c r="BO124" s="45" t="s">
        <v>1760</v>
      </c>
      <c r="BP124" s="186">
        <v>5.9146412037037042E-2</v>
      </c>
      <c r="BQ124" s="46">
        <v>17.132000000000001</v>
      </c>
      <c r="BR124" s="46" t="s">
        <v>2377</v>
      </c>
      <c r="BS124" s="46">
        <v>222000</v>
      </c>
      <c r="BT124" s="46">
        <v>15000</v>
      </c>
      <c r="BU124" s="46">
        <v>500</v>
      </c>
      <c r="BV124" s="46">
        <v>1100</v>
      </c>
      <c r="BW124" s="46">
        <v>10320</v>
      </c>
      <c r="BX124" s="46">
        <v>990</v>
      </c>
      <c r="BY124" s="46">
        <v>32.4</v>
      </c>
      <c r="BZ124" s="46">
        <v>2.4</v>
      </c>
      <c r="CA124" s="166">
        <v>27800</v>
      </c>
      <c r="CB124" s="46">
        <v>2000</v>
      </c>
      <c r="CC124" s="46">
        <v>106400</v>
      </c>
      <c r="CD124" s="46">
        <v>9100</v>
      </c>
      <c r="CE124" s="46">
        <v>225000</v>
      </c>
      <c r="CF124" s="46">
        <v>17000</v>
      </c>
      <c r="CG124" s="46">
        <v>24600</v>
      </c>
      <c r="CH124" s="46">
        <v>1500</v>
      </c>
      <c r="CI124" s="46">
        <v>86700</v>
      </c>
      <c r="CJ124" s="46">
        <v>4700</v>
      </c>
      <c r="CK124" s="46">
        <v>19500</v>
      </c>
      <c r="CL124" s="46">
        <v>1400</v>
      </c>
      <c r="CM124" s="46">
        <v>840</v>
      </c>
      <c r="CN124" s="46">
        <v>43</v>
      </c>
      <c r="CO124" s="46">
        <v>13590</v>
      </c>
      <c r="CP124" s="46">
        <v>800</v>
      </c>
      <c r="CQ124" s="46">
        <v>1960</v>
      </c>
      <c r="CR124" s="46">
        <v>86</v>
      </c>
      <c r="CS124" s="46">
        <v>8150</v>
      </c>
      <c r="CT124" s="46">
        <v>540</v>
      </c>
      <c r="CU124" s="46">
        <v>1065</v>
      </c>
      <c r="CV124" s="46">
        <v>73</v>
      </c>
      <c r="CW124" s="46">
        <v>1850</v>
      </c>
      <c r="CX124" s="46">
        <v>120</v>
      </c>
      <c r="CY124" s="46">
        <v>194</v>
      </c>
      <c r="CZ124" s="46">
        <v>13</v>
      </c>
      <c r="DA124" s="46">
        <v>716</v>
      </c>
      <c r="DB124" s="46">
        <v>61</v>
      </c>
      <c r="DC124" s="46">
        <v>74.900000000000006</v>
      </c>
      <c r="DD124" s="46">
        <v>5.2</v>
      </c>
      <c r="DE124" s="46">
        <v>39500</v>
      </c>
      <c r="DF124" s="46">
        <v>2700</v>
      </c>
      <c r="DG124" s="46">
        <v>15810</v>
      </c>
      <c r="DH124" s="46">
        <v>620</v>
      </c>
      <c r="DJ124" s="203" t="e">
        <f>#REF!</f>
        <v>#REF!</v>
      </c>
      <c r="DK124" s="204">
        <f t="shared" si="56"/>
        <v>448945.1476793249</v>
      </c>
      <c r="DL124" s="204">
        <f t="shared" si="57"/>
        <v>367047.30831973901</v>
      </c>
      <c r="DM124" s="204">
        <f t="shared" si="58"/>
        <v>265086.20689655177</v>
      </c>
      <c r="DN124" s="204">
        <f t="shared" si="59"/>
        <v>189715.53610503281</v>
      </c>
      <c r="DO124" s="204">
        <f t="shared" si="60"/>
        <v>131756.75675675677</v>
      </c>
      <c r="DP124" s="204">
        <f t="shared" si="61"/>
        <v>14920.07104795737</v>
      </c>
      <c r="DQ124" s="204">
        <f t="shared" si="62"/>
        <v>68291.457286432153</v>
      </c>
      <c r="DR124" s="204">
        <f t="shared" si="63"/>
        <v>54293.628808864269</v>
      </c>
      <c r="DS124" s="204">
        <f t="shared" si="64"/>
        <v>33130.081300813006</v>
      </c>
      <c r="DT124" s="204">
        <f t="shared" si="65"/>
        <v>19505.494505494506</v>
      </c>
      <c r="DU124" s="204">
        <f t="shared" si="66"/>
        <v>11562.5</v>
      </c>
      <c r="DV124" s="204">
        <f t="shared" si="67"/>
        <v>7854.251012145749</v>
      </c>
      <c r="DW124" s="204">
        <f t="shared" si="68"/>
        <v>4447.2049689440992</v>
      </c>
      <c r="DX124" s="204">
        <f t="shared" si="69"/>
        <v>3044.7154471544718</v>
      </c>
      <c r="DY124" s="205">
        <f t="shared" si="70"/>
        <v>0.15729005093319839</v>
      </c>
      <c r="DZ124" s="206">
        <f t="shared" si="71"/>
        <v>9.1901840490797547E-3</v>
      </c>
      <c r="EA124" s="206">
        <f t="shared" si="72"/>
        <v>2.4984187223276408</v>
      </c>
      <c r="EB124" s="223"/>
    </row>
    <row r="125" spans="1:132">
      <c r="A125" s="186">
        <v>42528.043118217596</v>
      </c>
      <c r="B125" s="45" t="s">
        <v>2410</v>
      </c>
      <c r="D125" s="45">
        <v>65190</v>
      </c>
      <c r="E125" s="45">
        <v>30496</v>
      </c>
      <c r="F125" s="45" t="s">
        <v>2411</v>
      </c>
      <c r="G125" s="45" t="s">
        <v>1754</v>
      </c>
      <c r="H125" s="45" t="s">
        <v>2412</v>
      </c>
      <c r="I125" s="45" t="s">
        <v>1756</v>
      </c>
      <c r="J125" s="159">
        <v>0.92254872685185185</v>
      </c>
      <c r="K125" s="46">
        <v>17.074000000000002</v>
      </c>
      <c r="L125" s="45" t="s">
        <v>2410</v>
      </c>
      <c r="M125" s="46">
        <v>13400</v>
      </c>
      <c r="N125" s="46">
        <v>1073</v>
      </c>
      <c r="O125" s="160">
        <v>5.5199999999999999E-2</v>
      </c>
      <c r="P125" s="160">
        <f t="shared" si="73"/>
        <v>2.372512592168901E-3</v>
      </c>
      <c r="Q125" s="161">
        <v>8.5299999999999994E-3</v>
      </c>
      <c r="R125" s="161">
        <f t="shared" si="74"/>
        <v>3.2787857508535079E-4</v>
      </c>
      <c r="S125" s="161">
        <v>0.95196999999999998</v>
      </c>
      <c r="T125" s="162">
        <v>117.2333</v>
      </c>
      <c r="U125" s="162">
        <f t="shared" si="75"/>
        <v>4.506247165480052</v>
      </c>
      <c r="V125" s="163">
        <v>4.6899999999999997E-2</v>
      </c>
      <c r="W125" s="163">
        <f t="shared" si="76"/>
        <v>1.0924486257943666E-3</v>
      </c>
      <c r="X125" s="162">
        <v>-0.11839</v>
      </c>
      <c r="Y125" s="164">
        <v>2.8700000000000002E-3</v>
      </c>
      <c r="Z125" s="164">
        <f t="shared" si="77"/>
        <v>1.1530290542740021E-4</v>
      </c>
      <c r="AA125" s="15">
        <v>5.5199999999999999E-2</v>
      </c>
      <c r="AB125" s="15">
        <v>2.0999999999999999E-3</v>
      </c>
      <c r="AC125" s="15">
        <v>8.5299999999999994E-3</v>
      </c>
      <c r="AD125" s="15">
        <v>2.7999999999999998E-4</v>
      </c>
      <c r="AE125" s="47">
        <v>0.95196999999999998</v>
      </c>
      <c r="AF125" s="67">
        <v>117.2333</v>
      </c>
      <c r="AG125" s="47">
        <v>3.8482210000000001</v>
      </c>
      <c r="AH125" s="15">
        <v>4.6899999999999997E-2</v>
      </c>
      <c r="AI125" s="4">
        <v>5.5999999999999995E-4</v>
      </c>
      <c r="AJ125" s="89">
        <v>-0.11839</v>
      </c>
      <c r="AK125" s="4">
        <v>2.8700000000000002E-3</v>
      </c>
      <c r="AL125" s="4">
        <v>1E-4</v>
      </c>
      <c r="AM125" s="4">
        <v>1.048</v>
      </c>
      <c r="AN125" s="4">
        <v>0.05</v>
      </c>
      <c r="AO125" s="46">
        <v>54.6</v>
      </c>
      <c r="AP125" s="46">
        <v>2</v>
      </c>
      <c r="AQ125" s="166">
        <v>54.7</v>
      </c>
      <c r="AR125" s="166">
        <v>1.8</v>
      </c>
      <c r="AS125" s="46">
        <v>57.8</v>
      </c>
      <c r="AT125" s="46">
        <v>2.1</v>
      </c>
      <c r="AU125" s="46">
        <v>46</v>
      </c>
      <c r="AV125" s="46">
        <v>26</v>
      </c>
      <c r="AW125" s="46">
        <v>120.2</v>
      </c>
      <c r="AX125" s="46">
        <v>7.8</v>
      </c>
      <c r="AY125" s="46">
        <v>8.1199999999999992</v>
      </c>
      <c r="AZ125" s="46">
        <v>0.86</v>
      </c>
      <c r="BA125" s="46">
        <v>1896</v>
      </c>
      <c r="BB125" s="46">
        <v>180</v>
      </c>
      <c r="BC125" s="46">
        <v>1470</v>
      </c>
      <c r="BD125" s="46">
        <v>90</v>
      </c>
      <c r="BE125" s="46">
        <v>45780</v>
      </c>
      <c r="BF125" s="46">
        <v>2580</v>
      </c>
      <c r="BG125" s="46">
        <v>9</v>
      </c>
      <c r="BH125" s="46">
        <v>15.6</v>
      </c>
      <c r="BI125" s="46">
        <f t="shared" si="54"/>
        <v>5086.666666666667</v>
      </c>
      <c r="BJ125" s="46">
        <f t="shared" si="55"/>
        <v>8821.5479059397585</v>
      </c>
      <c r="BL125" s="45" t="s">
        <v>2411</v>
      </c>
      <c r="BM125" s="45" t="s">
        <v>1758</v>
      </c>
      <c r="BN125" s="45" t="s">
        <v>2413</v>
      </c>
      <c r="BO125" s="45" t="s">
        <v>1760</v>
      </c>
      <c r="BP125" s="186">
        <v>4.31556712962963E-2</v>
      </c>
      <c r="BQ125" s="46">
        <v>17.074000000000002</v>
      </c>
      <c r="BR125" s="46" t="s">
        <v>2410</v>
      </c>
      <c r="BS125" s="46">
        <v>198000</v>
      </c>
      <c r="BT125" s="46">
        <v>15000</v>
      </c>
      <c r="BU125" s="46">
        <v>790</v>
      </c>
      <c r="BV125" s="46">
        <v>960</v>
      </c>
      <c r="BW125" s="46">
        <v>1140</v>
      </c>
      <c r="BX125" s="46">
        <v>400</v>
      </c>
      <c r="BY125" s="46">
        <v>31.2</v>
      </c>
      <c r="BZ125" s="46">
        <v>3.2</v>
      </c>
      <c r="CA125" s="166">
        <v>319000</v>
      </c>
      <c r="CB125" s="46">
        <v>23000</v>
      </c>
      <c r="CC125" s="46">
        <v>77</v>
      </c>
      <c r="CD125" s="46">
        <v>10</v>
      </c>
      <c r="CE125" s="46">
        <v>694</v>
      </c>
      <c r="CF125" s="46">
        <v>70</v>
      </c>
      <c r="CG125" s="46">
        <v>288</v>
      </c>
      <c r="CH125" s="46">
        <v>23</v>
      </c>
      <c r="CI125" s="46">
        <v>3000</v>
      </c>
      <c r="CJ125" s="46">
        <v>310</v>
      </c>
      <c r="CK125" s="46">
        <v>4590</v>
      </c>
      <c r="CL125" s="46">
        <v>350</v>
      </c>
      <c r="CM125" s="46">
        <v>418</v>
      </c>
      <c r="CN125" s="46">
        <v>39</v>
      </c>
      <c r="CO125" s="46">
        <v>14400</v>
      </c>
      <c r="CP125" s="46">
        <v>1000</v>
      </c>
      <c r="CQ125" s="46">
        <v>4690</v>
      </c>
      <c r="CR125" s="46">
        <v>360</v>
      </c>
      <c r="CS125" s="46">
        <v>38600</v>
      </c>
      <c r="CT125" s="46">
        <v>2800</v>
      </c>
      <c r="CU125" s="46">
        <v>9220</v>
      </c>
      <c r="CV125" s="46">
        <v>800</v>
      </c>
      <c r="CW125" s="46">
        <v>27600</v>
      </c>
      <c r="CX125" s="46">
        <v>2100</v>
      </c>
      <c r="CY125" s="46">
        <v>5350</v>
      </c>
      <c r="CZ125" s="46">
        <v>420</v>
      </c>
      <c r="DA125" s="46">
        <v>32300</v>
      </c>
      <c r="DB125" s="46">
        <v>2500</v>
      </c>
      <c r="DC125" s="46">
        <v>4800</v>
      </c>
      <c r="DD125" s="46">
        <v>310</v>
      </c>
      <c r="DE125" s="46">
        <v>1073</v>
      </c>
      <c r="DF125" s="46">
        <v>93</v>
      </c>
      <c r="DG125" s="46">
        <v>13400</v>
      </c>
      <c r="DH125" s="46">
        <v>1300</v>
      </c>
      <c r="DJ125" s="203" t="e">
        <f>#REF!</f>
        <v>#REF!</v>
      </c>
      <c r="DK125" s="204">
        <f t="shared" si="56"/>
        <v>324.89451476793249</v>
      </c>
      <c r="DL125" s="204">
        <f t="shared" si="57"/>
        <v>1132.137030995106</v>
      </c>
      <c r="DM125" s="204">
        <f t="shared" si="58"/>
        <v>3103.4482758620693</v>
      </c>
      <c r="DN125" s="204">
        <f t="shared" si="59"/>
        <v>6564.551422319475</v>
      </c>
      <c r="DO125" s="204">
        <f t="shared" si="60"/>
        <v>31013.513513513513</v>
      </c>
      <c r="DP125" s="204">
        <f t="shared" si="61"/>
        <v>7424.5115452930722</v>
      </c>
      <c r="DQ125" s="204">
        <f t="shared" si="62"/>
        <v>72361.809045226124</v>
      </c>
      <c r="DR125" s="204">
        <f t="shared" si="63"/>
        <v>129916.8975069252</v>
      </c>
      <c r="DS125" s="204">
        <f t="shared" si="64"/>
        <v>156910.56910569107</v>
      </c>
      <c r="DT125" s="204">
        <f t="shared" si="65"/>
        <v>168864.46886446886</v>
      </c>
      <c r="DU125" s="204">
        <f t="shared" si="66"/>
        <v>172500</v>
      </c>
      <c r="DV125" s="204">
        <f t="shared" si="67"/>
        <v>216599.19028340082</v>
      </c>
      <c r="DW125" s="204">
        <f t="shared" si="68"/>
        <v>200621.11801242235</v>
      </c>
      <c r="DX125" s="204">
        <f t="shared" si="69"/>
        <v>195121.95121951218</v>
      </c>
      <c r="DY125" s="205">
        <f t="shared" si="70"/>
        <v>0.15672478906963455</v>
      </c>
      <c r="DZ125" s="206">
        <f t="shared" si="71"/>
        <v>0.12435233160621761</v>
      </c>
      <c r="EA125" s="206">
        <f t="shared" si="72"/>
        <v>8.0074626865671641E-2</v>
      </c>
      <c r="EB125" s="223"/>
    </row>
    <row r="126" spans="1:132">
      <c r="A126" s="186">
        <v>42528.043676979163</v>
      </c>
      <c r="B126" s="45" t="s">
        <v>2414</v>
      </c>
      <c r="D126" s="45">
        <v>65181</v>
      </c>
      <c r="E126" s="45">
        <v>30513</v>
      </c>
      <c r="F126" s="45" t="s">
        <v>2415</v>
      </c>
      <c r="G126" s="45" t="s">
        <v>1754</v>
      </c>
      <c r="H126" s="45" t="s">
        <v>2416</v>
      </c>
      <c r="I126" s="45" t="s">
        <v>1756</v>
      </c>
      <c r="J126" s="159">
        <v>0.92310752314814815</v>
      </c>
      <c r="K126" s="46">
        <v>17.113</v>
      </c>
      <c r="L126" s="45" t="s">
        <v>2414</v>
      </c>
      <c r="M126" s="46">
        <v>13090</v>
      </c>
      <c r="N126" s="46">
        <v>1230</v>
      </c>
      <c r="O126" s="160">
        <v>5.4600000000000003E-2</v>
      </c>
      <c r="P126" s="160">
        <f t="shared" si="73"/>
        <v>1.937127770695573E-3</v>
      </c>
      <c r="Q126" s="161">
        <v>8.3899999999999999E-3</v>
      </c>
      <c r="R126" s="161">
        <f t="shared" si="74"/>
        <v>2.9284268814501756E-4</v>
      </c>
      <c r="S126" s="161">
        <v>0.95994000000000002</v>
      </c>
      <c r="T126" s="162">
        <v>119.1895</v>
      </c>
      <c r="U126" s="162">
        <f t="shared" si="75"/>
        <v>4.1601643862684083</v>
      </c>
      <c r="V126" s="163">
        <v>4.6980000000000001E-2</v>
      </c>
      <c r="W126" s="163">
        <f t="shared" si="76"/>
        <v>1.0938227278677291E-3</v>
      </c>
      <c r="X126" s="162">
        <v>-0.22839999999999999</v>
      </c>
      <c r="Y126" s="164">
        <v>2.8800000000000002E-3</v>
      </c>
      <c r="Z126" s="164">
        <f t="shared" si="77"/>
        <v>1.1540259962409861E-4</v>
      </c>
      <c r="AA126" s="15">
        <v>5.4600000000000003E-2</v>
      </c>
      <c r="AB126" s="15">
        <v>1.6000000000000001E-3</v>
      </c>
      <c r="AC126" s="15">
        <v>8.3899999999999999E-3</v>
      </c>
      <c r="AD126" s="15">
        <v>2.4000000000000001E-4</v>
      </c>
      <c r="AE126" s="47">
        <v>0.95994000000000002</v>
      </c>
      <c r="AF126" s="67">
        <v>119.1895</v>
      </c>
      <c r="AG126" s="47">
        <v>3.4094739999999999</v>
      </c>
      <c r="AH126" s="15">
        <v>4.6980000000000001E-2</v>
      </c>
      <c r="AI126" s="4">
        <v>5.5999999999999995E-4</v>
      </c>
      <c r="AJ126" s="89">
        <v>-0.22839999999999999</v>
      </c>
      <c r="AK126" s="4">
        <v>2.8800000000000002E-3</v>
      </c>
      <c r="AL126" s="4">
        <v>1E-4</v>
      </c>
      <c r="AM126" s="4">
        <v>1.0209999999999999</v>
      </c>
      <c r="AN126" s="4">
        <v>4.7E-2</v>
      </c>
      <c r="AO126" s="46">
        <v>54</v>
      </c>
      <c r="AP126" s="46">
        <v>1.5</v>
      </c>
      <c r="AQ126" s="166">
        <v>53.9</v>
      </c>
      <c r="AR126" s="166">
        <v>1.6</v>
      </c>
      <c r="AS126" s="46">
        <v>58.2</v>
      </c>
      <c r="AT126" s="46">
        <v>2.1</v>
      </c>
      <c r="AU126" s="46">
        <v>44</v>
      </c>
      <c r="AV126" s="46">
        <v>28</v>
      </c>
      <c r="AW126" s="46">
        <v>129.4</v>
      </c>
      <c r="AX126" s="46">
        <v>9</v>
      </c>
      <c r="AY126" s="46">
        <v>9.56</v>
      </c>
      <c r="AZ126" s="46">
        <v>0.98</v>
      </c>
      <c r="BA126" s="46">
        <v>2268</v>
      </c>
      <c r="BB126" s="46">
        <v>222</v>
      </c>
      <c r="BC126" s="46">
        <v>1572</v>
      </c>
      <c r="BD126" s="46">
        <v>108</v>
      </c>
      <c r="BE126" s="46">
        <v>49140</v>
      </c>
      <c r="BF126" s="46">
        <v>2940</v>
      </c>
      <c r="BG126" s="46">
        <v>9</v>
      </c>
      <c r="BH126" s="46">
        <v>14.4</v>
      </c>
      <c r="BI126" s="46">
        <f t="shared" si="54"/>
        <v>5460</v>
      </c>
      <c r="BJ126" s="46">
        <f t="shared" si="55"/>
        <v>8742.1054163806057</v>
      </c>
      <c r="BL126" s="45" t="s">
        <v>2415</v>
      </c>
      <c r="BM126" s="45" t="s">
        <v>1758</v>
      </c>
      <c r="BN126" s="45" t="s">
        <v>2417</v>
      </c>
      <c r="BO126" s="45" t="s">
        <v>1760</v>
      </c>
      <c r="BP126" s="186">
        <v>4.3714467592592593E-2</v>
      </c>
      <c r="BQ126" s="46">
        <v>17.113</v>
      </c>
      <c r="BR126" s="46" t="s">
        <v>2414</v>
      </c>
      <c r="BS126" s="46">
        <v>203000</v>
      </c>
      <c r="BT126" s="46">
        <v>15000</v>
      </c>
      <c r="BU126" s="46">
        <v>2760</v>
      </c>
      <c r="BV126" s="46">
        <v>920</v>
      </c>
      <c r="BW126" s="46">
        <v>1280</v>
      </c>
      <c r="BX126" s="46">
        <v>460</v>
      </c>
      <c r="BY126" s="46">
        <v>31</v>
      </c>
      <c r="BZ126" s="46">
        <v>2.7</v>
      </c>
      <c r="CA126" s="166">
        <v>313000</v>
      </c>
      <c r="CB126" s="46">
        <v>29000</v>
      </c>
      <c r="CC126" s="46">
        <v>81.400000000000006</v>
      </c>
      <c r="CD126" s="46">
        <v>9.3000000000000007</v>
      </c>
      <c r="CE126" s="46">
        <v>752</v>
      </c>
      <c r="CF126" s="46">
        <v>76</v>
      </c>
      <c r="CG126" s="46">
        <v>314</v>
      </c>
      <c r="CH126" s="46">
        <v>31</v>
      </c>
      <c r="CI126" s="46">
        <v>3200</v>
      </c>
      <c r="CJ126" s="46">
        <v>350</v>
      </c>
      <c r="CK126" s="46">
        <v>4320</v>
      </c>
      <c r="CL126" s="46">
        <v>380</v>
      </c>
      <c r="CM126" s="46">
        <v>371</v>
      </c>
      <c r="CN126" s="46">
        <v>33</v>
      </c>
      <c r="CO126" s="46">
        <v>14400</v>
      </c>
      <c r="CP126" s="46">
        <v>1300</v>
      </c>
      <c r="CQ126" s="46">
        <v>4660</v>
      </c>
      <c r="CR126" s="46">
        <v>400</v>
      </c>
      <c r="CS126" s="46">
        <v>38100</v>
      </c>
      <c r="CT126" s="46">
        <v>2900</v>
      </c>
      <c r="CU126" s="46">
        <v>9420</v>
      </c>
      <c r="CV126" s="46">
        <v>860</v>
      </c>
      <c r="CW126" s="46">
        <v>25700</v>
      </c>
      <c r="CX126" s="46">
        <v>1800</v>
      </c>
      <c r="CY126" s="46">
        <v>4840</v>
      </c>
      <c r="CZ126" s="46">
        <v>430</v>
      </c>
      <c r="DA126" s="46">
        <v>28700</v>
      </c>
      <c r="DB126" s="46">
        <v>2200</v>
      </c>
      <c r="DC126" s="46">
        <v>4560</v>
      </c>
      <c r="DD126" s="46">
        <v>470</v>
      </c>
      <c r="DE126" s="46">
        <v>1230</v>
      </c>
      <c r="DF126" s="46">
        <v>140</v>
      </c>
      <c r="DG126" s="46">
        <v>13090</v>
      </c>
      <c r="DH126" s="46">
        <v>960</v>
      </c>
      <c r="DJ126" s="203" t="e">
        <f>#REF!</f>
        <v>#REF!</v>
      </c>
      <c r="DK126" s="204">
        <f t="shared" si="56"/>
        <v>343.45991561181438</v>
      </c>
      <c r="DL126" s="204">
        <f t="shared" si="57"/>
        <v>1226.7536704730833</v>
      </c>
      <c r="DM126" s="204">
        <f t="shared" si="58"/>
        <v>3383.6206896551726</v>
      </c>
      <c r="DN126" s="204">
        <f t="shared" si="59"/>
        <v>7002.1881838074396</v>
      </c>
      <c r="DO126" s="204">
        <f t="shared" si="60"/>
        <v>29189.18918918919</v>
      </c>
      <c r="DP126" s="204">
        <f t="shared" si="61"/>
        <v>6589.6980461811718</v>
      </c>
      <c r="DQ126" s="204">
        <f t="shared" si="62"/>
        <v>72361.809045226124</v>
      </c>
      <c r="DR126" s="204">
        <f t="shared" si="63"/>
        <v>129085.87257617728</v>
      </c>
      <c r="DS126" s="204">
        <f t="shared" si="64"/>
        <v>154878.04878048782</v>
      </c>
      <c r="DT126" s="204">
        <f t="shared" si="65"/>
        <v>172527.47252747251</v>
      </c>
      <c r="DU126" s="204">
        <f t="shared" si="66"/>
        <v>160625</v>
      </c>
      <c r="DV126" s="204">
        <f t="shared" si="67"/>
        <v>195951.41700404859</v>
      </c>
      <c r="DW126" s="204">
        <f t="shared" si="68"/>
        <v>178260.86956521738</v>
      </c>
      <c r="DX126" s="204">
        <f t="shared" si="69"/>
        <v>185365.85365853659</v>
      </c>
      <c r="DY126" s="205">
        <f t="shared" si="70"/>
        <v>0.14338370267319664</v>
      </c>
      <c r="DZ126" s="206">
        <f t="shared" si="71"/>
        <v>0.11968503937007874</v>
      </c>
      <c r="EA126" s="206">
        <f t="shared" si="72"/>
        <v>9.396485867074103E-2</v>
      </c>
      <c r="EB126" s="223"/>
    </row>
    <row r="127" spans="1:132">
      <c r="A127" s="186">
        <v>42528.04423334491</v>
      </c>
      <c r="B127" s="45" t="s">
        <v>2418</v>
      </c>
      <c r="D127" s="45">
        <v>65176</v>
      </c>
      <c r="E127" s="45">
        <v>30500</v>
      </c>
      <c r="F127" s="45" t="s">
        <v>2419</v>
      </c>
      <c r="G127" s="45" t="s">
        <v>1754</v>
      </c>
      <c r="H127" s="45" t="s">
        <v>2420</v>
      </c>
      <c r="I127" s="45" t="s">
        <v>1756</v>
      </c>
      <c r="J127" s="159">
        <v>0.92366388888888895</v>
      </c>
      <c r="K127" s="46">
        <v>17.055</v>
      </c>
      <c r="L127" s="45" t="s">
        <v>2418</v>
      </c>
      <c r="M127" s="46">
        <v>14200</v>
      </c>
      <c r="N127" s="46">
        <v>1140</v>
      </c>
      <c r="O127" s="160">
        <v>5.5300000000000002E-2</v>
      </c>
      <c r="P127" s="160">
        <f t="shared" si="73"/>
        <v>2.1984621898045007E-3</v>
      </c>
      <c r="Q127" s="161">
        <v>8.5299999999999994E-3</v>
      </c>
      <c r="R127" s="161">
        <f t="shared" si="74"/>
        <v>3.1097324643769597E-4</v>
      </c>
      <c r="S127" s="161">
        <v>0.92867999999999995</v>
      </c>
      <c r="T127" s="162">
        <v>117.2333</v>
      </c>
      <c r="U127" s="162">
        <f t="shared" si="75"/>
        <v>4.2739062437844844</v>
      </c>
      <c r="V127" s="163">
        <v>4.7109999999999999E-2</v>
      </c>
      <c r="W127" s="163">
        <f t="shared" si="76"/>
        <v>1.1011997275698899E-3</v>
      </c>
      <c r="X127" s="162">
        <v>-0.18306</v>
      </c>
      <c r="Y127" s="164">
        <v>2.911E-3</v>
      </c>
      <c r="Z127" s="164">
        <f t="shared" si="77"/>
        <v>1.0718940432710689E-4</v>
      </c>
      <c r="AA127" s="15">
        <v>5.5300000000000002E-2</v>
      </c>
      <c r="AB127" s="15">
        <v>1.9E-3</v>
      </c>
      <c r="AC127" s="15">
        <v>8.5299999999999994E-3</v>
      </c>
      <c r="AD127" s="15">
        <v>2.5999999999999998E-4</v>
      </c>
      <c r="AE127" s="47">
        <v>0.92867999999999995</v>
      </c>
      <c r="AF127" s="67">
        <v>117.2333</v>
      </c>
      <c r="AG127" s="47">
        <v>3.5733480000000002</v>
      </c>
      <c r="AH127" s="15">
        <v>4.7109999999999999E-2</v>
      </c>
      <c r="AI127" s="4">
        <v>5.6999999999999998E-4</v>
      </c>
      <c r="AJ127" s="89">
        <v>-0.18306</v>
      </c>
      <c r="AK127" s="4">
        <v>2.911E-3</v>
      </c>
      <c r="AL127" s="4">
        <v>9.0000000000000006E-5</v>
      </c>
      <c r="AM127" s="4">
        <v>1.135</v>
      </c>
      <c r="AN127" s="4">
        <v>5.3999999999999999E-2</v>
      </c>
      <c r="AO127" s="46">
        <v>54.6</v>
      </c>
      <c r="AP127" s="46">
        <v>1.9</v>
      </c>
      <c r="AQ127" s="166">
        <v>54.8</v>
      </c>
      <c r="AR127" s="166">
        <v>1.7</v>
      </c>
      <c r="AS127" s="46">
        <v>58.7</v>
      </c>
      <c r="AT127" s="46">
        <v>1.8</v>
      </c>
      <c r="AU127" s="46">
        <v>56</v>
      </c>
      <c r="AV127" s="46">
        <v>27</v>
      </c>
      <c r="AW127" s="46">
        <v>128</v>
      </c>
      <c r="AX127" s="46">
        <v>9.4</v>
      </c>
      <c r="AY127" s="46">
        <v>9.1</v>
      </c>
      <c r="AZ127" s="46">
        <v>1.1000000000000001</v>
      </c>
      <c r="BA127" s="46">
        <v>2100</v>
      </c>
      <c r="BB127" s="46">
        <v>204</v>
      </c>
      <c r="BC127" s="46">
        <v>1506</v>
      </c>
      <c r="BD127" s="46">
        <v>78</v>
      </c>
      <c r="BE127" s="46">
        <v>46980</v>
      </c>
      <c r="BF127" s="46">
        <v>2460</v>
      </c>
      <c r="BG127" s="46">
        <v>21.6</v>
      </c>
      <c r="BH127" s="46">
        <v>12</v>
      </c>
      <c r="BI127" s="46">
        <f t="shared" si="54"/>
        <v>2175</v>
      </c>
      <c r="BJ127" s="46">
        <f t="shared" si="55"/>
        <v>1213.6886435395159</v>
      </c>
      <c r="BL127" s="45" t="s">
        <v>2419</v>
      </c>
      <c r="BM127" s="45" t="s">
        <v>1758</v>
      </c>
      <c r="BN127" s="45" t="s">
        <v>2421</v>
      </c>
      <c r="BO127" s="45" t="s">
        <v>1760</v>
      </c>
      <c r="BP127" s="186">
        <v>4.4270717592592594E-2</v>
      </c>
      <c r="BQ127" s="46">
        <v>17.055</v>
      </c>
      <c r="BR127" s="46" t="s">
        <v>2418</v>
      </c>
      <c r="BS127" s="46">
        <v>199000</v>
      </c>
      <c r="BT127" s="46">
        <v>19000</v>
      </c>
      <c r="BU127" s="46">
        <v>2530</v>
      </c>
      <c r="BV127" s="46">
        <v>830</v>
      </c>
      <c r="BW127" s="46">
        <v>900</v>
      </c>
      <c r="BX127" s="46">
        <v>480</v>
      </c>
      <c r="BY127" s="46">
        <v>33.200000000000003</v>
      </c>
      <c r="BZ127" s="46">
        <v>4.2</v>
      </c>
      <c r="CA127" s="166">
        <v>317000</v>
      </c>
      <c r="CB127" s="46">
        <v>29000</v>
      </c>
      <c r="CC127" s="46">
        <v>78.099999999999994</v>
      </c>
      <c r="CD127" s="46">
        <v>8.8000000000000007</v>
      </c>
      <c r="CE127" s="46">
        <v>764</v>
      </c>
      <c r="CF127" s="46">
        <v>65</v>
      </c>
      <c r="CG127" s="46">
        <v>315</v>
      </c>
      <c r="CH127" s="46">
        <v>29</v>
      </c>
      <c r="CI127" s="46">
        <v>3310</v>
      </c>
      <c r="CJ127" s="46">
        <v>200</v>
      </c>
      <c r="CK127" s="46">
        <v>4650</v>
      </c>
      <c r="CL127" s="46">
        <v>350</v>
      </c>
      <c r="CM127" s="46">
        <v>408</v>
      </c>
      <c r="CN127" s="46">
        <v>34</v>
      </c>
      <c r="CO127" s="46">
        <v>15400</v>
      </c>
      <c r="CP127" s="46">
        <v>1200</v>
      </c>
      <c r="CQ127" s="46">
        <v>4860</v>
      </c>
      <c r="CR127" s="46">
        <v>370</v>
      </c>
      <c r="CS127" s="46">
        <v>38800</v>
      </c>
      <c r="CT127" s="46">
        <v>2600</v>
      </c>
      <c r="CU127" s="46">
        <v>9240</v>
      </c>
      <c r="CV127" s="46">
        <v>680</v>
      </c>
      <c r="CW127" s="46">
        <v>28100</v>
      </c>
      <c r="CX127" s="46">
        <v>2500</v>
      </c>
      <c r="CY127" s="46">
        <v>5260</v>
      </c>
      <c r="CZ127" s="46">
        <v>450</v>
      </c>
      <c r="DA127" s="46">
        <v>29700</v>
      </c>
      <c r="DB127" s="46">
        <v>2500</v>
      </c>
      <c r="DC127" s="46">
        <v>4570</v>
      </c>
      <c r="DD127" s="46">
        <v>400</v>
      </c>
      <c r="DE127" s="46">
        <v>1140</v>
      </c>
      <c r="DF127" s="46">
        <v>64</v>
      </c>
      <c r="DG127" s="46">
        <v>14200</v>
      </c>
      <c r="DH127" s="46">
        <v>1000</v>
      </c>
      <c r="DJ127" s="203" t="e">
        <f>#REF!</f>
        <v>#REF!</v>
      </c>
      <c r="DK127" s="204">
        <f t="shared" si="56"/>
        <v>329.53586497890296</v>
      </c>
      <c r="DL127" s="204">
        <f t="shared" si="57"/>
        <v>1246.3295269168027</v>
      </c>
      <c r="DM127" s="204">
        <f t="shared" si="58"/>
        <v>3394.3965517241381</v>
      </c>
      <c r="DN127" s="204">
        <f t="shared" si="59"/>
        <v>7242.8884026258202</v>
      </c>
      <c r="DO127" s="204">
        <f t="shared" si="60"/>
        <v>31418.91891891892</v>
      </c>
      <c r="DP127" s="204">
        <f t="shared" si="61"/>
        <v>7246.8916518650085</v>
      </c>
      <c r="DQ127" s="204">
        <f t="shared" si="62"/>
        <v>77386.934673366835</v>
      </c>
      <c r="DR127" s="204">
        <f t="shared" si="63"/>
        <v>134626.03878116343</v>
      </c>
      <c r="DS127" s="204">
        <f t="shared" si="64"/>
        <v>157723.57723577236</v>
      </c>
      <c r="DT127" s="204">
        <f t="shared" si="65"/>
        <v>169230.76923076922</v>
      </c>
      <c r="DU127" s="204">
        <f t="shared" si="66"/>
        <v>175625</v>
      </c>
      <c r="DV127" s="204">
        <f t="shared" si="67"/>
        <v>212955.46558704454</v>
      </c>
      <c r="DW127" s="204">
        <f t="shared" si="68"/>
        <v>184472.04968944099</v>
      </c>
      <c r="DX127" s="204">
        <f t="shared" si="69"/>
        <v>185772.35772357724</v>
      </c>
      <c r="DY127" s="205">
        <f t="shared" si="70"/>
        <v>0.14696784538779953</v>
      </c>
      <c r="DZ127" s="206">
        <f t="shared" si="71"/>
        <v>0.11778350515463917</v>
      </c>
      <c r="EA127" s="206">
        <f t="shared" si="72"/>
        <v>8.0281690140845074E-2</v>
      </c>
      <c r="EB127" s="223"/>
    </row>
    <row r="128" spans="1:132">
      <c r="A128" s="186">
        <v>42528.044789340274</v>
      </c>
      <c r="B128" s="45" t="s">
        <v>2422</v>
      </c>
      <c r="D128" s="45">
        <v>65069</v>
      </c>
      <c r="E128" s="45">
        <v>30488</v>
      </c>
      <c r="F128" s="45" t="s">
        <v>2423</v>
      </c>
      <c r="G128" s="45" t="s">
        <v>1754</v>
      </c>
      <c r="H128" s="45" t="s">
        <v>2424</v>
      </c>
      <c r="I128" s="45" t="s">
        <v>1756</v>
      </c>
      <c r="J128" s="159">
        <v>0.92421990740740734</v>
      </c>
      <c r="K128" s="46">
        <v>17.231000000000002</v>
      </c>
      <c r="L128" s="45" t="s">
        <v>2422</v>
      </c>
      <c r="M128" s="46">
        <v>12600</v>
      </c>
      <c r="N128" s="46">
        <v>1380</v>
      </c>
      <c r="O128" s="160">
        <v>5.5899999999999998E-2</v>
      </c>
      <c r="P128" s="160">
        <f t="shared" si="73"/>
        <v>1.7916260770596078E-3</v>
      </c>
      <c r="Q128" s="161">
        <v>8.4899999999999993E-3</v>
      </c>
      <c r="R128" s="161">
        <f t="shared" si="74"/>
        <v>2.4745108607561212E-4</v>
      </c>
      <c r="S128" s="161">
        <v>0.86960999999999999</v>
      </c>
      <c r="T128" s="162">
        <v>117.7856</v>
      </c>
      <c r="U128" s="162">
        <f t="shared" si="75"/>
        <v>3.4330011279095149</v>
      </c>
      <c r="V128" s="163">
        <v>4.7260000000000003E-2</v>
      </c>
      <c r="W128" s="163">
        <f t="shared" si="76"/>
        <v>1.1528239414585386E-3</v>
      </c>
      <c r="X128" s="162">
        <v>-1.8329999999999999E-2</v>
      </c>
      <c r="Y128" s="164">
        <v>2.8779999999999999E-3</v>
      </c>
      <c r="Z128" s="164">
        <f t="shared" si="77"/>
        <v>9.062645088493755E-5</v>
      </c>
      <c r="AA128" s="15">
        <v>5.5899999999999998E-2</v>
      </c>
      <c r="AB128" s="15">
        <v>1.4E-3</v>
      </c>
      <c r="AC128" s="15">
        <v>8.4899999999999993E-3</v>
      </c>
      <c r="AD128" s="15">
        <v>1.8000000000000001E-4</v>
      </c>
      <c r="AE128" s="47">
        <v>0.86960999999999999</v>
      </c>
      <c r="AF128" s="67">
        <v>117.7856</v>
      </c>
      <c r="AG128" s="47">
        <v>2.4972219999999998</v>
      </c>
      <c r="AH128" s="15">
        <v>4.7260000000000003E-2</v>
      </c>
      <c r="AI128" s="4">
        <v>6.6E-4</v>
      </c>
      <c r="AJ128" s="89">
        <v>-1.8329999999999999E-2</v>
      </c>
      <c r="AK128" s="4">
        <v>2.8779999999999999E-3</v>
      </c>
      <c r="AL128" s="4">
        <v>6.9999999999999994E-5</v>
      </c>
      <c r="AM128" s="4">
        <v>0.91379999999999995</v>
      </c>
      <c r="AN128" s="4">
        <v>8.6999999999999994E-3</v>
      </c>
      <c r="AO128" s="46">
        <v>55.2</v>
      </c>
      <c r="AP128" s="46">
        <v>1.4</v>
      </c>
      <c r="AQ128" s="166">
        <v>54.5</v>
      </c>
      <c r="AR128" s="166">
        <v>1.2</v>
      </c>
      <c r="AS128" s="46">
        <v>58.1</v>
      </c>
      <c r="AT128" s="46">
        <v>1.4</v>
      </c>
      <c r="AU128" s="46">
        <v>64</v>
      </c>
      <c r="AV128" s="46">
        <v>31</v>
      </c>
      <c r="AW128" s="46">
        <v>112.3</v>
      </c>
      <c r="AX128" s="46">
        <v>6.1</v>
      </c>
      <c r="AY128" s="46">
        <v>10.08</v>
      </c>
      <c r="AZ128" s="46">
        <v>0.52</v>
      </c>
      <c r="BA128" s="46">
        <v>2364</v>
      </c>
      <c r="BB128" s="46">
        <v>102</v>
      </c>
      <c r="BC128" s="46">
        <v>1368</v>
      </c>
      <c r="BD128" s="46">
        <v>60</v>
      </c>
      <c r="BE128" s="46">
        <v>42660</v>
      </c>
      <c r="BF128" s="46">
        <v>1800</v>
      </c>
      <c r="BG128" s="46">
        <v>15</v>
      </c>
      <c r="BH128" s="46">
        <v>10.199999999999999</v>
      </c>
      <c r="BI128" s="46">
        <f t="shared" si="54"/>
        <v>2844</v>
      </c>
      <c r="BJ128" s="46">
        <f t="shared" si="55"/>
        <v>1937.6394314732552</v>
      </c>
      <c r="BL128" s="45" t="s">
        <v>2423</v>
      </c>
      <c r="BM128" s="45" t="s">
        <v>1758</v>
      </c>
      <c r="BN128" s="45" t="s">
        <v>2425</v>
      </c>
      <c r="BO128" s="45" t="s">
        <v>1760</v>
      </c>
      <c r="BP128" s="186">
        <v>4.4826736111111105E-2</v>
      </c>
      <c r="BQ128" s="46">
        <v>17.231000000000002</v>
      </c>
      <c r="BR128" s="46" t="s">
        <v>2422</v>
      </c>
      <c r="BS128" s="46">
        <v>198000</v>
      </c>
      <c r="BT128" s="46">
        <v>13000</v>
      </c>
      <c r="BU128" s="46">
        <v>1300</v>
      </c>
      <c r="BV128" s="46">
        <v>1100</v>
      </c>
      <c r="BW128" s="46">
        <v>1220</v>
      </c>
      <c r="BX128" s="46">
        <v>550</v>
      </c>
      <c r="BY128" s="46">
        <v>36.5</v>
      </c>
      <c r="BZ128" s="46">
        <v>4.5</v>
      </c>
      <c r="CA128" s="166">
        <v>321000</v>
      </c>
      <c r="CB128" s="46">
        <v>25000</v>
      </c>
      <c r="CC128" s="46">
        <v>68.2</v>
      </c>
      <c r="CD128" s="46">
        <v>9.3000000000000007</v>
      </c>
      <c r="CE128" s="46">
        <v>699</v>
      </c>
      <c r="CF128" s="46">
        <v>70</v>
      </c>
      <c r="CG128" s="46">
        <v>274</v>
      </c>
      <c r="CH128" s="46">
        <v>25</v>
      </c>
      <c r="CI128" s="46">
        <v>2980</v>
      </c>
      <c r="CJ128" s="46">
        <v>250</v>
      </c>
      <c r="CK128" s="46">
        <v>4060</v>
      </c>
      <c r="CL128" s="46">
        <v>400</v>
      </c>
      <c r="CM128" s="46">
        <v>370</v>
      </c>
      <c r="CN128" s="46">
        <v>32</v>
      </c>
      <c r="CO128" s="46">
        <v>13500</v>
      </c>
      <c r="CP128" s="46">
        <v>1100</v>
      </c>
      <c r="CQ128" s="46">
        <v>4340</v>
      </c>
      <c r="CR128" s="46">
        <v>380</v>
      </c>
      <c r="CS128" s="46">
        <v>40000</v>
      </c>
      <c r="CT128" s="46">
        <v>2900</v>
      </c>
      <c r="CU128" s="46">
        <v>9540</v>
      </c>
      <c r="CV128" s="46">
        <v>900</v>
      </c>
      <c r="CW128" s="46">
        <v>27900</v>
      </c>
      <c r="CX128" s="46">
        <v>2600</v>
      </c>
      <c r="CY128" s="46">
        <v>5440</v>
      </c>
      <c r="CZ128" s="46">
        <v>450</v>
      </c>
      <c r="DA128" s="46">
        <v>31000</v>
      </c>
      <c r="DB128" s="46">
        <v>2700</v>
      </c>
      <c r="DC128" s="46">
        <v>4890</v>
      </c>
      <c r="DD128" s="46">
        <v>310</v>
      </c>
      <c r="DE128" s="46">
        <v>1380</v>
      </c>
      <c r="DF128" s="46">
        <v>140</v>
      </c>
      <c r="DG128" s="46">
        <v>12600</v>
      </c>
      <c r="DH128" s="46">
        <v>1100</v>
      </c>
      <c r="DJ128" s="203" t="e">
        <f>#REF!</f>
        <v>#REF!</v>
      </c>
      <c r="DK128" s="204">
        <f t="shared" si="56"/>
        <v>287.76371308016883</v>
      </c>
      <c r="DL128" s="204">
        <f t="shared" si="57"/>
        <v>1140.2936378466559</v>
      </c>
      <c r="DM128" s="204">
        <f t="shared" si="58"/>
        <v>2952.5862068965521</v>
      </c>
      <c r="DN128" s="204">
        <f t="shared" si="59"/>
        <v>6520.7877461706785</v>
      </c>
      <c r="DO128" s="204">
        <f t="shared" si="60"/>
        <v>27432.432432432433</v>
      </c>
      <c r="DP128" s="204">
        <f t="shared" si="61"/>
        <v>6571.9360568383654</v>
      </c>
      <c r="DQ128" s="204">
        <f t="shared" si="62"/>
        <v>67839.195979899494</v>
      </c>
      <c r="DR128" s="204">
        <f t="shared" si="63"/>
        <v>120221.60664819945</v>
      </c>
      <c r="DS128" s="204">
        <f t="shared" si="64"/>
        <v>162601.62601626015</v>
      </c>
      <c r="DT128" s="204">
        <f t="shared" si="65"/>
        <v>174725.27472527471</v>
      </c>
      <c r="DU128" s="204">
        <f t="shared" si="66"/>
        <v>174375</v>
      </c>
      <c r="DV128" s="204">
        <f t="shared" si="67"/>
        <v>220242.9149797571</v>
      </c>
      <c r="DW128" s="204">
        <f t="shared" si="68"/>
        <v>192546.58385093167</v>
      </c>
      <c r="DX128" s="204">
        <f t="shared" si="69"/>
        <v>198780.48780487804</v>
      </c>
      <c r="DY128" s="205">
        <f t="shared" si="70"/>
        <v>0.15234241083968328</v>
      </c>
      <c r="DZ128" s="206">
        <f t="shared" si="71"/>
        <v>0.12225</v>
      </c>
      <c r="EA128" s="206">
        <f t="shared" si="72"/>
        <v>0.10952380952380952</v>
      </c>
      <c r="EB128" s="223"/>
    </row>
    <row r="129" spans="1:132">
      <c r="A129" s="186">
        <v>42528.055209629631</v>
      </c>
      <c r="B129" s="45" t="s">
        <v>2426</v>
      </c>
      <c r="D129" s="45">
        <v>65062</v>
      </c>
      <c r="E129" s="45">
        <v>30464</v>
      </c>
      <c r="F129" s="45" t="s">
        <v>2427</v>
      </c>
      <c r="G129" s="45" t="s">
        <v>1754</v>
      </c>
      <c r="H129" s="45" t="s">
        <v>2428</v>
      </c>
      <c r="I129" s="45" t="s">
        <v>1756</v>
      </c>
      <c r="J129" s="159">
        <v>0.93464016203703704</v>
      </c>
      <c r="K129" s="46">
        <v>17.315999999999999</v>
      </c>
      <c r="L129" s="45" t="s">
        <v>2426</v>
      </c>
      <c r="M129" s="46">
        <v>13800</v>
      </c>
      <c r="N129" s="46">
        <v>1057</v>
      </c>
      <c r="O129" s="160">
        <v>5.5100000000000003E-2</v>
      </c>
      <c r="P129" s="160">
        <f t="shared" si="73"/>
        <v>1.7042312049719076E-3</v>
      </c>
      <c r="Q129" s="161">
        <v>8.6300000000000005E-3</v>
      </c>
      <c r="R129" s="161">
        <f t="shared" si="74"/>
        <v>2.7962610750786491E-4</v>
      </c>
      <c r="S129" s="161">
        <v>0.89204000000000006</v>
      </c>
      <c r="T129" s="162">
        <v>115.8749</v>
      </c>
      <c r="U129" s="162">
        <f t="shared" si="75"/>
        <v>3.7545352404924901</v>
      </c>
      <c r="V129" s="163">
        <v>4.6769999999999999E-2</v>
      </c>
      <c r="W129" s="163">
        <f t="shared" si="76"/>
        <v>1.1167242990102796E-3</v>
      </c>
      <c r="X129" s="162">
        <v>0.23161000000000001</v>
      </c>
      <c r="Y129" s="164">
        <v>2.9529999999999999E-3</v>
      </c>
      <c r="Z129" s="164">
        <f t="shared" si="77"/>
        <v>1.0932558529456863E-4</v>
      </c>
      <c r="AA129" s="15">
        <v>5.5100000000000003E-2</v>
      </c>
      <c r="AB129" s="15">
        <v>1.2999999999999999E-3</v>
      </c>
      <c r="AC129" s="15">
        <v>8.6300000000000005E-3</v>
      </c>
      <c r="AD129" s="15">
        <v>2.2000000000000001E-4</v>
      </c>
      <c r="AE129" s="47">
        <v>0.89204000000000006</v>
      </c>
      <c r="AF129" s="67">
        <v>115.8749</v>
      </c>
      <c r="AG129" s="47">
        <v>2.9539360000000001</v>
      </c>
      <c r="AH129" s="15">
        <v>4.6769999999999999E-2</v>
      </c>
      <c r="AI129" s="4">
        <v>6.0999999999999997E-4</v>
      </c>
      <c r="AJ129" s="89">
        <v>0.23161000000000001</v>
      </c>
      <c r="AK129" s="4">
        <v>2.9529999999999999E-3</v>
      </c>
      <c r="AL129" s="4">
        <v>9.2E-5</v>
      </c>
      <c r="AM129" s="4">
        <v>1.1120000000000001</v>
      </c>
      <c r="AN129" s="4">
        <v>1.2999999999999999E-2</v>
      </c>
      <c r="AO129" s="46">
        <v>54.4</v>
      </c>
      <c r="AP129" s="46">
        <v>1.2</v>
      </c>
      <c r="AQ129" s="166">
        <v>55.4</v>
      </c>
      <c r="AR129" s="166">
        <v>1.4</v>
      </c>
      <c r="AS129" s="46">
        <v>59.6</v>
      </c>
      <c r="AT129" s="46">
        <v>1.9</v>
      </c>
      <c r="AU129" s="46">
        <v>21</v>
      </c>
      <c r="AV129" s="46">
        <v>30</v>
      </c>
      <c r="AW129" s="46">
        <v>125.8</v>
      </c>
      <c r="AX129" s="46">
        <v>5.3</v>
      </c>
      <c r="AY129" s="46">
        <v>7.16</v>
      </c>
      <c r="AZ129" s="46">
        <v>0.28000000000000003</v>
      </c>
      <c r="BA129" s="46">
        <v>1740</v>
      </c>
      <c r="BB129" s="46">
        <v>72</v>
      </c>
      <c r="BC129" s="46">
        <v>1572</v>
      </c>
      <c r="BD129" s="46">
        <v>66</v>
      </c>
      <c r="BE129" s="46">
        <v>49080</v>
      </c>
      <c r="BF129" s="46">
        <v>1740</v>
      </c>
      <c r="BG129" s="46">
        <v>10.8</v>
      </c>
      <c r="BH129" s="46">
        <v>12.6</v>
      </c>
      <c r="BI129" s="46">
        <f t="shared" si="54"/>
        <v>4544.4444444444443</v>
      </c>
      <c r="BJ129" s="46">
        <f t="shared" si="55"/>
        <v>5304.2991854823158</v>
      </c>
      <c r="BL129" s="45" t="s">
        <v>2427</v>
      </c>
      <c r="BM129" s="45" t="s">
        <v>1758</v>
      </c>
      <c r="BN129" s="45" t="s">
        <v>2429</v>
      </c>
      <c r="BO129" s="45" t="s">
        <v>1760</v>
      </c>
      <c r="BP129" s="186">
        <v>5.5247106481481484E-2</v>
      </c>
      <c r="BQ129" s="46">
        <v>17.315999999999999</v>
      </c>
      <c r="BR129" s="46" t="s">
        <v>2426</v>
      </c>
      <c r="BS129" s="46">
        <v>199000</v>
      </c>
      <c r="BT129" s="46">
        <v>12000</v>
      </c>
      <c r="BU129" s="46">
        <v>2400</v>
      </c>
      <c r="BV129" s="46">
        <v>1100</v>
      </c>
      <c r="BW129" s="46">
        <v>1320</v>
      </c>
      <c r="BX129" s="46">
        <v>620</v>
      </c>
      <c r="BY129" s="46">
        <v>35.299999999999997</v>
      </c>
      <c r="BZ129" s="46">
        <v>3.3</v>
      </c>
      <c r="CA129" s="166">
        <v>364000</v>
      </c>
      <c r="CB129" s="46">
        <v>30000</v>
      </c>
      <c r="CC129" s="46">
        <v>63.8</v>
      </c>
      <c r="CD129" s="46">
        <v>5</v>
      </c>
      <c r="CE129" s="46">
        <v>637</v>
      </c>
      <c r="CF129" s="46">
        <v>53</v>
      </c>
      <c r="CG129" s="46">
        <v>276</v>
      </c>
      <c r="CH129" s="46">
        <v>17</v>
      </c>
      <c r="CI129" s="46">
        <v>3000</v>
      </c>
      <c r="CJ129" s="46">
        <v>220</v>
      </c>
      <c r="CK129" s="46">
        <v>4220</v>
      </c>
      <c r="CL129" s="46">
        <v>280</v>
      </c>
      <c r="CM129" s="46">
        <v>376</v>
      </c>
      <c r="CN129" s="46">
        <v>31</v>
      </c>
      <c r="CO129" s="46">
        <v>14100</v>
      </c>
      <c r="CP129" s="46">
        <v>940</v>
      </c>
      <c r="CQ129" s="46">
        <v>4500</v>
      </c>
      <c r="CR129" s="46">
        <v>370</v>
      </c>
      <c r="CS129" s="46">
        <v>38800</v>
      </c>
      <c r="CT129" s="46">
        <v>3200</v>
      </c>
      <c r="CU129" s="46">
        <v>10040</v>
      </c>
      <c r="CV129" s="46">
        <v>750</v>
      </c>
      <c r="CW129" s="46">
        <v>31000</v>
      </c>
      <c r="CX129" s="46">
        <v>2200</v>
      </c>
      <c r="CY129" s="46">
        <v>6240</v>
      </c>
      <c r="CZ129" s="46">
        <v>510</v>
      </c>
      <c r="DA129" s="46">
        <v>36800</v>
      </c>
      <c r="DB129" s="46">
        <v>2900</v>
      </c>
      <c r="DC129" s="46">
        <v>6180</v>
      </c>
      <c r="DD129" s="46">
        <v>370</v>
      </c>
      <c r="DE129" s="46">
        <v>1057</v>
      </c>
      <c r="DF129" s="46">
        <v>89</v>
      </c>
      <c r="DG129" s="46">
        <v>13800</v>
      </c>
      <c r="DH129" s="46">
        <v>1000</v>
      </c>
      <c r="DJ129" s="203" t="e">
        <f>#REF!</f>
        <v>#REF!</v>
      </c>
      <c r="DK129" s="204">
        <f t="shared" si="56"/>
        <v>269.19831223628694</v>
      </c>
      <c r="DL129" s="204">
        <f t="shared" si="57"/>
        <v>1039.1517128874389</v>
      </c>
      <c r="DM129" s="204">
        <f t="shared" si="58"/>
        <v>2974.1379310344828</v>
      </c>
      <c r="DN129" s="204">
        <f t="shared" si="59"/>
        <v>6564.551422319475</v>
      </c>
      <c r="DO129" s="204">
        <f t="shared" si="60"/>
        <v>28513.513513513513</v>
      </c>
      <c r="DP129" s="204">
        <f t="shared" si="61"/>
        <v>6678.5079928952036</v>
      </c>
      <c r="DQ129" s="204">
        <f t="shared" si="62"/>
        <v>70854.271356783909</v>
      </c>
      <c r="DR129" s="204">
        <f t="shared" si="63"/>
        <v>124653.73961218836</v>
      </c>
      <c r="DS129" s="204">
        <f t="shared" si="64"/>
        <v>157723.57723577236</v>
      </c>
      <c r="DT129" s="204">
        <f t="shared" si="65"/>
        <v>183882.78388278387</v>
      </c>
      <c r="DU129" s="204">
        <f t="shared" si="66"/>
        <v>193750</v>
      </c>
      <c r="DV129" s="204">
        <f t="shared" si="67"/>
        <v>252631.57894736843</v>
      </c>
      <c r="DW129" s="204">
        <f t="shared" si="68"/>
        <v>228571.42857142858</v>
      </c>
      <c r="DX129" s="204">
        <f t="shared" si="69"/>
        <v>251219.51219512193</v>
      </c>
      <c r="DY129" s="205">
        <f t="shared" si="70"/>
        <v>0.14858366418382252</v>
      </c>
      <c r="DZ129" s="206">
        <f t="shared" si="71"/>
        <v>0.15927835051546391</v>
      </c>
      <c r="EA129" s="206">
        <f t="shared" si="72"/>
        <v>7.659420289855072E-2</v>
      </c>
      <c r="EB129" s="223"/>
    </row>
    <row r="130" spans="1:132">
      <c r="A130" s="186">
        <v>42528.055770810184</v>
      </c>
      <c r="B130" s="45" t="s">
        <v>2430</v>
      </c>
      <c r="D130" s="45">
        <v>65085</v>
      </c>
      <c r="E130" s="45">
        <v>30461</v>
      </c>
      <c r="F130" s="45" t="s">
        <v>2431</v>
      </c>
      <c r="G130" s="45" t="s">
        <v>1754</v>
      </c>
      <c r="H130" s="45" t="s">
        <v>2432</v>
      </c>
      <c r="I130" s="45" t="s">
        <v>1756</v>
      </c>
      <c r="J130" s="159">
        <v>0.93520138888888882</v>
      </c>
      <c r="K130" s="46">
        <v>17.077000000000002</v>
      </c>
      <c r="L130" s="45" t="s">
        <v>2430</v>
      </c>
      <c r="M130" s="46">
        <v>15300</v>
      </c>
      <c r="N130" s="46">
        <v>1123</v>
      </c>
      <c r="O130" s="160">
        <v>5.5500000000000001E-2</v>
      </c>
      <c r="P130" s="160">
        <f t="shared" si="73"/>
        <v>2.1147340258292529E-3</v>
      </c>
      <c r="Q130" s="161">
        <v>8.5000000000000006E-3</v>
      </c>
      <c r="R130" s="161">
        <f t="shared" si="74"/>
        <v>3.0232432915661952E-4</v>
      </c>
      <c r="S130" s="161">
        <v>0.94567999999999997</v>
      </c>
      <c r="T130" s="162">
        <v>117.64709999999999</v>
      </c>
      <c r="U130" s="162">
        <f t="shared" si="75"/>
        <v>4.1844205642631103</v>
      </c>
      <c r="V130" s="163">
        <v>4.691E-2</v>
      </c>
      <c r="W130" s="163">
        <f t="shared" si="76"/>
        <v>1.0631176980936776E-3</v>
      </c>
      <c r="X130" s="162">
        <v>-6.4187000000000003E-3</v>
      </c>
      <c r="Y130" s="164">
        <v>2.9499999999999999E-3</v>
      </c>
      <c r="Z130" s="164">
        <f t="shared" si="77"/>
        <v>1.4276203977248291E-4</v>
      </c>
      <c r="AA130" s="15">
        <v>5.5500000000000001E-2</v>
      </c>
      <c r="AB130" s="15">
        <v>1.8E-3</v>
      </c>
      <c r="AC130" s="15">
        <v>8.5000000000000006E-3</v>
      </c>
      <c r="AD130" s="15">
        <v>2.5000000000000001E-4</v>
      </c>
      <c r="AE130" s="47">
        <v>0.94567999999999997</v>
      </c>
      <c r="AF130" s="67">
        <v>117.64709999999999</v>
      </c>
      <c r="AG130" s="47">
        <v>3.4602080000000002</v>
      </c>
      <c r="AH130" s="15">
        <v>4.691E-2</v>
      </c>
      <c r="AI130" s="4">
        <v>5.0000000000000001E-4</v>
      </c>
      <c r="AJ130" s="89">
        <v>-6.4187000000000003E-3</v>
      </c>
      <c r="AK130" s="4">
        <v>2.9499999999999999E-3</v>
      </c>
      <c r="AL130" s="4">
        <v>1.2999999999999999E-4</v>
      </c>
      <c r="AM130" s="4">
        <v>1.095</v>
      </c>
      <c r="AN130" s="4">
        <v>2.8000000000000001E-2</v>
      </c>
      <c r="AO130" s="46">
        <v>54.8</v>
      </c>
      <c r="AP130" s="46">
        <v>1.8</v>
      </c>
      <c r="AQ130" s="166">
        <v>54.6</v>
      </c>
      <c r="AR130" s="166">
        <v>1.6</v>
      </c>
      <c r="AS130" s="46">
        <v>59.6</v>
      </c>
      <c r="AT130" s="46">
        <v>2.6</v>
      </c>
      <c r="AU130" s="46">
        <v>45</v>
      </c>
      <c r="AV130" s="46">
        <v>24</v>
      </c>
      <c r="AW130" s="46">
        <v>139.6</v>
      </c>
      <c r="AX130" s="46">
        <v>4.5999999999999996</v>
      </c>
      <c r="AY130" s="46">
        <v>7.84</v>
      </c>
      <c r="AZ130" s="46">
        <v>0.24</v>
      </c>
      <c r="BA130" s="46">
        <v>1920</v>
      </c>
      <c r="BB130" s="46">
        <v>108</v>
      </c>
      <c r="BC130" s="46">
        <v>1746</v>
      </c>
      <c r="BD130" s="46">
        <v>60</v>
      </c>
      <c r="BE130" s="46">
        <v>53340</v>
      </c>
      <c r="BF130" s="46">
        <v>1620</v>
      </c>
      <c r="BG130" s="46">
        <v>24</v>
      </c>
      <c r="BH130" s="46">
        <v>14.4</v>
      </c>
      <c r="BI130" s="46">
        <f t="shared" si="54"/>
        <v>2222.5</v>
      </c>
      <c r="BJ130" s="46">
        <f t="shared" si="55"/>
        <v>1335.2072872778967</v>
      </c>
      <c r="BL130" s="45" t="s">
        <v>2431</v>
      </c>
      <c r="BM130" s="45" t="s">
        <v>1758</v>
      </c>
      <c r="BN130" s="45" t="s">
        <v>2433</v>
      </c>
      <c r="BO130" s="45" t="s">
        <v>1760</v>
      </c>
      <c r="BP130" s="186">
        <v>5.5808217592592586E-2</v>
      </c>
      <c r="BQ130" s="46">
        <v>17.077000000000002</v>
      </c>
      <c r="BR130" s="46" t="s">
        <v>2430</v>
      </c>
      <c r="BS130" s="46">
        <v>217000</v>
      </c>
      <c r="BT130" s="46">
        <v>18000</v>
      </c>
      <c r="BU130" s="46">
        <v>3700</v>
      </c>
      <c r="BV130" s="46">
        <v>1100</v>
      </c>
      <c r="BW130" s="46">
        <v>1150</v>
      </c>
      <c r="BX130" s="46">
        <v>510</v>
      </c>
      <c r="BY130" s="46">
        <v>33.9</v>
      </c>
      <c r="BZ130" s="46">
        <v>3.1</v>
      </c>
      <c r="CA130" s="166">
        <v>320000</v>
      </c>
      <c r="CB130" s="46">
        <v>29000</v>
      </c>
      <c r="CC130" s="46">
        <v>67.7</v>
      </c>
      <c r="CD130" s="46">
        <v>7.1</v>
      </c>
      <c r="CE130" s="46">
        <v>608</v>
      </c>
      <c r="CF130" s="46">
        <v>50</v>
      </c>
      <c r="CG130" s="46">
        <v>257</v>
      </c>
      <c r="CH130" s="46">
        <v>24</v>
      </c>
      <c r="CI130" s="46">
        <v>2940</v>
      </c>
      <c r="CJ130" s="46">
        <v>280</v>
      </c>
      <c r="CK130" s="46">
        <v>4070</v>
      </c>
      <c r="CL130" s="46">
        <v>350</v>
      </c>
      <c r="CM130" s="46">
        <v>345</v>
      </c>
      <c r="CN130" s="46">
        <v>33</v>
      </c>
      <c r="CO130" s="46">
        <v>12940</v>
      </c>
      <c r="CP130" s="46">
        <v>750</v>
      </c>
      <c r="CQ130" s="46">
        <v>4370</v>
      </c>
      <c r="CR130" s="46">
        <v>300</v>
      </c>
      <c r="CS130" s="46">
        <v>35500</v>
      </c>
      <c r="CT130" s="46">
        <v>2600</v>
      </c>
      <c r="CU130" s="46">
        <v>9100</v>
      </c>
      <c r="CV130" s="46">
        <v>910</v>
      </c>
      <c r="CW130" s="46">
        <v>27900</v>
      </c>
      <c r="CX130" s="46">
        <v>2500</v>
      </c>
      <c r="CY130" s="46">
        <v>5200</v>
      </c>
      <c r="CZ130" s="46">
        <v>440</v>
      </c>
      <c r="DA130" s="46">
        <v>31200</v>
      </c>
      <c r="DB130" s="46">
        <v>2700</v>
      </c>
      <c r="DC130" s="46">
        <v>4940</v>
      </c>
      <c r="DD130" s="46">
        <v>510</v>
      </c>
      <c r="DE130" s="46">
        <v>1123</v>
      </c>
      <c r="DF130" s="46">
        <v>90</v>
      </c>
      <c r="DG130" s="46">
        <v>15300</v>
      </c>
      <c r="DH130" s="46">
        <v>1600</v>
      </c>
      <c r="DJ130" s="203" t="e">
        <f>#REF!</f>
        <v>#REF!</v>
      </c>
      <c r="DK130" s="204">
        <f t="shared" si="56"/>
        <v>285.65400843881861</v>
      </c>
      <c r="DL130" s="204">
        <f t="shared" si="57"/>
        <v>991.84339314845022</v>
      </c>
      <c r="DM130" s="204">
        <f t="shared" si="58"/>
        <v>2769.3965517241381</v>
      </c>
      <c r="DN130" s="204">
        <f t="shared" si="59"/>
        <v>6433.2603938730854</v>
      </c>
      <c r="DO130" s="204">
        <f t="shared" si="60"/>
        <v>27500</v>
      </c>
      <c r="DP130" s="204">
        <f t="shared" si="61"/>
        <v>6127.8863232682061</v>
      </c>
      <c r="DQ130" s="204">
        <f t="shared" si="62"/>
        <v>65025.125628140697</v>
      </c>
      <c r="DR130" s="204">
        <f t="shared" si="63"/>
        <v>121052.63157894737</v>
      </c>
      <c r="DS130" s="204">
        <f t="shared" si="64"/>
        <v>144308.94308943089</v>
      </c>
      <c r="DT130" s="204">
        <f t="shared" si="65"/>
        <v>166666.66666666666</v>
      </c>
      <c r="DU130" s="204">
        <f t="shared" si="66"/>
        <v>174375</v>
      </c>
      <c r="DV130" s="204">
        <f t="shared" si="67"/>
        <v>210526.31578947368</v>
      </c>
      <c r="DW130" s="204">
        <f t="shared" si="68"/>
        <v>193788.81987577639</v>
      </c>
      <c r="DX130" s="204">
        <f t="shared" si="69"/>
        <v>200813.00813008129</v>
      </c>
      <c r="DY130" s="205">
        <f t="shared" si="70"/>
        <v>0.14491180078001695</v>
      </c>
      <c r="DZ130" s="206">
        <f t="shared" si="71"/>
        <v>0.13915492957746478</v>
      </c>
      <c r="EA130" s="206">
        <f t="shared" si="72"/>
        <v>7.3398692810457522E-2</v>
      </c>
      <c r="EB130" s="223"/>
    </row>
    <row r="131" spans="1:132">
      <c r="A131" s="186">
        <v>42528.056327546299</v>
      </c>
      <c r="B131" s="45" t="s">
        <v>2434</v>
      </c>
      <c r="D131" s="45">
        <v>65046</v>
      </c>
      <c r="E131" s="45">
        <v>30493</v>
      </c>
      <c r="F131" s="45" t="s">
        <v>2435</v>
      </c>
      <c r="G131" s="45" t="s">
        <v>1754</v>
      </c>
      <c r="H131" s="45" t="s">
        <v>2436</v>
      </c>
      <c r="I131" s="45" t="s">
        <v>1756</v>
      </c>
      <c r="J131" s="159">
        <v>0.93575810185185182</v>
      </c>
      <c r="K131" s="46">
        <v>17.068000000000001</v>
      </c>
      <c r="L131" s="45" t="s">
        <v>2434</v>
      </c>
      <c r="M131" s="46">
        <v>12990</v>
      </c>
      <c r="N131" s="46">
        <v>1540</v>
      </c>
      <c r="O131" s="160">
        <v>5.4699999999999999E-2</v>
      </c>
      <c r="P131" s="160">
        <f t="shared" si="73"/>
        <v>1.9382559170553308E-3</v>
      </c>
      <c r="Q131" s="161">
        <v>8.6199999999999992E-3</v>
      </c>
      <c r="R131" s="161">
        <f t="shared" si="74"/>
        <v>2.7950270123918304E-4</v>
      </c>
      <c r="S131" s="161">
        <v>0.86133999999999999</v>
      </c>
      <c r="T131" s="162">
        <v>116.0093</v>
      </c>
      <c r="U131" s="162">
        <f t="shared" si="75"/>
        <v>3.761590645595557</v>
      </c>
      <c r="V131" s="163">
        <v>4.632E-2</v>
      </c>
      <c r="W131" s="163">
        <f t="shared" si="76"/>
        <v>1.1259737829985208E-3</v>
      </c>
      <c r="X131" s="162">
        <v>0.38680999999999999</v>
      </c>
      <c r="Y131" s="164">
        <v>2.8960000000000001E-3</v>
      </c>
      <c r="Z131" s="164">
        <f t="shared" si="77"/>
        <v>9.6352095981353726E-5</v>
      </c>
      <c r="AA131" s="15">
        <v>5.4699999999999999E-2</v>
      </c>
      <c r="AB131" s="15">
        <v>1.6000000000000001E-3</v>
      </c>
      <c r="AC131" s="15">
        <v>8.6199999999999992E-3</v>
      </c>
      <c r="AD131" s="15">
        <v>2.2000000000000001E-4</v>
      </c>
      <c r="AE131" s="47">
        <v>0.86133999999999999</v>
      </c>
      <c r="AF131" s="67">
        <v>116.0093</v>
      </c>
      <c r="AG131" s="47">
        <v>2.9607939999999999</v>
      </c>
      <c r="AH131" s="15">
        <v>4.632E-2</v>
      </c>
      <c r="AI131" s="4">
        <v>6.4000000000000005E-4</v>
      </c>
      <c r="AJ131" s="89">
        <v>0.38680999999999999</v>
      </c>
      <c r="AK131" s="4">
        <v>2.8960000000000001E-3</v>
      </c>
      <c r="AL131" s="4">
        <v>7.7000000000000001E-5</v>
      </c>
      <c r="AM131" s="4">
        <v>0.70199999999999996</v>
      </c>
      <c r="AN131" s="4">
        <v>5.8999999999999999E-3</v>
      </c>
      <c r="AO131" s="46">
        <v>54.1</v>
      </c>
      <c r="AP131" s="46">
        <v>1.5</v>
      </c>
      <c r="AQ131" s="166">
        <v>55.4</v>
      </c>
      <c r="AR131" s="166">
        <v>1.4</v>
      </c>
      <c r="AS131" s="46">
        <v>58.5</v>
      </c>
      <c r="AT131" s="46">
        <v>1.6</v>
      </c>
      <c r="AU131" s="46">
        <v>20</v>
      </c>
      <c r="AV131" s="46">
        <v>29</v>
      </c>
      <c r="AW131" s="46">
        <v>110.8</v>
      </c>
      <c r="AX131" s="46">
        <v>4.9000000000000004</v>
      </c>
      <c r="AY131" s="46">
        <v>9.76</v>
      </c>
      <c r="AZ131" s="46">
        <v>0.39</v>
      </c>
      <c r="BA131" s="46">
        <v>2304</v>
      </c>
      <c r="BB131" s="46">
        <v>78</v>
      </c>
      <c r="BC131" s="46">
        <v>1390.2</v>
      </c>
      <c r="BD131" s="46">
        <v>51</v>
      </c>
      <c r="BE131" s="46">
        <v>42600</v>
      </c>
      <c r="BF131" s="46">
        <v>1620</v>
      </c>
      <c r="BG131" s="46">
        <v>27.6</v>
      </c>
      <c r="BH131" s="46">
        <v>12.6</v>
      </c>
      <c r="BI131" s="46">
        <f t="shared" si="54"/>
        <v>1543.4782608695652</v>
      </c>
      <c r="BJ131" s="46">
        <f t="shared" si="55"/>
        <v>707.07182181978169</v>
      </c>
      <c r="BL131" s="45" t="s">
        <v>2435</v>
      </c>
      <c r="BM131" s="45" t="s">
        <v>1758</v>
      </c>
      <c r="BN131" s="45" t="s">
        <v>2437</v>
      </c>
      <c r="BO131" s="45" t="s">
        <v>1760</v>
      </c>
      <c r="BP131" s="186">
        <v>5.6365046296296295E-2</v>
      </c>
      <c r="BQ131" s="46">
        <v>17.068000000000001</v>
      </c>
      <c r="BR131" s="46" t="s">
        <v>2434</v>
      </c>
      <c r="BS131" s="46">
        <v>201000</v>
      </c>
      <c r="BT131" s="46">
        <v>13000</v>
      </c>
      <c r="BU131" s="46">
        <v>-140</v>
      </c>
      <c r="BV131" s="46">
        <v>940</v>
      </c>
      <c r="BW131" s="46">
        <v>1000</v>
      </c>
      <c r="BX131" s="46">
        <v>440</v>
      </c>
      <c r="BY131" s="46">
        <v>31.9</v>
      </c>
      <c r="BZ131" s="46">
        <v>2.8</v>
      </c>
      <c r="CA131" s="166">
        <v>368000</v>
      </c>
      <c r="CB131" s="46">
        <v>26000</v>
      </c>
      <c r="CC131" s="46">
        <v>73.3</v>
      </c>
      <c r="CD131" s="46">
        <v>8.6999999999999993</v>
      </c>
      <c r="CE131" s="46">
        <v>666</v>
      </c>
      <c r="CF131" s="46">
        <v>57</v>
      </c>
      <c r="CG131" s="46">
        <v>271</v>
      </c>
      <c r="CH131" s="46">
        <v>24</v>
      </c>
      <c r="CI131" s="46">
        <v>2940</v>
      </c>
      <c r="CJ131" s="46">
        <v>170</v>
      </c>
      <c r="CK131" s="46">
        <v>4320</v>
      </c>
      <c r="CL131" s="46">
        <v>320</v>
      </c>
      <c r="CM131" s="46">
        <v>365</v>
      </c>
      <c r="CN131" s="46">
        <v>32</v>
      </c>
      <c r="CO131" s="46">
        <v>13910</v>
      </c>
      <c r="CP131" s="46">
        <v>920</v>
      </c>
      <c r="CQ131" s="46">
        <v>4500</v>
      </c>
      <c r="CR131" s="46">
        <v>200</v>
      </c>
      <c r="CS131" s="46">
        <v>39700</v>
      </c>
      <c r="CT131" s="46">
        <v>2500</v>
      </c>
      <c r="CU131" s="46">
        <v>9850</v>
      </c>
      <c r="CV131" s="46">
        <v>680</v>
      </c>
      <c r="CW131" s="46">
        <v>32600</v>
      </c>
      <c r="CX131" s="46">
        <v>2500</v>
      </c>
      <c r="CY131" s="46">
        <v>5440</v>
      </c>
      <c r="CZ131" s="46">
        <v>440</v>
      </c>
      <c r="DA131" s="46">
        <v>32500</v>
      </c>
      <c r="DB131" s="46">
        <v>2600</v>
      </c>
      <c r="DC131" s="46">
        <v>5110</v>
      </c>
      <c r="DD131" s="46">
        <v>350</v>
      </c>
      <c r="DE131" s="46">
        <v>1540</v>
      </c>
      <c r="DF131" s="46">
        <v>130</v>
      </c>
      <c r="DG131" s="46">
        <v>12990</v>
      </c>
      <c r="DH131" s="46">
        <v>980</v>
      </c>
      <c r="DJ131" s="203" t="e">
        <f>#REF!</f>
        <v>#REF!</v>
      </c>
      <c r="DK131" s="204">
        <f t="shared" si="56"/>
        <v>309.28270042194094</v>
      </c>
      <c r="DL131" s="204">
        <f t="shared" si="57"/>
        <v>1086.4600326264274</v>
      </c>
      <c r="DM131" s="204">
        <f t="shared" si="58"/>
        <v>2920.2586206896553</v>
      </c>
      <c r="DN131" s="204">
        <f t="shared" si="59"/>
        <v>6433.2603938730854</v>
      </c>
      <c r="DO131" s="204">
        <f t="shared" si="60"/>
        <v>29189.18918918919</v>
      </c>
      <c r="DP131" s="204">
        <f t="shared" si="61"/>
        <v>6483.1261101243335</v>
      </c>
      <c r="DQ131" s="204">
        <f t="shared" si="62"/>
        <v>69899.497487437184</v>
      </c>
      <c r="DR131" s="204">
        <f t="shared" si="63"/>
        <v>124653.73961218836</v>
      </c>
      <c r="DS131" s="204">
        <f t="shared" si="64"/>
        <v>161382.11382113822</v>
      </c>
      <c r="DT131" s="204">
        <f t="shared" si="65"/>
        <v>180402.93040293039</v>
      </c>
      <c r="DU131" s="204">
        <f t="shared" si="66"/>
        <v>203750</v>
      </c>
      <c r="DV131" s="204">
        <f t="shared" si="67"/>
        <v>220242.9149797571</v>
      </c>
      <c r="DW131" s="204">
        <f t="shared" si="68"/>
        <v>201863.35403726707</v>
      </c>
      <c r="DX131" s="204">
        <f t="shared" si="69"/>
        <v>207723.57723577236</v>
      </c>
      <c r="DY131" s="205">
        <f t="shared" si="70"/>
        <v>0.14352793189144208</v>
      </c>
      <c r="DZ131" s="206">
        <f t="shared" si="71"/>
        <v>0.12871536523929472</v>
      </c>
      <c r="EA131" s="206">
        <f t="shared" si="72"/>
        <v>0.11855273287143957</v>
      </c>
      <c r="EB131" s="223"/>
    </row>
    <row r="132" spans="1:132">
      <c r="A132" s="186">
        <v>42528.056883715275</v>
      </c>
      <c r="B132" s="45" t="s">
        <v>2438</v>
      </c>
      <c r="D132" s="45">
        <v>64996</v>
      </c>
      <c r="E132" s="45">
        <v>30505</v>
      </c>
      <c r="F132" s="45" t="s">
        <v>2439</v>
      </c>
      <c r="G132" s="45" t="s">
        <v>1754</v>
      </c>
      <c r="H132" s="45" t="s">
        <v>2440</v>
      </c>
      <c r="I132" s="45" t="s">
        <v>1756</v>
      </c>
      <c r="J132" s="159">
        <v>0.93631423611111109</v>
      </c>
      <c r="K132" s="46">
        <v>17.157</v>
      </c>
      <c r="L132" s="45" t="s">
        <v>2438</v>
      </c>
      <c r="M132" s="46">
        <v>15900</v>
      </c>
      <c r="N132" s="46">
        <v>1470</v>
      </c>
      <c r="O132" s="160">
        <v>5.4699999999999999E-2</v>
      </c>
      <c r="P132" s="160">
        <f t="shared" si="73"/>
        <v>1.5513980791531233E-3</v>
      </c>
      <c r="Q132" s="161">
        <v>8.5599999999999999E-3</v>
      </c>
      <c r="R132" s="161">
        <f t="shared" si="74"/>
        <v>2.2761687107945229E-4</v>
      </c>
      <c r="S132" s="161">
        <v>0.85582999999999998</v>
      </c>
      <c r="T132" s="162">
        <v>116.8224</v>
      </c>
      <c r="U132" s="162">
        <f t="shared" si="75"/>
        <v>3.1063962624861627</v>
      </c>
      <c r="V132" s="163">
        <v>4.6420000000000003E-2</v>
      </c>
      <c r="W132" s="163">
        <f t="shared" si="76"/>
        <v>1.0497745281725977E-3</v>
      </c>
      <c r="X132" s="162">
        <v>-2.2204999999999999E-2</v>
      </c>
      <c r="Y132" s="164">
        <v>2.898E-3</v>
      </c>
      <c r="Z132" s="164">
        <f t="shared" si="77"/>
        <v>9.0113048999576067E-5</v>
      </c>
      <c r="AA132" s="15">
        <v>5.4699999999999999E-2</v>
      </c>
      <c r="AB132" s="15">
        <v>1.1000000000000001E-3</v>
      </c>
      <c r="AC132" s="15">
        <v>8.5599999999999999E-3</v>
      </c>
      <c r="AD132" s="15">
        <v>1.4999999999999999E-4</v>
      </c>
      <c r="AE132" s="47">
        <v>0.85582999999999998</v>
      </c>
      <c r="AF132" s="67">
        <v>116.8224</v>
      </c>
      <c r="AG132" s="47">
        <v>2.0471219999999999</v>
      </c>
      <c r="AH132" s="15">
        <v>4.6420000000000003E-2</v>
      </c>
      <c r="AI132" s="4">
        <v>4.8999999999999998E-4</v>
      </c>
      <c r="AJ132" s="89">
        <v>-2.2204999999999999E-2</v>
      </c>
      <c r="AK132" s="4">
        <v>2.898E-3</v>
      </c>
      <c r="AL132" s="4">
        <v>6.8999999999999997E-5</v>
      </c>
      <c r="AM132" s="4">
        <v>0.78669999999999995</v>
      </c>
      <c r="AN132" s="4">
        <v>8.6999999999999994E-3</v>
      </c>
      <c r="AO132" s="46">
        <v>54.1</v>
      </c>
      <c r="AP132" s="46">
        <v>1</v>
      </c>
      <c r="AQ132" s="166">
        <v>54.93</v>
      </c>
      <c r="AR132" s="166">
        <v>0.97</v>
      </c>
      <c r="AS132" s="46">
        <v>58.5</v>
      </c>
      <c r="AT132" s="46">
        <v>1.4</v>
      </c>
      <c r="AU132" s="46">
        <v>23</v>
      </c>
      <c r="AV132" s="46">
        <v>23</v>
      </c>
      <c r="AW132" s="46">
        <v>135.5</v>
      </c>
      <c r="AX132" s="46">
        <v>6</v>
      </c>
      <c r="AY132" s="46">
        <v>10.4</v>
      </c>
      <c r="AZ132" s="46">
        <v>0.41</v>
      </c>
      <c r="BA132" s="46">
        <v>2466</v>
      </c>
      <c r="BB132" s="46">
        <v>108</v>
      </c>
      <c r="BC132" s="46">
        <v>1656</v>
      </c>
      <c r="BD132" s="46">
        <v>66</v>
      </c>
      <c r="BE132" s="46">
        <v>51420</v>
      </c>
      <c r="BF132" s="46">
        <v>1980</v>
      </c>
      <c r="BG132" s="46">
        <v>13.2</v>
      </c>
      <c r="BH132" s="46">
        <v>14.4</v>
      </c>
      <c r="BI132" s="46">
        <f t="shared" si="54"/>
        <v>3895.4545454545455</v>
      </c>
      <c r="BJ132" s="46">
        <f t="shared" si="55"/>
        <v>4252.2332690080812</v>
      </c>
      <c r="BL132" s="45" t="s">
        <v>2439</v>
      </c>
      <c r="BM132" s="45" t="s">
        <v>1758</v>
      </c>
      <c r="BN132" s="45" t="s">
        <v>2441</v>
      </c>
      <c r="BO132" s="45" t="s">
        <v>1760</v>
      </c>
      <c r="BP132" s="186">
        <v>5.6921180555555555E-2</v>
      </c>
      <c r="BQ132" s="46">
        <v>17.157</v>
      </c>
      <c r="BR132" s="46" t="s">
        <v>2438</v>
      </c>
      <c r="BS132" s="46">
        <v>200000</v>
      </c>
      <c r="BT132" s="46">
        <v>14000</v>
      </c>
      <c r="BU132" s="46">
        <v>1900</v>
      </c>
      <c r="BV132" s="46">
        <v>1400</v>
      </c>
      <c r="BW132" s="46">
        <v>1250</v>
      </c>
      <c r="BX132" s="46">
        <v>410</v>
      </c>
      <c r="BY132" s="46">
        <v>34.1</v>
      </c>
      <c r="BZ132" s="46">
        <v>3</v>
      </c>
      <c r="CA132" s="166">
        <v>351000</v>
      </c>
      <c r="CB132" s="46">
        <v>28000</v>
      </c>
      <c r="CC132" s="46">
        <v>69.3</v>
      </c>
      <c r="CD132" s="46">
        <v>6.1</v>
      </c>
      <c r="CE132" s="46">
        <v>655</v>
      </c>
      <c r="CF132" s="46">
        <v>49</v>
      </c>
      <c r="CG132" s="46">
        <v>289</v>
      </c>
      <c r="CH132" s="46">
        <v>25</v>
      </c>
      <c r="CI132" s="46">
        <v>3080</v>
      </c>
      <c r="CJ132" s="46">
        <v>270</v>
      </c>
      <c r="CK132" s="46">
        <v>4230</v>
      </c>
      <c r="CL132" s="46">
        <v>310</v>
      </c>
      <c r="CM132" s="46">
        <v>364</v>
      </c>
      <c r="CN132" s="46">
        <v>26</v>
      </c>
      <c r="CO132" s="46">
        <v>13900</v>
      </c>
      <c r="CP132" s="46">
        <v>1000</v>
      </c>
      <c r="CQ132" s="46">
        <v>4610</v>
      </c>
      <c r="CR132" s="46">
        <v>380</v>
      </c>
      <c r="CS132" s="46">
        <v>36600</v>
      </c>
      <c r="CT132" s="46">
        <v>2500</v>
      </c>
      <c r="CU132" s="46">
        <v>9320</v>
      </c>
      <c r="CV132" s="46">
        <v>820</v>
      </c>
      <c r="CW132" s="46">
        <v>30100</v>
      </c>
      <c r="CX132" s="46">
        <v>2100</v>
      </c>
      <c r="CY132" s="46">
        <v>5290</v>
      </c>
      <c r="CZ132" s="46">
        <v>410</v>
      </c>
      <c r="DA132" s="46">
        <v>32100</v>
      </c>
      <c r="DB132" s="46">
        <v>2900</v>
      </c>
      <c r="DC132" s="46">
        <v>4880</v>
      </c>
      <c r="DD132" s="46">
        <v>280</v>
      </c>
      <c r="DE132" s="46">
        <v>1470</v>
      </c>
      <c r="DF132" s="46">
        <v>120</v>
      </c>
      <c r="DG132" s="46">
        <v>15900</v>
      </c>
      <c r="DH132" s="46">
        <v>1400</v>
      </c>
      <c r="DJ132" s="203" t="e">
        <f>#REF!</f>
        <v>#REF!</v>
      </c>
      <c r="DK132" s="204">
        <f t="shared" si="56"/>
        <v>292.40506329113924</v>
      </c>
      <c r="DL132" s="204">
        <f t="shared" si="57"/>
        <v>1068.5154975530179</v>
      </c>
      <c r="DM132" s="204">
        <f t="shared" si="58"/>
        <v>3114.2241379310349</v>
      </c>
      <c r="DN132" s="204">
        <f t="shared" si="59"/>
        <v>6739.6061269146603</v>
      </c>
      <c r="DO132" s="204">
        <f t="shared" si="60"/>
        <v>28581.081081081084</v>
      </c>
      <c r="DP132" s="204">
        <f t="shared" si="61"/>
        <v>6465.3641207815272</v>
      </c>
      <c r="DQ132" s="204">
        <f t="shared" si="62"/>
        <v>69849.246231155776</v>
      </c>
      <c r="DR132" s="204">
        <f t="shared" si="63"/>
        <v>127700.83102493075</v>
      </c>
      <c r="DS132" s="204">
        <f t="shared" si="64"/>
        <v>148780.48780487804</v>
      </c>
      <c r="DT132" s="204">
        <f t="shared" si="65"/>
        <v>170695.9706959707</v>
      </c>
      <c r="DU132" s="204">
        <f t="shared" si="66"/>
        <v>188125</v>
      </c>
      <c r="DV132" s="204">
        <f t="shared" si="67"/>
        <v>214170.04048582996</v>
      </c>
      <c r="DW132" s="204">
        <f t="shared" si="68"/>
        <v>199378.88198757762</v>
      </c>
      <c r="DX132" s="204">
        <f t="shared" si="69"/>
        <v>198373.98373983739</v>
      </c>
      <c r="DY132" s="205">
        <f t="shared" si="70"/>
        <v>0.14470142262512212</v>
      </c>
      <c r="DZ132" s="206">
        <f t="shared" si="71"/>
        <v>0.13333333333333333</v>
      </c>
      <c r="EA132" s="206">
        <f t="shared" si="72"/>
        <v>9.2452830188679239E-2</v>
      </c>
      <c r="EB132" s="223"/>
    </row>
    <row r="133" spans="1:132">
      <c r="A133" s="186">
        <v>42527.729137326387</v>
      </c>
      <c r="B133" s="45" t="s">
        <v>2442</v>
      </c>
      <c r="D133" s="45">
        <v>65871</v>
      </c>
      <c r="E133" s="45">
        <v>29583</v>
      </c>
      <c r="F133" s="45" t="s">
        <v>2443</v>
      </c>
      <c r="G133" s="45" t="s">
        <v>2201</v>
      </c>
      <c r="H133" s="45" t="s">
        <v>2444</v>
      </c>
      <c r="I133" s="45" t="s">
        <v>1756</v>
      </c>
      <c r="J133" s="159">
        <v>0.72907824074074068</v>
      </c>
      <c r="K133" s="46">
        <v>17.145</v>
      </c>
      <c r="L133" s="45" t="s">
        <v>2442</v>
      </c>
      <c r="M133" s="46">
        <v>4140</v>
      </c>
      <c r="N133" s="46">
        <v>54200</v>
      </c>
      <c r="O133" s="160">
        <v>0.66900000000000004</v>
      </c>
      <c r="P133" s="160">
        <f t="shared" ref="P133:P164" si="78">SQRT(P$2^2+(AB133/AA133)^2)*O133</f>
        <v>2.3238425075723181E-2</v>
      </c>
      <c r="Q133" s="161">
        <v>8.5900000000000004E-2</v>
      </c>
      <c r="R133" s="161">
        <f t="shared" ref="R133:R164" si="79">SQRT(R$2^2+(AD133/AC133)^2)*Q133</f>
        <v>3.1163318180193844E-3</v>
      </c>
      <c r="S133" s="161">
        <v>0.97348000000000001</v>
      </c>
      <c r="T133" s="162">
        <v>11.641439999999999</v>
      </c>
      <c r="U133" s="162">
        <f t="shared" ref="U133:U164" si="80">SQRT(U$2^2+(AG133/AF133)^2)*T133</f>
        <v>0.42233521179926503</v>
      </c>
      <c r="V133" s="163">
        <v>5.7290000000000001E-2</v>
      </c>
      <c r="W133" s="163">
        <f t="shared" ref="W133:W164" si="81">SQRT(W$2^2+(AI133/AH133)^2)*V133</f>
        <v>1.1980641218232019E-3</v>
      </c>
      <c r="X133" s="162">
        <v>0.35705999999999999</v>
      </c>
      <c r="Y133" s="164">
        <v>2.5239999999999999E-2</v>
      </c>
      <c r="Z133" s="164">
        <f t="shared" ref="Z133:Z164" si="82">SQRT(Z$2^2+(AL133/AK133)^2)*Y133</f>
        <v>9.123722047497941E-4</v>
      </c>
      <c r="AA133" s="15">
        <v>0.66900000000000004</v>
      </c>
      <c r="AB133" s="15">
        <v>1.9E-2</v>
      </c>
      <c r="AC133" s="15">
        <v>8.5900000000000004E-2</v>
      </c>
      <c r="AD133" s="15">
        <v>2.5999999999999999E-3</v>
      </c>
      <c r="AE133" s="47">
        <v>0.97348000000000001</v>
      </c>
      <c r="AF133" s="67">
        <v>11.641439999999999</v>
      </c>
      <c r="AG133" s="47">
        <v>0.35236030000000002</v>
      </c>
      <c r="AH133" s="15">
        <v>5.7290000000000001E-2</v>
      </c>
      <c r="AI133" s="4">
        <v>3.5E-4</v>
      </c>
      <c r="AJ133" s="89">
        <v>0.35705999999999999</v>
      </c>
      <c r="AK133" s="4">
        <v>2.5239999999999999E-2</v>
      </c>
      <c r="AL133" s="4">
        <v>7.6000000000000004E-4</v>
      </c>
      <c r="AM133" s="4">
        <v>4.5310000000000003E-3</v>
      </c>
      <c r="AN133" s="4">
        <v>8.6999999999999997E-6</v>
      </c>
      <c r="AO133" s="46">
        <v>519</v>
      </c>
      <c r="AP133" s="46">
        <v>11</v>
      </c>
      <c r="AQ133" s="166">
        <v>531</v>
      </c>
      <c r="AR133" s="166">
        <v>15</v>
      </c>
      <c r="AS133" s="46">
        <v>504</v>
      </c>
      <c r="AT133" s="46">
        <v>15</v>
      </c>
      <c r="AU133" s="46">
        <v>502</v>
      </c>
      <c r="AV133" s="46">
        <v>13</v>
      </c>
      <c r="AW133" s="46">
        <v>30.1</v>
      </c>
      <c r="AX133" s="46">
        <v>1.4</v>
      </c>
      <c r="AY133" s="46">
        <v>304</v>
      </c>
      <c r="AZ133" s="46">
        <v>13</v>
      </c>
      <c r="BA133" s="46">
        <v>635400</v>
      </c>
      <c r="BB133" s="46">
        <v>26400</v>
      </c>
      <c r="BC133" s="46">
        <v>5232</v>
      </c>
      <c r="BD133" s="46">
        <v>216</v>
      </c>
      <c r="BE133" s="46">
        <v>113520</v>
      </c>
      <c r="BF133" s="46">
        <v>4740</v>
      </c>
      <c r="BG133" s="46">
        <v>42</v>
      </c>
      <c r="BH133" s="46">
        <v>9.6</v>
      </c>
      <c r="BI133" s="46">
        <f t="shared" ref="BI133:BI191" si="83">BE133/BG133</f>
        <v>2702.8571428571427</v>
      </c>
      <c r="BJ133" s="46">
        <f t="shared" ref="BJ133:BJ191" si="84">SQRT((BH133/BG133)^2+(BF133/BE133)^2)*BI133</f>
        <v>628.01953110172542</v>
      </c>
      <c r="BL133" s="45" t="s">
        <v>2443</v>
      </c>
      <c r="BM133" s="45" t="s">
        <v>2203</v>
      </c>
      <c r="BN133" s="45" t="s">
        <v>2445</v>
      </c>
      <c r="BO133" s="45" t="s">
        <v>1756</v>
      </c>
      <c r="BP133" s="186">
        <v>0.72918668981481483</v>
      </c>
      <c r="BQ133" s="46">
        <v>18.145</v>
      </c>
      <c r="BR133" s="46" t="s">
        <v>2442</v>
      </c>
      <c r="BS133" s="46">
        <v>162500</v>
      </c>
      <c r="BT133" s="46">
        <v>8200</v>
      </c>
      <c r="BU133" s="46">
        <v>3700</v>
      </c>
      <c r="BV133" s="46">
        <v>1000</v>
      </c>
      <c r="BW133" s="46">
        <v>6710</v>
      </c>
      <c r="BX133" s="46">
        <v>830</v>
      </c>
      <c r="BY133" s="46">
        <v>0.41</v>
      </c>
      <c r="BZ133" s="46">
        <v>0.33</v>
      </c>
      <c r="CA133" s="166">
        <v>14500</v>
      </c>
      <c r="CB133" s="46">
        <v>1200</v>
      </c>
      <c r="CC133" s="46">
        <v>94600</v>
      </c>
      <c r="CD133" s="46">
        <v>6300</v>
      </c>
      <c r="CE133" s="46">
        <v>223000</v>
      </c>
      <c r="CF133" s="46">
        <v>18000</v>
      </c>
      <c r="CG133" s="46">
        <v>27500</v>
      </c>
      <c r="CH133" s="46">
        <v>1900</v>
      </c>
      <c r="CI133" s="46">
        <v>102400</v>
      </c>
      <c r="CJ133" s="46">
        <v>8600</v>
      </c>
      <c r="CK133" s="46">
        <v>40100</v>
      </c>
      <c r="CL133" s="46">
        <v>3700</v>
      </c>
      <c r="CM133" s="46">
        <v>148</v>
      </c>
      <c r="CN133" s="46">
        <v>12</v>
      </c>
      <c r="CO133" s="46">
        <v>22700</v>
      </c>
      <c r="CP133" s="46">
        <v>1600</v>
      </c>
      <c r="CQ133" s="46">
        <v>2320</v>
      </c>
      <c r="CR133" s="46">
        <v>180</v>
      </c>
      <c r="CS133" s="46">
        <v>5290</v>
      </c>
      <c r="CT133" s="46">
        <v>460</v>
      </c>
      <c r="CU133" s="46">
        <v>308</v>
      </c>
      <c r="CV133" s="46">
        <v>26</v>
      </c>
      <c r="CW133" s="46">
        <v>316</v>
      </c>
      <c r="CX133" s="46">
        <v>22</v>
      </c>
      <c r="CY133" s="46">
        <v>26.1</v>
      </c>
      <c r="CZ133" s="46">
        <v>2.8</v>
      </c>
      <c r="DA133" s="46">
        <v>98</v>
      </c>
      <c r="DB133" s="46">
        <v>13</v>
      </c>
      <c r="DC133" s="46">
        <v>8.1999999999999993</v>
      </c>
      <c r="DD133" s="46">
        <v>1.9</v>
      </c>
      <c r="DE133" s="46">
        <v>54200</v>
      </c>
      <c r="DF133" s="46">
        <v>3200</v>
      </c>
      <c r="DG133" s="46">
        <v>4140</v>
      </c>
      <c r="DH133" s="46">
        <v>280</v>
      </c>
      <c r="DJ133" s="203" t="e">
        <f>#REF!</f>
        <v>#REF!</v>
      </c>
      <c r="DK133" s="204">
        <f t="shared" ref="DK133:DK191" si="85">CC133/DK$2</f>
        <v>399156.11814345996</v>
      </c>
      <c r="DL133" s="204">
        <f t="shared" ref="DL133:DL191" si="86">CE133/DL$2</f>
        <v>363784.66557911912</v>
      </c>
      <c r="DM133" s="204">
        <f t="shared" ref="DM133:DM191" si="87">CG133/DM$2</f>
        <v>296336.20689655177</v>
      </c>
      <c r="DN133" s="204">
        <f t="shared" ref="DN133:DN191" si="88">CI133/DN$2</f>
        <v>224070.02188183807</v>
      </c>
      <c r="DO133" s="204">
        <f t="shared" ref="DO133:DO191" si="89">CK133/DO$2</f>
        <v>270945.94594594598</v>
      </c>
      <c r="DP133" s="204">
        <f t="shared" ref="DP133:DP191" si="90">CM133/DP$2</f>
        <v>2628.7744227353464</v>
      </c>
      <c r="DQ133" s="204">
        <f t="shared" ref="DQ133:DQ191" si="91">CO133/DQ$2</f>
        <v>114070.35175879396</v>
      </c>
      <c r="DR133" s="204">
        <f t="shared" ref="DR133:DR191" si="92">CQ133/DR$2</f>
        <v>64265.927977839332</v>
      </c>
      <c r="DS133" s="204">
        <f t="shared" ref="DS133:DS191" si="93">CS133/DS$2</f>
        <v>21504.065040650406</v>
      </c>
      <c r="DT133" s="204">
        <f t="shared" ref="DT133:DT191" si="94">CU133/DT$2</f>
        <v>5641.0256410256407</v>
      </c>
      <c r="DU133" s="204">
        <f t="shared" ref="DU133:DU191" si="95">CW133/DU$2</f>
        <v>1975</v>
      </c>
      <c r="DV133" s="204">
        <f t="shared" ref="DV133:DV191" si="96">CY133/DV$2</f>
        <v>1056.6801619433199</v>
      </c>
      <c r="DW133" s="204">
        <f t="shared" ref="DW133:DW191" si="97">DA133/DW$2</f>
        <v>608.695652173913</v>
      </c>
      <c r="DX133" s="204">
        <f t="shared" ref="DX133:DX191" si="98">DC133/DX$2</f>
        <v>333.33333333333331</v>
      </c>
      <c r="DY133" s="205">
        <f t="shared" ref="DY133:DY191" si="99">DP133/(SQRT(DO133*DQ133))</f>
        <v>1.4952905943849249E-2</v>
      </c>
      <c r="DZ133" s="206">
        <f t="shared" ref="DZ133:DZ191" si="100">DC133/CS133</f>
        <v>1.550094517958412E-3</v>
      </c>
      <c r="EA133" s="206">
        <f t="shared" ref="EA133:EA191" si="101">DE133/DG133</f>
        <v>13.091787439613526</v>
      </c>
      <c r="EB133" s="223"/>
    </row>
    <row r="134" spans="1:132">
      <c r="A134" s="186">
        <v>42527.73526115741</v>
      </c>
      <c r="B134" s="45" t="s">
        <v>2446</v>
      </c>
      <c r="D134" s="45">
        <v>65806</v>
      </c>
      <c r="E134" s="45">
        <v>29548</v>
      </c>
      <c r="F134" s="45" t="s">
        <v>2447</v>
      </c>
      <c r="G134" s="45" t="s">
        <v>2201</v>
      </c>
      <c r="H134" s="45" t="s">
        <v>2448</v>
      </c>
      <c r="I134" s="45" t="s">
        <v>1756</v>
      </c>
      <c r="J134" s="159">
        <v>0.73520208333333337</v>
      </c>
      <c r="K134" s="46">
        <v>17.04</v>
      </c>
      <c r="L134" s="45" t="s">
        <v>2446</v>
      </c>
      <c r="M134" s="46">
        <v>3700</v>
      </c>
      <c r="N134" s="46">
        <v>54400</v>
      </c>
      <c r="O134" s="160">
        <v>0.65200000000000002</v>
      </c>
      <c r="P134" s="160">
        <f t="shared" si="78"/>
        <v>2.0640775179241698E-2</v>
      </c>
      <c r="Q134" s="161">
        <v>8.2900000000000001E-2</v>
      </c>
      <c r="R134" s="161">
        <f t="shared" si="79"/>
        <v>2.5216986338577416E-3</v>
      </c>
      <c r="S134" s="161">
        <v>0.95882999999999996</v>
      </c>
      <c r="T134" s="162">
        <v>12.06273</v>
      </c>
      <c r="U134" s="162">
        <f t="shared" si="80"/>
        <v>0.36693081971674169</v>
      </c>
      <c r="V134" s="163">
        <v>5.629E-2</v>
      </c>
      <c r="W134" s="163">
        <f t="shared" si="81"/>
        <v>1.2051247404314626E-3</v>
      </c>
      <c r="X134" s="162">
        <v>-1.8457000000000001E-2</v>
      </c>
      <c r="Y134" s="164">
        <v>2.445E-2</v>
      </c>
      <c r="Z134" s="164">
        <f t="shared" si="82"/>
        <v>7.4345208319030211E-4</v>
      </c>
      <c r="AA134" s="15">
        <v>0.65200000000000002</v>
      </c>
      <c r="AB134" s="15">
        <v>1.6E-2</v>
      </c>
      <c r="AC134" s="15">
        <v>8.2900000000000001E-2</v>
      </c>
      <c r="AD134" s="15">
        <v>1.9E-3</v>
      </c>
      <c r="AE134" s="47">
        <v>0.95882999999999996</v>
      </c>
      <c r="AF134" s="67">
        <v>12.06273</v>
      </c>
      <c r="AG134" s="47">
        <v>0.27646779999999999</v>
      </c>
      <c r="AH134" s="15">
        <v>5.629E-2</v>
      </c>
      <c r="AI134" s="4">
        <v>4.2999999999999999E-4</v>
      </c>
      <c r="AJ134" s="89">
        <v>-1.8457000000000001E-2</v>
      </c>
      <c r="AK134" s="4">
        <v>2.445E-2</v>
      </c>
      <c r="AL134" s="4">
        <v>5.5999999999999995E-4</v>
      </c>
      <c r="AM134" s="4">
        <v>4.1194999999999999E-3</v>
      </c>
      <c r="AN134" s="4">
        <v>8.6000000000000007E-6</v>
      </c>
      <c r="AO134" s="46">
        <v>509.5</v>
      </c>
      <c r="AP134" s="46">
        <v>9.6</v>
      </c>
      <c r="AQ134" s="166">
        <v>514</v>
      </c>
      <c r="AR134" s="166">
        <v>11</v>
      </c>
      <c r="AS134" s="46">
        <v>488</v>
      </c>
      <c r="AT134" s="46">
        <v>11</v>
      </c>
      <c r="AU134" s="46">
        <v>464</v>
      </c>
      <c r="AV134" s="46">
        <v>17</v>
      </c>
      <c r="AW134" s="46">
        <v>28.6</v>
      </c>
      <c r="AX134" s="46">
        <v>1.2</v>
      </c>
      <c r="AY134" s="46">
        <v>307</v>
      </c>
      <c r="AZ134" s="46">
        <v>14</v>
      </c>
      <c r="BA134" s="46">
        <v>625800</v>
      </c>
      <c r="BB134" s="46">
        <v>22200</v>
      </c>
      <c r="BC134" s="46">
        <v>4746</v>
      </c>
      <c r="BD134" s="46">
        <v>180</v>
      </c>
      <c r="BE134" s="46">
        <v>103560</v>
      </c>
      <c r="BF134" s="46">
        <v>3660</v>
      </c>
      <c r="BG134" s="46">
        <v>-24</v>
      </c>
      <c r="BH134" s="46">
        <v>12.6</v>
      </c>
      <c r="BI134" s="46">
        <f t="shared" si="83"/>
        <v>-4315</v>
      </c>
      <c r="BJ134" s="46">
        <f t="shared" si="84"/>
        <v>-2270.5021780709658</v>
      </c>
      <c r="BL134" s="45" t="s">
        <v>2447</v>
      </c>
      <c r="BM134" s="45" t="s">
        <v>2203</v>
      </c>
      <c r="BN134" s="45" t="s">
        <v>2449</v>
      </c>
      <c r="BO134" s="45" t="s">
        <v>1756</v>
      </c>
      <c r="BP134" s="186">
        <v>0.73531053240740751</v>
      </c>
      <c r="BQ134" s="46">
        <v>18.04</v>
      </c>
      <c r="BR134" s="46" t="s">
        <v>2446</v>
      </c>
      <c r="BS134" s="46">
        <v>163000</v>
      </c>
      <c r="BT134" s="46">
        <v>11000</v>
      </c>
      <c r="BU134" s="46">
        <v>4500</v>
      </c>
      <c r="BV134" s="46">
        <v>1300</v>
      </c>
      <c r="BW134" s="46">
        <v>5820</v>
      </c>
      <c r="BX134" s="46">
        <v>700</v>
      </c>
      <c r="BY134" s="46">
        <v>1.0900000000000001</v>
      </c>
      <c r="BZ134" s="46">
        <v>0.51</v>
      </c>
      <c r="CA134" s="166">
        <v>15300</v>
      </c>
      <c r="CB134" s="46">
        <v>1100</v>
      </c>
      <c r="CC134" s="46">
        <v>103000</v>
      </c>
      <c r="CD134" s="46">
        <v>10000</v>
      </c>
      <c r="CE134" s="46">
        <v>241000</v>
      </c>
      <c r="CF134" s="46">
        <v>17000</v>
      </c>
      <c r="CG134" s="46">
        <v>32600</v>
      </c>
      <c r="CH134" s="46">
        <v>2500</v>
      </c>
      <c r="CI134" s="46">
        <v>106900</v>
      </c>
      <c r="CJ134" s="46">
        <v>7700</v>
      </c>
      <c r="CK134" s="46">
        <v>45600</v>
      </c>
      <c r="CL134" s="46">
        <v>3500</v>
      </c>
      <c r="CM134" s="46">
        <v>165</v>
      </c>
      <c r="CN134" s="46">
        <v>16</v>
      </c>
      <c r="CO134" s="46">
        <v>21700</v>
      </c>
      <c r="CP134" s="46">
        <v>1300</v>
      </c>
      <c r="CQ134" s="46">
        <v>2330</v>
      </c>
      <c r="CR134" s="46">
        <v>150</v>
      </c>
      <c r="CS134" s="46">
        <v>5120</v>
      </c>
      <c r="CT134" s="46">
        <v>390</v>
      </c>
      <c r="CU134" s="46">
        <v>296</v>
      </c>
      <c r="CV134" s="46">
        <v>25</v>
      </c>
      <c r="CW134" s="46">
        <v>315</v>
      </c>
      <c r="CX134" s="46">
        <v>29</v>
      </c>
      <c r="CY134" s="46">
        <v>28.7</v>
      </c>
      <c r="CZ134" s="46">
        <v>2.8</v>
      </c>
      <c r="DA134" s="46">
        <v>91</v>
      </c>
      <c r="DB134" s="46">
        <v>12</v>
      </c>
      <c r="DC134" s="46">
        <v>10.7</v>
      </c>
      <c r="DD134" s="46">
        <v>2</v>
      </c>
      <c r="DE134" s="46">
        <v>54400</v>
      </c>
      <c r="DF134" s="46">
        <v>4100</v>
      </c>
      <c r="DG134" s="46">
        <v>3700</v>
      </c>
      <c r="DH134" s="46">
        <v>230</v>
      </c>
      <c r="DJ134" s="203" t="e">
        <f>#REF!</f>
        <v>#REF!</v>
      </c>
      <c r="DK134" s="204">
        <f t="shared" si="85"/>
        <v>434599.15611814347</v>
      </c>
      <c r="DL134" s="204">
        <f t="shared" si="86"/>
        <v>393148.45024469821</v>
      </c>
      <c r="DM134" s="204">
        <f t="shared" si="87"/>
        <v>351293.10344827588</v>
      </c>
      <c r="DN134" s="204">
        <f t="shared" si="88"/>
        <v>233916.84901531728</v>
      </c>
      <c r="DO134" s="204">
        <f t="shared" si="89"/>
        <v>308108.10810810811</v>
      </c>
      <c r="DP134" s="204">
        <f t="shared" si="90"/>
        <v>2930.7282415630548</v>
      </c>
      <c r="DQ134" s="204">
        <f t="shared" si="91"/>
        <v>109045.22613065326</v>
      </c>
      <c r="DR134" s="204">
        <f t="shared" si="92"/>
        <v>64542.93628808864</v>
      </c>
      <c r="DS134" s="204">
        <f t="shared" si="93"/>
        <v>20813.0081300813</v>
      </c>
      <c r="DT134" s="204">
        <f t="shared" si="94"/>
        <v>5421.2454212454213</v>
      </c>
      <c r="DU134" s="204">
        <f t="shared" si="95"/>
        <v>1968.75</v>
      </c>
      <c r="DV134" s="204">
        <f t="shared" si="96"/>
        <v>1161.9433198380566</v>
      </c>
      <c r="DW134" s="204">
        <f t="shared" si="97"/>
        <v>565.21739130434776</v>
      </c>
      <c r="DX134" s="204">
        <f t="shared" si="98"/>
        <v>434.95934959349592</v>
      </c>
      <c r="DY134" s="205">
        <f t="shared" si="99"/>
        <v>1.598897623496864E-2</v>
      </c>
      <c r="DZ134" s="206">
        <f t="shared" si="100"/>
        <v>2.0898437499999997E-3</v>
      </c>
      <c r="EA134" s="206">
        <f t="shared" si="101"/>
        <v>14.702702702702704</v>
      </c>
      <c r="EB134" s="223"/>
    </row>
    <row r="135" spans="1:132">
      <c r="A135" s="186">
        <v>42527.740866180553</v>
      </c>
      <c r="B135" s="45" t="s">
        <v>2450</v>
      </c>
      <c r="D135" s="45">
        <v>65796</v>
      </c>
      <c r="E135" s="45">
        <v>29566</v>
      </c>
      <c r="F135" s="45" t="s">
        <v>2451</v>
      </c>
      <c r="G135" s="45" t="s">
        <v>2201</v>
      </c>
      <c r="H135" s="45" t="s">
        <v>2452</v>
      </c>
      <c r="I135" s="45" t="s">
        <v>1756</v>
      </c>
      <c r="J135" s="159">
        <v>0.74080717592592593</v>
      </c>
      <c r="K135" s="46">
        <v>17.059000000000001</v>
      </c>
      <c r="L135" s="45" t="s">
        <v>2450</v>
      </c>
      <c r="M135" s="46">
        <v>3880</v>
      </c>
      <c r="N135" s="46">
        <v>53600</v>
      </c>
      <c r="O135" s="160">
        <v>0.64300000000000002</v>
      </c>
      <c r="P135" s="160">
        <f t="shared" si="78"/>
        <v>1.828604932728773E-2</v>
      </c>
      <c r="Q135" s="161">
        <v>8.2000000000000003E-2</v>
      </c>
      <c r="R135" s="161">
        <f t="shared" si="79"/>
        <v>2.4350770008359081E-3</v>
      </c>
      <c r="S135" s="161">
        <v>0.96887999999999996</v>
      </c>
      <c r="T135" s="162">
        <v>12.195119999999999</v>
      </c>
      <c r="U135" s="162">
        <f t="shared" si="80"/>
        <v>0.3621470597017184</v>
      </c>
      <c r="V135" s="163">
        <v>5.5660000000000001E-2</v>
      </c>
      <c r="W135" s="163">
        <f t="shared" si="81"/>
        <v>1.1478737909718123E-3</v>
      </c>
      <c r="X135" s="162">
        <v>0.25225999999999998</v>
      </c>
      <c r="Y135" s="164">
        <v>2.5229999999999999E-2</v>
      </c>
      <c r="Z135" s="164">
        <f t="shared" si="82"/>
        <v>7.1744070138235125E-4</v>
      </c>
      <c r="AA135" s="15">
        <v>0.64300000000000002</v>
      </c>
      <c r="AB135" s="15">
        <v>1.2999999999999999E-2</v>
      </c>
      <c r="AC135" s="15">
        <v>8.2000000000000003E-2</v>
      </c>
      <c r="AD135" s="15">
        <v>1.8E-3</v>
      </c>
      <c r="AE135" s="47">
        <v>0.96887999999999996</v>
      </c>
      <c r="AF135" s="67">
        <v>12.195119999999999</v>
      </c>
      <c r="AG135" s="47">
        <v>0.26769779999999999</v>
      </c>
      <c r="AH135" s="15">
        <v>5.5660000000000001E-2</v>
      </c>
      <c r="AI135" s="4">
        <v>2.7999999999999998E-4</v>
      </c>
      <c r="AJ135" s="89">
        <v>0.25225999999999998</v>
      </c>
      <c r="AK135" s="4">
        <v>2.5229999999999999E-2</v>
      </c>
      <c r="AL135" s="4">
        <v>5.1000000000000004E-4</v>
      </c>
      <c r="AM135" s="4">
        <v>6.7650000000000002E-3</v>
      </c>
      <c r="AN135" s="4">
        <v>1.2E-5</v>
      </c>
      <c r="AO135" s="46">
        <v>503.7</v>
      </c>
      <c r="AP135" s="46">
        <v>8.3000000000000007</v>
      </c>
      <c r="AQ135" s="166">
        <v>508</v>
      </c>
      <c r="AR135" s="166">
        <v>11</v>
      </c>
      <c r="AS135" s="46">
        <v>504</v>
      </c>
      <c r="AT135" s="46">
        <v>10</v>
      </c>
      <c r="AU135" s="46">
        <v>439</v>
      </c>
      <c r="AV135" s="46">
        <v>11</v>
      </c>
      <c r="AW135" s="46">
        <v>30.7</v>
      </c>
      <c r="AX135" s="46">
        <v>1.5</v>
      </c>
      <c r="AY135" s="46">
        <v>313</v>
      </c>
      <c r="AZ135" s="46">
        <v>14</v>
      </c>
      <c r="BA135" s="46">
        <v>646800</v>
      </c>
      <c r="BB135" s="46">
        <v>26400</v>
      </c>
      <c r="BC135" s="46">
        <v>4968</v>
      </c>
      <c r="BD135" s="46">
        <v>216</v>
      </c>
      <c r="BE135" s="46">
        <v>110340</v>
      </c>
      <c r="BF135" s="46">
        <v>4680</v>
      </c>
      <c r="BG135" s="46">
        <v>17.399999999999999</v>
      </c>
      <c r="BH135" s="46">
        <v>15</v>
      </c>
      <c r="BI135" s="46">
        <f t="shared" si="83"/>
        <v>6341.3793103448279</v>
      </c>
      <c r="BJ135" s="46">
        <f t="shared" si="84"/>
        <v>5473.3189421068319</v>
      </c>
      <c r="BL135" s="45" t="s">
        <v>2451</v>
      </c>
      <c r="BM135" s="45" t="s">
        <v>2203</v>
      </c>
      <c r="BN135" s="45" t="s">
        <v>2453</v>
      </c>
      <c r="BO135" s="45" t="s">
        <v>1756</v>
      </c>
      <c r="BP135" s="186">
        <v>0.74091550925925931</v>
      </c>
      <c r="BQ135" s="46">
        <v>18.059000000000001</v>
      </c>
      <c r="BR135" s="46" t="s">
        <v>2450</v>
      </c>
      <c r="BS135" s="46">
        <v>172000</v>
      </c>
      <c r="BT135" s="46">
        <v>7900</v>
      </c>
      <c r="BU135" s="46">
        <v>4200</v>
      </c>
      <c r="BV135" s="46">
        <v>1800</v>
      </c>
      <c r="BW135" s="46">
        <v>6750</v>
      </c>
      <c r="BX135" s="46">
        <v>530</v>
      </c>
      <c r="BY135" s="46">
        <v>0.44</v>
      </c>
      <c r="BZ135" s="46">
        <v>0.26</v>
      </c>
      <c r="CA135" s="166">
        <v>14390</v>
      </c>
      <c r="CB135" s="46">
        <v>730</v>
      </c>
      <c r="CC135" s="46">
        <v>96100</v>
      </c>
      <c r="CD135" s="46">
        <v>5400</v>
      </c>
      <c r="CE135" s="46">
        <v>226000</v>
      </c>
      <c r="CF135" s="46">
        <v>17000</v>
      </c>
      <c r="CG135" s="46">
        <v>29100</v>
      </c>
      <c r="CH135" s="46">
        <v>1800</v>
      </c>
      <c r="CI135" s="46">
        <v>100900</v>
      </c>
      <c r="CJ135" s="46">
        <v>6700</v>
      </c>
      <c r="CK135" s="46">
        <v>41700</v>
      </c>
      <c r="CL135" s="46">
        <v>2500</v>
      </c>
      <c r="CM135" s="46">
        <v>174</v>
      </c>
      <c r="CN135" s="46">
        <v>14</v>
      </c>
      <c r="CO135" s="46">
        <v>21800</v>
      </c>
      <c r="CP135" s="46">
        <v>2000</v>
      </c>
      <c r="CQ135" s="46">
        <v>2370</v>
      </c>
      <c r="CR135" s="46">
        <v>220</v>
      </c>
      <c r="CS135" s="46">
        <v>4930</v>
      </c>
      <c r="CT135" s="46">
        <v>300</v>
      </c>
      <c r="CU135" s="46">
        <v>316</v>
      </c>
      <c r="CV135" s="46">
        <v>23</v>
      </c>
      <c r="CW135" s="46">
        <v>317</v>
      </c>
      <c r="CX135" s="46">
        <v>25</v>
      </c>
      <c r="CY135" s="46">
        <v>27.4</v>
      </c>
      <c r="CZ135" s="46">
        <v>3.9</v>
      </c>
      <c r="DA135" s="46">
        <v>99</v>
      </c>
      <c r="DB135" s="46">
        <v>14</v>
      </c>
      <c r="DC135" s="46">
        <v>9.5</v>
      </c>
      <c r="DD135" s="46">
        <v>1.4</v>
      </c>
      <c r="DE135" s="46">
        <v>53600</v>
      </c>
      <c r="DF135" s="46">
        <v>4200</v>
      </c>
      <c r="DG135" s="46">
        <v>3880</v>
      </c>
      <c r="DH135" s="46">
        <v>190</v>
      </c>
      <c r="DJ135" s="203" t="e">
        <f>#REF!</f>
        <v>#REF!</v>
      </c>
      <c r="DK135" s="204">
        <f t="shared" si="85"/>
        <v>405485.23206751054</v>
      </c>
      <c r="DL135" s="204">
        <f t="shared" si="86"/>
        <v>368678.62969004893</v>
      </c>
      <c r="DM135" s="204">
        <f t="shared" si="87"/>
        <v>313577.58620689658</v>
      </c>
      <c r="DN135" s="204">
        <f t="shared" si="88"/>
        <v>220787.74617067832</v>
      </c>
      <c r="DO135" s="204">
        <f t="shared" si="89"/>
        <v>281756.75675675675</v>
      </c>
      <c r="DP135" s="204">
        <f t="shared" si="90"/>
        <v>3090.5861456483126</v>
      </c>
      <c r="DQ135" s="204">
        <f t="shared" si="91"/>
        <v>109547.73869346733</v>
      </c>
      <c r="DR135" s="204">
        <f t="shared" si="92"/>
        <v>65650.969529085865</v>
      </c>
      <c r="DS135" s="204">
        <f t="shared" si="93"/>
        <v>20040.650406504064</v>
      </c>
      <c r="DT135" s="204">
        <f t="shared" si="94"/>
        <v>5787.5457875457869</v>
      </c>
      <c r="DU135" s="204">
        <f t="shared" si="95"/>
        <v>1981.25</v>
      </c>
      <c r="DV135" s="204">
        <f t="shared" si="96"/>
        <v>1109.3117408906883</v>
      </c>
      <c r="DW135" s="204">
        <f t="shared" si="97"/>
        <v>614.90683229813658</v>
      </c>
      <c r="DX135" s="204">
        <f t="shared" si="98"/>
        <v>386.17886178861789</v>
      </c>
      <c r="DY135" s="205">
        <f t="shared" si="99"/>
        <v>1.7591463641481116E-2</v>
      </c>
      <c r="DZ135" s="206">
        <f t="shared" si="100"/>
        <v>1.9269776876267748E-3</v>
      </c>
      <c r="EA135" s="206">
        <f t="shared" si="101"/>
        <v>13.814432989690722</v>
      </c>
      <c r="EB135" s="223"/>
    </row>
    <row r="136" spans="1:132">
      <c r="A136" s="186">
        <v>42527.746448298611</v>
      </c>
      <c r="B136" s="45" t="s">
        <v>2454</v>
      </c>
      <c r="D136" s="45">
        <v>65774</v>
      </c>
      <c r="E136" s="45">
        <v>29514</v>
      </c>
      <c r="F136" s="45" t="s">
        <v>2455</v>
      </c>
      <c r="G136" s="45" t="s">
        <v>2201</v>
      </c>
      <c r="H136" s="45" t="s">
        <v>2456</v>
      </c>
      <c r="I136" s="45" t="s">
        <v>1756</v>
      </c>
      <c r="J136" s="159">
        <v>0.74638923611111119</v>
      </c>
      <c r="K136" s="46">
        <v>17.050999999999998</v>
      </c>
      <c r="L136" s="45" t="s">
        <v>2454</v>
      </c>
      <c r="M136" s="46">
        <v>4000</v>
      </c>
      <c r="N136" s="46">
        <v>55500</v>
      </c>
      <c r="O136" s="160">
        <v>0.64600000000000002</v>
      </c>
      <c r="P136" s="160">
        <f t="shared" si="78"/>
        <v>1.7633105228518318E-2</v>
      </c>
      <c r="Q136" s="161">
        <v>8.2400000000000001E-2</v>
      </c>
      <c r="R136" s="161">
        <f t="shared" si="79"/>
        <v>2.0990245353496944E-3</v>
      </c>
      <c r="S136" s="161">
        <v>0.95052000000000003</v>
      </c>
      <c r="T136" s="162">
        <v>12.13592</v>
      </c>
      <c r="U136" s="162">
        <f t="shared" si="80"/>
        <v>0.30914558275608595</v>
      </c>
      <c r="V136" s="163">
        <v>5.6669999999999998E-2</v>
      </c>
      <c r="W136" s="163">
        <f t="shared" si="81"/>
        <v>1.1724314734772349E-3</v>
      </c>
      <c r="X136" s="162">
        <v>-4.2422000000000001E-2</v>
      </c>
      <c r="Y136" s="164">
        <v>2.596E-2</v>
      </c>
      <c r="Z136" s="164">
        <f t="shared" si="82"/>
        <v>6.6156529534128379E-4</v>
      </c>
      <c r="AA136" s="15">
        <v>0.64600000000000002</v>
      </c>
      <c r="AB136" s="15">
        <v>1.2E-2</v>
      </c>
      <c r="AC136" s="15">
        <v>8.2400000000000001E-2</v>
      </c>
      <c r="AD136" s="15">
        <v>1.2999999999999999E-3</v>
      </c>
      <c r="AE136" s="47">
        <v>0.95052000000000003</v>
      </c>
      <c r="AF136" s="67">
        <v>12.13592</v>
      </c>
      <c r="AG136" s="47">
        <v>0.19146479999999999</v>
      </c>
      <c r="AH136" s="15">
        <v>5.6669999999999998E-2</v>
      </c>
      <c r="AI136" s="4">
        <v>2.9999999999999997E-4</v>
      </c>
      <c r="AJ136" s="89">
        <v>-4.2422000000000001E-2</v>
      </c>
      <c r="AK136" s="4">
        <v>2.596E-2</v>
      </c>
      <c r="AL136" s="4">
        <v>4.0999999999999999E-4</v>
      </c>
      <c r="AM136" s="4">
        <v>8.5579999999999996E-3</v>
      </c>
      <c r="AN136" s="4">
        <v>1.7E-5</v>
      </c>
      <c r="AO136" s="46">
        <v>505.7</v>
      </c>
      <c r="AP136" s="46">
        <v>7.1</v>
      </c>
      <c r="AQ136" s="166">
        <v>510.5</v>
      </c>
      <c r="AR136" s="166">
        <v>8</v>
      </c>
      <c r="AS136" s="46">
        <v>518.1</v>
      </c>
      <c r="AT136" s="46">
        <v>8</v>
      </c>
      <c r="AU136" s="46">
        <v>478</v>
      </c>
      <c r="AV136" s="46">
        <v>12</v>
      </c>
      <c r="AW136" s="46">
        <v>31.7</v>
      </c>
      <c r="AX136" s="46">
        <v>1.4</v>
      </c>
      <c r="AY136" s="46">
        <v>322</v>
      </c>
      <c r="AZ136" s="46">
        <v>14</v>
      </c>
      <c r="BA136" s="46">
        <v>667800</v>
      </c>
      <c r="BB136" s="46">
        <v>23400</v>
      </c>
      <c r="BC136" s="46">
        <v>5100</v>
      </c>
      <c r="BD136" s="46">
        <v>198</v>
      </c>
      <c r="BE136" s="46">
        <v>114960</v>
      </c>
      <c r="BF136" s="46">
        <v>4200</v>
      </c>
      <c r="BG136" s="46">
        <v>6.6</v>
      </c>
      <c r="BH136" s="46">
        <v>12</v>
      </c>
      <c r="BI136" s="46">
        <f t="shared" si="83"/>
        <v>17418.18181818182</v>
      </c>
      <c r="BJ136" s="46">
        <f t="shared" si="84"/>
        <v>31675.814370543911</v>
      </c>
      <c r="BL136" s="45" t="s">
        <v>2455</v>
      </c>
      <c r="BM136" s="45" t="s">
        <v>2203</v>
      </c>
      <c r="BN136" s="45" t="s">
        <v>2457</v>
      </c>
      <c r="BO136" s="45" t="s">
        <v>1756</v>
      </c>
      <c r="BP136" s="186">
        <v>0.74649768518518522</v>
      </c>
      <c r="BQ136" s="46">
        <v>18.050999999999998</v>
      </c>
      <c r="BR136" s="46" t="s">
        <v>2454</v>
      </c>
      <c r="BS136" s="46">
        <v>179800</v>
      </c>
      <c r="BT136" s="46">
        <v>9300</v>
      </c>
      <c r="BU136" s="46">
        <v>2900</v>
      </c>
      <c r="BV136" s="46">
        <v>1100</v>
      </c>
      <c r="BW136" s="46">
        <v>7610</v>
      </c>
      <c r="BX136" s="46">
        <v>780</v>
      </c>
      <c r="BY136" s="46">
        <v>0.81</v>
      </c>
      <c r="BZ136" s="46">
        <v>0.42</v>
      </c>
      <c r="CA136" s="166">
        <v>15800</v>
      </c>
      <c r="CB136" s="46">
        <v>1100</v>
      </c>
      <c r="CC136" s="46">
        <v>99830</v>
      </c>
      <c r="CD136" s="46">
        <v>5100</v>
      </c>
      <c r="CE136" s="46">
        <v>240000</v>
      </c>
      <c r="CF136" s="46">
        <v>16000</v>
      </c>
      <c r="CG136" s="46">
        <v>30800</v>
      </c>
      <c r="CH136" s="46">
        <v>2400</v>
      </c>
      <c r="CI136" s="46">
        <v>106700</v>
      </c>
      <c r="CJ136" s="46">
        <v>8800</v>
      </c>
      <c r="CK136" s="46">
        <v>44400</v>
      </c>
      <c r="CL136" s="46">
        <v>4300</v>
      </c>
      <c r="CM136" s="46">
        <v>162</v>
      </c>
      <c r="CN136" s="46">
        <v>16</v>
      </c>
      <c r="CO136" s="46">
        <v>22300</v>
      </c>
      <c r="CP136" s="46">
        <v>1600</v>
      </c>
      <c r="CQ136" s="46">
        <v>2370</v>
      </c>
      <c r="CR136" s="46">
        <v>180</v>
      </c>
      <c r="CS136" s="46">
        <v>5390</v>
      </c>
      <c r="CT136" s="46">
        <v>450</v>
      </c>
      <c r="CU136" s="46">
        <v>318</v>
      </c>
      <c r="CV136" s="46">
        <v>22</v>
      </c>
      <c r="CW136" s="46">
        <v>317</v>
      </c>
      <c r="CX136" s="46">
        <v>22</v>
      </c>
      <c r="CY136" s="46">
        <v>30</v>
      </c>
      <c r="CZ136" s="46">
        <v>2.9</v>
      </c>
      <c r="DA136" s="46">
        <v>94</v>
      </c>
      <c r="DB136" s="46">
        <v>10</v>
      </c>
      <c r="DC136" s="46">
        <v>9.8000000000000007</v>
      </c>
      <c r="DD136" s="46">
        <v>1.3</v>
      </c>
      <c r="DE136" s="46">
        <v>55500</v>
      </c>
      <c r="DF136" s="46">
        <v>4600</v>
      </c>
      <c r="DG136" s="46">
        <v>4000</v>
      </c>
      <c r="DH136" s="46">
        <v>330</v>
      </c>
      <c r="DJ136" s="203" t="e">
        <f>#REF!</f>
        <v>#REF!</v>
      </c>
      <c r="DK136" s="204">
        <f t="shared" si="85"/>
        <v>421223.62869198312</v>
      </c>
      <c r="DL136" s="204">
        <f t="shared" si="86"/>
        <v>391517.12887438823</v>
      </c>
      <c r="DM136" s="204">
        <f t="shared" si="87"/>
        <v>331896.55172413797</v>
      </c>
      <c r="DN136" s="204">
        <f t="shared" si="88"/>
        <v>233479.21225382932</v>
      </c>
      <c r="DO136" s="204">
        <f t="shared" si="89"/>
        <v>300000</v>
      </c>
      <c r="DP136" s="204">
        <f t="shared" si="90"/>
        <v>2877.4422735346357</v>
      </c>
      <c r="DQ136" s="204">
        <f t="shared" si="91"/>
        <v>112060.30150753769</v>
      </c>
      <c r="DR136" s="204">
        <f t="shared" si="92"/>
        <v>65650.969529085865</v>
      </c>
      <c r="DS136" s="204">
        <f t="shared" si="93"/>
        <v>21910.569105691058</v>
      </c>
      <c r="DT136" s="204">
        <f t="shared" si="94"/>
        <v>5824.1758241758234</v>
      </c>
      <c r="DU136" s="204">
        <f t="shared" si="95"/>
        <v>1981.25</v>
      </c>
      <c r="DV136" s="204">
        <f t="shared" si="96"/>
        <v>1214.5748987854251</v>
      </c>
      <c r="DW136" s="204">
        <f t="shared" si="97"/>
        <v>583.85093167701859</v>
      </c>
      <c r="DX136" s="204">
        <f t="shared" si="98"/>
        <v>398.3739837398374</v>
      </c>
      <c r="DY136" s="205">
        <f t="shared" si="99"/>
        <v>1.5693510381103719E-2</v>
      </c>
      <c r="DZ136" s="206">
        <f t="shared" si="100"/>
        <v>1.8181818181818184E-3</v>
      </c>
      <c r="EA136" s="206">
        <f t="shared" si="101"/>
        <v>13.875</v>
      </c>
      <c r="EB136" s="223"/>
    </row>
    <row r="137" spans="1:132">
      <c r="A137" s="186">
        <v>42527.752045000001</v>
      </c>
      <c r="B137" s="45" t="s">
        <v>2458</v>
      </c>
      <c r="D137" s="45">
        <v>65629</v>
      </c>
      <c r="E137" s="45">
        <v>29555</v>
      </c>
      <c r="F137" s="45" t="s">
        <v>2459</v>
      </c>
      <c r="G137" s="45" t="s">
        <v>2201</v>
      </c>
      <c r="H137" s="45" t="s">
        <v>2460</v>
      </c>
      <c r="I137" s="45" t="s">
        <v>1756</v>
      </c>
      <c r="J137" s="159">
        <v>0.75198599537037036</v>
      </c>
      <c r="K137" s="46">
        <v>17.081</v>
      </c>
      <c r="L137" s="45" t="s">
        <v>2458</v>
      </c>
      <c r="M137" s="46">
        <v>3390</v>
      </c>
      <c r="N137" s="46">
        <v>53100</v>
      </c>
      <c r="O137" s="160">
        <v>0.65600000000000003</v>
      </c>
      <c r="P137" s="160">
        <f t="shared" si="78"/>
        <v>1.7121168184443491E-2</v>
      </c>
      <c r="Q137" s="161">
        <v>8.3799999999999999E-2</v>
      </c>
      <c r="R137" s="161">
        <f t="shared" si="79"/>
        <v>2.3872528144291711E-3</v>
      </c>
      <c r="S137" s="161">
        <v>0.92744000000000004</v>
      </c>
      <c r="T137" s="162">
        <v>11.93317</v>
      </c>
      <c r="U137" s="162">
        <f t="shared" si="80"/>
        <v>0.3399462861641086</v>
      </c>
      <c r="V137" s="163">
        <v>5.5969999999999999E-2</v>
      </c>
      <c r="W137" s="163">
        <f t="shared" si="81"/>
        <v>1.1821405838562519E-3</v>
      </c>
      <c r="X137" s="162">
        <v>0.19405</v>
      </c>
      <c r="Y137" s="164">
        <v>2.6020000000000001E-2</v>
      </c>
      <c r="Z137" s="164">
        <f t="shared" si="82"/>
        <v>8.018205285473802E-4</v>
      </c>
      <c r="AA137" s="15">
        <v>0.65600000000000003</v>
      </c>
      <c r="AB137" s="15">
        <v>1.0999999999999999E-2</v>
      </c>
      <c r="AC137" s="15">
        <v>8.3799999999999999E-2</v>
      </c>
      <c r="AD137" s="15">
        <v>1.6999999999999999E-3</v>
      </c>
      <c r="AE137" s="47">
        <v>0.92744000000000004</v>
      </c>
      <c r="AF137" s="67">
        <v>11.93317</v>
      </c>
      <c r="AG137" s="47">
        <v>0.24208109999999999</v>
      </c>
      <c r="AH137" s="15">
        <v>5.5969999999999999E-2</v>
      </c>
      <c r="AI137" s="4">
        <v>3.8000000000000002E-4</v>
      </c>
      <c r="AJ137" s="89">
        <v>0.19405</v>
      </c>
      <c r="AK137" s="4">
        <v>2.6020000000000001E-2</v>
      </c>
      <c r="AL137" s="4">
        <v>6.0999999999999997E-4</v>
      </c>
      <c r="AM137" s="4">
        <v>7.9640000000000006E-3</v>
      </c>
      <c r="AN137" s="4">
        <v>1.5999999999999999E-5</v>
      </c>
      <c r="AO137" s="46">
        <v>512.1</v>
      </c>
      <c r="AP137" s="46">
        <v>6.6</v>
      </c>
      <c r="AQ137" s="166">
        <v>519</v>
      </c>
      <c r="AR137" s="166">
        <v>10</v>
      </c>
      <c r="AS137" s="46">
        <v>519</v>
      </c>
      <c r="AT137" s="46">
        <v>12</v>
      </c>
      <c r="AU137" s="46">
        <v>451</v>
      </c>
      <c r="AV137" s="46">
        <v>15</v>
      </c>
      <c r="AW137" s="46">
        <v>31.5</v>
      </c>
      <c r="AX137" s="46">
        <v>1.5</v>
      </c>
      <c r="AY137" s="46">
        <v>325</v>
      </c>
      <c r="AZ137" s="46">
        <v>15</v>
      </c>
      <c r="BA137" s="46">
        <v>683400</v>
      </c>
      <c r="BB137" s="46">
        <v>27000</v>
      </c>
      <c r="BC137" s="46">
        <v>5034</v>
      </c>
      <c r="BD137" s="46">
        <v>216</v>
      </c>
      <c r="BE137" s="46">
        <v>116280</v>
      </c>
      <c r="BF137" s="46">
        <v>4740</v>
      </c>
      <c r="BG137" s="46">
        <v>24.6</v>
      </c>
      <c r="BH137" s="46">
        <v>16.2</v>
      </c>
      <c r="BI137" s="46">
        <f t="shared" si="83"/>
        <v>4726.8292682926831</v>
      </c>
      <c r="BJ137" s="46">
        <f t="shared" si="84"/>
        <v>3118.7478787850855</v>
      </c>
      <c r="BL137" s="45" t="s">
        <v>2459</v>
      </c>
      <c r="BM137" s="45" t="s">
        <v>2203</v>
      </c>
      <c r="BN137" s="45" t="s">
        <v>2461</v>
      </c>
      <c r="BO137" s="45" t="s">
        <v>1756</v>
      </c>
      <c r="BP137" s="186">
        <v>0.75209432870370374</v>
      </c>
      <c r="BQ137" s="46">
        <v>18.081</v>
      </c>
      <c r="BR137" s="46" t="s">
        <v>2458</v>
      </c>
      <c r="BS137" s="46">
        <v>205300</v>
      </c>
      <c r="BT137" s="46">
        <v>8800</v>
      </c>
      <c r="BU137" s="46">
        <v>4230</v>
      </c>
      <c r="BV137" s="46">
        <v>880</v>
      </c>
      <c r="BW137" s="46">
        <v>6430</v>
      </c>
      <c r="BX137" s="46">
        <v>700</v>
      </c>
      <c r="BY137" s="46">
        <v>0.7</v>
      </c>
      <c r="BZ137" s="46">
        <v>0.42</v>
      </c>
      <c r="CA137" s="166">
        <v>12900</v>
      </c>
      <c r="CB137" s="46">
        <v>920</v>
      </c>
      <c r="CC137" s="46">
        <v>82800</v>
      </c>
      <c r="CD137" s="46">
        <v>6200</v>
      </c>
      <c r="CE137" s="46">
        <v>217000</v>
      </c>
      <c r="CF137" s="46">
        <v>17000</v>
      </c>
      <c r="CG137" s="46">
        <v>28800</v>
      </c>
      <c r="CH137" s="46">
        <v>2000</v>
      </c>
      <c r="CI137" s="46">
        <v>94000</v>
      </c>
      <c r="CJ137" s="46">
        <v>6700</v>
      </c>
      <c r="CK137" s="46">
        <v>38200</v>
      </c>
      <c r="CL137" s="46">
        <v>2500</v>
      </c>
      <c r="CM137" s="46">
        <v>138</v>
      </c>
      <c r="CN137" s="46">
        <v>11</v>
      </c>
      <c r="CO137" s="46">
        <v>20800</v>
      </c>
      <c r="CP137" s="46">
        <v>1600</v>
      </c>
      <c r="CQ137" s="46">
        <v>2000</v>
      </c>
      <c r="CR137" s="46">
        <v>150</v>
      </c>
      <c r="CS137" s="46">
        <v>4740</v>
      </c>
      <c r="CT137" s="46">
        <v>410</v>
      </c>
      <c r="CU137" s="46">
        <v>277</v>
      </c>
      <c r="CV137" s="46">
        <v>19</v>
      </c>
      <c r="CW137" s="46">
        <v>313</v>
      </c>
      <c r="CX137" s="46">
        <v>37</v>
      </c>
      <c r="CY137" s="46">
        <v>25.3</v>
      </c>
      <c r="CZ137" s="46">
        <v>3.5</v>
      </c>
      <c r="DA137" s="46">
        <v>90</v>
      </c>
      <c r="DB137" s="46">
        <v>11</v>
      </c>
      <c r="DC137" s="46">
        <v>7.1</v>
      </c>
      <c r="DD137" s="46">
        <v>1.5</v>
      </c>
      <c r="DE137" s="46">
        <v>53100</v>
      </c>
      <c r="DF137" s="46">
        <v>4400</v>
      </c>
      <c r="DG137" s="46">
        <v>3390</v>
      </c>
      <c r="DH137" s="46">
        <v>260</v>
      </c>
      <c r="DJ137" s="203" t="e">
        <f>#REF!</f>
        <v>#REF!</v>
      </c>
      <c r="DK137" s="204">
        <f t="shared" si="85"/>
        <v>349367.08860759495</v>
      </c>
      <c r="DL137" s="204">
        <f t="shared" si="86"/>
        <v>353996.73735725938</v>
      </c>
      <c r="DM137" s="204">
        <f t="shared" si="87"/>
        <v>310344.8275862069</v>
      </c>
      <c r="DN137" s="204">
        <f t="shared" si="88"/>
        <v>205689.27789934355</v>
      </c>
      <c r="DO137" s="204">
        <f t="shared" si="89"/>
        <v>258108.10810810811</v>
      </c>
      <c r="DP137" s="204">
        <f t="shared" si="90"/>
        <v>2451.1545293072822</v>
      </c>
      <c r="DQ137" s="204">
        <f t="shared" si="91"/>
        <v>104522.61306532663</v>
      </c>
      <c r="DR137" s="204">
        <f t="shared" si="92"/>
        <v>55401.662049861494</v>
      </c>
      <c r="DS137" s="204">
        <f t="shared" si="93"/>
        <v>19268.292682926829</v>
      </c>
      <c r="DT137" s="204">
        <f t="shared" si="94"/>
        <v>5073.2600732600731</v>
      </c>
      <c r="DU137" s="204">
        <f t="shared" si="95"/>
        <v>1956.25</v>
      </c>
      <c r="DV137" s="204">
        <f t="shared" si="96"/>
        <v>1024.2914979757086</v>
      </c>
      <c r="DW137" s="204">
        <f t="shared" si="97"/>
        <v>559.00621118012418</v>
      </c>
      <c r="DX137" s="204">
        <f t="shared" si="98"/>
        <v>288.6178861788618</v>
      </c>
      <c r="DY137" s="205">
        <f t="shared" si="99"/>
        <v>1.4923295495436752E-2</v>
      </c>
      <c r="DZ137" s="206">
        <f t="shared" si="100"/>
        <v>1.4978902953586496E-3</v>
      </c>
      <c r="EA137" s="206">
        <f t="shared" si="101"/>
        <v>15.663716814159292</v>
      </c>
      <c r="EB137" s="223"/>
    </row>
    <row r="138" spans="1:132">
      <c r="A138" s="186">
        <v>42527.757636898146</v>
      </c>
      <c r="B138" s="45" t="s">
        <v>2462</v>
      </c>
      <c r="D138" s="45">
        <v>65611</v>
      </c>
      <c r="E138" s="45">
        <v>29575</v>
      </c>
      <c r="F138" s="45" t="s">
        <v>2463</v>
      </c>
      <c r="G138" s="45" t="s">
        <v>2201</v>
      </c>
      <c r="H138" s="45" t="s">
        <v>2464</v>
      </c>
      <c r="I138" s="45" t="s">
        <v>1756</v>
      </c>
      <c r="J138" s="159">
        <v>0.75757789351851856</v>
      </c>
      <c r="K138" s="46">
        <v>17.145</v>
      </c>
      <c r="L138" s="45" t="s">
        <v>2462</v>
      </c>
      <c r="M138" s="46">
        <v>3840</v>
      </c>
      <c r="N138" s="46">
        <v>54800</v>
      </c>
      <c r="O138" s="160">
        <v>0.64800000000000002</v>
      </c>
      <c r="P138" s="160">
        <f t="shared" si="78"/>
        <v>1.7662434713255137E-2</v>
      </c>
      <c r="Q138" s="161">
        <v>8.3400000000000002E-2</v>
      </c>
      <c r="R138" s="161">
        <f t="shared" si="79"/>
        <v>2.1776648043259554E-3</v>
      </c>
      <c r="S138" s="161">
        <v>0.95184000000000002</v>
      </c>
      <c r="T138" s="162">
        <v>11.990410000000001</v>
      </c>
      <c r="U138" s="162">
        <f t="shared" si="80"/>
        <v>0.31308261778655166</v>
      </c>
      <c r="V138" s="163">
        <v>5.5660000000000001E-2</v>
      </c>
      <c r="W138" s="163">
        <f t="shared" si="81"/>
        <v>1.1795398424809568E-3</v>
      </c>
      <c r="X138" s="162">
        <v>-4.8377999999999997E-2</v>
      </c>
      <c r="Y138" s="164">
        <v>2.555E-2</v>
      </c>
      <c r="Z138" s="164">
        <f t="shared" si="82"/>
        <v>6.8089720222659167E-4</v>
      </c>
      <c r="AA138" s="15">
        <v>0.64800000000000002</v>
      </c>
      <c r="AB138" s="15">
        <v>1.2E-2</v>
      </c>
      <c r="AC138" s="15">
        <v>8.3400000000000002E-2</v>
      </c>
      <c r="AD138" s="15">
        <v>1.4E-3</v>
      </c>
      <c r="AE138" s="47">
        <v>0.95184000000000002</v>
      </c>
      <c r="AF138" s="67">
        <v>11.990410000000001</v>
      </c>
      <c r="AG138" s="47">
        <v>0.20127780000000001</v>
      </c>
      <c r="AH138" s="15">
        <v>5.5660000000000001E-2</v>
      </c>
      <c r="AI138" s="4">
        <v>3.8999999999999999E-4</v>
      </c>
      <c r="AJ138" s="89">
        <v>-4.8377999999999997E-2</v>
      </c>
      <c r="AK138" s="4">
        <v>2.555E-2</v>
      </c>
      <c r="AL138" s="4">
        <v>4.4999999999999999E-4</v>
      </c>
      <c r="AM138" s="4">
        <v>6.9709999999999998E-3</v>
      </c>
      <c r="AN138" s="4">
        <v>2.0000000000000002E-5</v>
      </c>
      <c r="AO138" s="46">
        <v>507.2</v>
      </c>
      <c r="AP138" s="46">
        <v>7.6</v>
      </c>
      <c r="AQ138" s="166">
        <v>516.4</v>
      </c>
      <c r="AR138" s="166">
        <v>8.4</v>
      </c>
      <c r="AS138" s="46">
        <v>509.8</v>
      </c>
      <c r="AT138" s="46">
        <v>9</v>
      </c>
      <c r="AU138" s="46">
        <v>442</v>
      </c>
      <c r="AV138" s="46">
        <v>15</v>
      </c>
      <c r="AW138" s="46">
        <v>33.200000000000003</v>
      </c>
      <c r="AX138" s="46">
        <v>1.6</v>
      </c>
      <c r="AY138" s="46">
        <v>339</v>
      </c>
      <c r="AZ138" s="46">
        <v>17</v>
      </c>
      <c r="BA138" s="46">
        <v>696000</v>
      </c>
      <c r="BB138" s="46">
        <v>25800</v>
      </c>
      <c r="BC138" s="46">
        <v>5106</v>
      </c>
      <c r="BD138" s="46">
        <v>216</v>
      </c>
      <c r="BE138" s="46">
        <v>119280</v>
      </c>
      <c r="BF138" s="46">
        <v>4560</v>
      </c>
      <c r="BG138" s="46">
        <v>25.8</v>
      </c>
      <c r="BH138" s="46">
        <v>15</v>
      </c>
      <c r="BI138" s="46">
        <f t="shared" si="83"/>
        <v>4623.2558139534885</v>
      </c>
      <c r="BJ138" s="46">
        <f t="shared" si="84"/>
        <v>2693.7440244020472</v>
      </c>
      <c r="BL138" s="45" t="s">
        <v>2463</v>
      </c>
      <c r="BM138" s="45" t="s">
        <v>2203</v>
      </c>
      <c r="BN138" s="45" t="s">
        <v>2465</v>
      </c>
      <c r="BO138" s="45" t="s">
        <v>1756</v>
      </c>
      <c r="BP138" s="186">
        <v>0.75768622685185194</v>
      </c>
      <c r="BQ138" s="46">
        <v>18.145</v>
      </c>
      <c r="BR138" s="46" t="s">
        <v>2462</v>
      </c>
      <c r="BS138" s="46">
        <v>188000</v>
      </c>
      <c r="BT138" s="46">
        <v>14000</v>
      </c>
      <c r="BU138" s="46">
        <v>4010</v>
      </c>
      <c r="BV138" s="46">
        <v>590</v>
      </c>
      <c r="BW138" s="46">
        <v>7340</v>
      </c>
      <c r="BX138" s="46">
        <v>830</v>
      </c>
      <c r="BY138" s="46">
        <v>0.87</v>
      </c>
      <c r="BZ138" s="46">
        <v>0.44</v>
      </c>
      <c r="CA138" s="166">
        <v>14400</v>
      </c>
      <c r="CB138" s="46">
        <v>1100</v>
      </c>
      <c r="CC138" s="46">
        <v>92300</v>
      </c>
      <c r="CD138" s="46">
        <v>8200</v>
      </c>
      <c r="CE138" s="46">
        <v>239000</v>
      </c>
      <c r="CF138" s="46">
        <v>19000</v>
      </c>
      <c r="CG138" s="46">
        <v>28800</v>
      </c>
      <c r="CH138" s="46">
        <v>1900</v>
      </c>
      <c r="CI138" s="46">
        <v>105200</v>
      </c>
      <c r="CJ138" s="46">
        <v>8600</v>
      </c>
      <c r="CK138" s="46">
        <v>41300</v>
      </c>
      <c r="CL138" s="46">
        <v>3100</v>
      </c>
      <c r="CM138" s="46">
        <v>155.80000000000001</v>
      </c>
      <c r="CN138" s="46">
        <v>9.9</v>
      </c>
      <c r="CO138" s="46">
        <v>22600</v>
      </c>
      <c r="CP138" s="46">
        <v>1900</v>
      </c>
      <c r="CQ138" s="46">
        <v>2260</v>
      </c>
      <c r="CR138" s="46">
        <v>190</v>
      </c>
      <c r="CS138" s="46">
        <v>4880</v>
      </c>
      <c r="CT138" s="46">
        <v>340</v>
      </c>
      <c r="CU138" s="46">
        <v>322</v>
      </c>
      <c r="CV138" s="46">
        <v>20</v>
      </c>
      <c r="CW138" s="46">
        <v>312</v>
      </c>
      <c r="CX138" s="46">
        <v>28</v>
      </c>
      <c r="CY138" s="46">
        <v>27.2</v>
      </c>
      <c r="CZ138" s="46">
        <v>2.4</v>
      </c>
      <c r="DA138" s="46">
        <v>96.3</v>
      </c>
      <c r="DB138" s="46">
        <v>7.5</v>
      </c>
      <c r="DC138" s="46">
        <v>10.199999999999999</v>
      </c>
      <c r="DD138" s="46">
        <v>1.8</v>
      </c>
      <c r="DE138" s="46">
        <v>54800</v>
      </c>
      <c r="DF138" s="46">
        <v>4400</v>
      </c>
      <c r="DG138" s="46">
        <v>3840</v>
      </c>
      <c r="DH138" s="46">
        <v>390</v>
      </c>
      <c r="DJ138" s="203" t="e">
        <f>#REF!</f>
        <v>#REF!</v>
      </c>
      <c r="DK138" s="204">
        <f t="shared" si="85"/>
        <v>389451.47679324896</v>
      </c>
      <c r="DL138" s="204">
        <f t="shared" si="86"/>
        <v>389885.80750407832</v>
      </c>
      <c r="DM138" s="204">
        <f t="shared" si="87"/>
        <v>310344.8275862069</v>
      </c>
      <c r="DN138" s="204">
        <f t="shared" si="88"/>
        <v>230196.93654266957</v>
      </c>
      <c r="DO138" s="204">
        <f t="shared" si="89"/>
        <v>279054.05405405408</v>
      </c>
      <c r="DP138" s="204">
        <f t="shared" si="90"/>
        <v>2767.3179396092364</v>
      </c>
      <c r="DQ138" s="204">
        <f t="shared" si="91"/>
        <v>113567.83919597989</v>
      </c>
      <c r="DR138" s="204">
        <f t="shared" si="92"/>
        <v>62603.878116343491</v>
      </c>
      <c r="DS138" s="204">
        <f t="shared" si="93"/>
        <v>19837.398373983739</v>
      </c>
      <c r="DT138" s="204">
        <f t="shared" si="94"/>
        <v>5897.4358974358975</v>
      </c>
      <c r="DU138" s="204">
        <f t="shared" si="95"/>
        <v>1950</v>
      </c>
      <c r="DV138" s="204">
        <f t="shared" si="96"/>
        <v>1101.2145748987855</v>
      </c>
      <c r="DW138" s="204">
        <f t="shared" si="97"/>
        <v>598.13664596273293</v>
      </c>
      <c r="DX138" s="204">
        <f t="shared" si="98"/>
        <v>414.63414634146341</v>
      </c>
      <c r="DY138" s="205">
        <f t="shared" si="99"/>
        <v>1.5544874100031058E-2</v>
      </c>
      <c r="DZ138" s="206">
        <f t="shared" si="100"/>
        <v>2.0901639344262295E-3</v>
      </c>
      <c r="EA138" s="206">
        <f t="shared" si="101"/>
        <v>14.270833333333334</v>
      </c>
      <c r="EB138" s="223"/>
    </row>
    <row r="139" spans="1:132">
      <c r="A139" s="186">
        <v>42527.763249178242</v>
      </c>
      <c r="B139" s="45" t="s">
        <v>2466</v>
      </c>
      <c r="D139" s="45">
        <v>65597</v>
      </c>
      <c r="E139" s="45">
        <v>29581</v>
      </c>
      <c r="F139" s="45" t="s">
        <v>2467</v>
      </c>
      <c r="G139" s="45" t="s">
        <v>2201</v>
      </c>
      <c r="H139" s="45" t="s">
        <v>2468</v>
      </c>
      <c r="I139" s="45" t="s">
        <v>1756</v>
      </c>
      <c r="J139" s="159">
        <v>0.76319016203703705</v>
      </c>
      <c r="K139" s="46">
        <v>17.096</v>
      </c>
      <c r="L139" s="45" t="s">
        <v>2466</v>
      </c>
      <c r="M139" s="46">
        <v>4020</v>
      </c>
      <c r="N139" s="46">
        <v>54300</v>
      </c>
      <c r="O139" s="160">
        <v>0.64400000000000002</v>
      </c>
      <c r="P139" s="160">
        <f t="shared" si="78"/>
        <v>1.977104954219679E-2</v>
      </c>
      <c r="Q139" s="161">
        <v>8.2600000000000007E-2</v>
      </c>
      <c r="R139" s="161">
        <f t="shared" si="79"/>
        <v>2.443174983499954E-3</v>
      </c>
      <c r="S139" s="161">
        <v>0.96118999999999999</v>
      </c>
      <c r="T139" s="162">
        <v>12.106540000000001</v>
      </c>
      <c r="U139" s="162">
        <f t="shared" si="80"/>
        <v>0.35809195309731551</v>
      </c>
      <c r="V139" s="163">
        <v>5.6169999999999998E-2</v>
      </c>
      <c r="W139" s="163">
        <f t="shared" si="81"/>
        <v>1.1680871371605801E-3</v>
      </c>
      <c r="X139" s="162">
        <v>9.3551999999999996E-2</v>
      </c>
      <c r="Y139" s="164">
        <v>2.5430000000000001E-2</v>
      </c>
      <c r="Z139" s="164">
        <f t="shared" si="82"/>
        <v>7.1321382488002852E-4</v>
      </c>
      <c r="AA139" s="15">
        <v>0.64400000000000002</v>
      </c>
      <c r="AB139" s="15">
        <v>1.4999999999999999E-2</v>
      </c>
      <c r="AC139" s="15">
        <v>8.2600000000000007E-2</v>
      </c>
      <c r="AD139" s="15">
        <v>1.8E-3</v>
      </c>
      <c r="AE139" s="47">
        <v>0.96118999999999999</v>
      </c>
      <c r="AF139" s="67">
        <v>12.106540000000001</v>
      </c>
      <c r="AG139" s="47">
        <v>0.26382290000000003</v>
      </c>
      <c r="AH139" s="15">
        <v>5.6169999999999998E-2</v>
      </c>
      <c r="AI139" s="4">
        <v>3.2000000000000003E-4</v>
      </c>
      <c r="AJ139" s="89">
        <v>9.3551999999999996E-2</v>
      </c>
      <c r="AK139" s="4">
        <v>2.5430000000000001E-2</v>
      </c>
      <c r="AL139" s="4">
        <v>5.0000000000000001E-4</v>
      </c>
      <c r="AM139" s="4">
        <v>4.7809999999999997E-3</v>
      </c>
      <c r="AN139" s="4">
        <v>1.8E-5</v>
      </c>
      <c r="AO139" s="46">
        <v>504.8</v>
      </c>
      <c r="AP139" s="46">
        <v>9.1999999999999993</v>
      </c>
      <c r="AQ139" s="166">
        <v>511</v>
      </c>
      <c r="AR139" s="166">
        <v>11</v>
      </c>
      <c r="AS139" s="46">
        <v>507.5</v>
      </c>
      <c r="AT139" s="46">
        <v>9.9</v>
      </c>
      <c r="AU139" s="46">
        <v>459</v>
      </c>
      <c r="AV139" s="46">
        <v>13</v>
      </c>
      <c r="AW139" s="46">
        <v>36.5</v>
      </c>
      <c r="AX139" s="46">
        <v>1.7</v>
      </c>
      <c r="AY139" s="46">
        <v>366</v>
      </c>
      <c r="AZ139" s="46">
        <v>17</v>
      </c>
      <c r="BA139" s="46">
        <v>764400</v>
      </c>
      <c r="BB139" s="46">
        <v>30000</v>
      </c>
      <c r="BC139" s="46">
        <v>5688</v>
      </c>
      <c r="BD139" s="46">
        <v>246</v>
      </c>
      <c r="BE139" s="46">
        <v>133920</v>
      </c>
      <c r="BF139" s="46">
        <v>5460</v>
      </c>
      <c r="BG139" s="46">
        <v>-36</v>
      </c>
      <c r="BH139" s="46">
        <v>13.8</v>
      </c>
      <c r="BI139" s="46">
        <f t="shared" si="83"/>
        <v>-3720</v>
      </c>
      <c r="BJ139" s="46">
        <f t="shared" si="84"/>
        <v>-1434.0428089069649</v>
      </c>
      <c r="BL139" s="45" t="s">
        <v>2467</v>
      </c>
      <c r="BM139" s="45" t="s">
        <v>2203</v>
      </c>
      <c r="BN139" s="45" t="s">
        <v>2469</v>
      </c>
      <c r="BO139" s="45" t="s">
        <v>1756</v>
      </c>
      <c r="BP139" s="186">
        <v>0.76329849537037031</v>
      </c>
      <c r="BQ139" s="46">
        <v>18.096</v>
      </c>
      <c r="BR139" s="46" t="s">
        <v>2466</v>
      </c>
      <c r="BS139" s="46">
        <v>196000</v>
      </c>
      <c r="BT139" s="46">
        <v>18000</v>
      </c>
      <c r="BU139" s="46">
        <v>4280</v>
      </c>
      <c r="BV139" s="46">
        <v>740</v>
      </c>
      <c r="BW139" s="46">
        <v>6130</v>
      </c>
      <c r="BX139" s="46">
        <v>890</v>
      </c>
      <c r="BY139" s="46">
        <v>0.55000000000000004</v>
      </c>
      <c r="BZ139" s="46">
        <v>0.35</v>
      </c>
      <c r="CA139" s="166">
        <v>14300</v>
      </c>
      <c r="CB139" s="46">
        <v>1400</v>
      </c>
      <c r="CC139" s="46">
        <v>93700</v>
      </c>
      <c r="CD139" s="46">
        <v>9300</v>
      </c>
      <c r="CE139" s="46">
        <v>227000</v>
      </c>
      <c r="CF139" s="46">
        <v>24000</v>
      </c>
      <c r="CG139" s="46">
        <v>30500</v>
      </c>
      <c r="CH139" s="46">
        <v>2500</v>
      </c>
      <c r="CI139" s="46">
        <v>97700</v>
      </c>
      <c r="CJ139" s="46">
        <v>9200</v>
      </c>
      <c r="CK139" s="46">
        <v>40800</v>
      </c>
      <c r="CL139" s="46">
        <v>3600</v>
      </c>
      <c r="CM139" s="46">
        <v>158</v>
      </c>
      <c r="CN139" s="46">
        <v>16</v>
      </c>
      <c r="CO139" s="46">
        <v>21700</v>
      </c>
      <c r="CP139" s="46">
        <v>2000</v>
      </c>
      <c r="CQ139" s="46">
        <v>2250</v>
      </c>
      <c r="CR139" s="46">
        <v>150</v>
      </c>
      <c r="CS139" s="46">
        <v>5010</v>
      </c>
      <c r="CT139" s="46">
        <v>470</v>
      </c>
      <c r="CU139" s="46">
        <v>315</v>
      </c>
      <c r="CV139" s="46">
        <v>32</v>
      </c>
      <c r="CW139" s="46">
        <v>324</v>
      </c>
      <c r="CX139" s="46">
        <v>27</v>
      </c>
      <c r="CY139" s="46">
        <v>27.4</v>
      </c>
      <c r="CZ139" s="46">
        <v>3.1</v>
      </c>
      <c r="DA139" s="46">
        <v>105</v>
      </c>
      <c r="DB139" s="46">
        <v>14</v>
      </c>
      <c r="DC139" s="46">
        <v>10.3</v>
      </c>
      <c r="DD139" s="46">
        <v>1.4</v>
      </c>
      <c r="DE139" s="46">
        <v>54300</v>
      </c>
      <c r="DF139" s="46">
        <v>4100</v>
      </c>
      <c r="DG139" s="46">
        <v>4020</v>
      </c>
      <c r="DH139" s="46">
        <v>380</v>
      </c>
      <c r="DJ139" s="203" t="e">
        <f>#REF!</f>
        <v>#REF!</v>
      </c>
      <c r="DK139" s="204">
        <f t="shared" si="85"/>
        <v>395358.64978902956</v>
      </c>
      <c r="DL139" s="204">
        <f t="shared" si="86"/>
        <v>370309.9510603589</v>
      </c>
      <c r="DM139" s="204">
        <f t="shared" si="87"/>
        <v>328663.79310344829</v>
      </c>
      <c r="DN139" s="204">
        <f t="shared" si="88"/>
        <v>213785.5579868709</v>
      </c>
      <c r="DO139" s="204">
        <f t="shared" si="89"/>
        <v>275675.67567567568</v>
      </c>
      <c r="DP139" s="204">
        <f t="shared" si="90"/>
        <v>2806.3943161634102</v>
      </c>
      <c r="DQ139" s="204">
        <f t="shared" si="91"/>
        <v>109045.22613065326</v>
      </c>
      <c r="DR139" s="204">
        <f t="shared" si="92"/>
        <v>62326.869806094182</v>
      </c>
      <c r="DS139" s="204">
        <f t="shared" si="93"/>
        <v>20365.853658536587</v>
      </c>
      <c r="DT139" s="204">
        <f t="shared" si="94"/>
        <v>5769.2307692307686</v>
      </c>
      <c r="DU139" s="204">
        <f t="shared" si="95"/>
        <v>2025</v>
      </c>
      <c r="DV139" s="204">
        <f t="shared" si="96"/>
        <v>1109.3117408906883</v>
      </c>
      <c r="DW139" s="204">
        <f t="shared" si="97"/>
        <v>652.17391304347825</v>
      </c>
      <c r="DX139" s="204">
        <f t="shared" si="98"/>
        <v>418.69918699186996</v>
      </c>
      <c r="DY139" s="205">
        <f t="shared" si="99"/>
        <v>1.6186246111196411E-2</v>
      </c>
      <c r="DZ139" s="206">
        <f t="shared" si="100"/>
        <v>2.0558882235528942E-3</v>
      </c>
      <c r="EA139" s="206">
        <f t="shared" si="101"/>
        <v>13.507462686567164</v>
      </c>
      <c r="EB139" s="223"/>
    </row>
    <row r="140" spans="1:132">
      <c r="A140" s="186">
        <v>42527.768840370372</v>
      </c>
      <c r="B140" s="45" t="s">
        <v>2470</v>
      </c>
      <c r="D140" s="45">
        <v>65566</v>
      </c>
      <c r="E140" s="45">
        <v>29551</v>
      </c>
      <c r="F140" s="45" t="s">
        <v>2471</v>
      </c>
      <c r="G140" s="45" t="s">
        <v>2201</v>
      </c>
      <c r="H140" s="45" t="s">
        <v>2472</v>
      </c>
      <c r="I140" s="45" t="s">
        <v>1756</v>
      </c>
      <c r="J140" s="159">
        <v>0.76878136574074085</v>
      </c>
      <c r="K140" s="46">
        <v>17.04</v>
      </c>
      <c r="L140" s="45" t="s">
        <v>2470</v>
      </c>
      <c r="M140" s="46">
        <v>3600</v>
      </c>
      <c r="N140" s="46">
        <v>54100</v>
      </c>
      <c r="O140" s="160">
        <v>0.64800000000000002</v>
      </c>
      <c r="P140" s="160">
        <f t="shared" si="78"/>
        <v>1.8356513830245655E-2</v>
      </c>
      <c r="Q140" s="161">
        <v>8.2600000000000007E-2</v>
      </c>
      <c r="R140" s="161">
        <f t="shared" si="79"/>
        <v>2.5940516571571976E-3</v>
      </c>
      <c r="S140" s="161">
        <v>0.96933000000000002</v>
      </c>
      <c r="T140" s="162">
        <v>12.106540000000001</v>
      </c>
      <c r="U140" s="162">
        <f t="shared" si="80"/>
        <v>0.38020564427805381</v>
      </c>
      <c r="V140" s="163">
        <v>5.6660000000000002E-2</v>
      </c>
      <c r="W140" s="163">
        <f t="shared" si="81"/>
        <v>1.1672798464806972E-3</v>
      </c>
      <c r="X140" s="162">
        <v>0.40555999999999998</v>
      </c>
      <c r="Y140" s="164">
        <v>2.5420000000000002E-2</v>
      </c>
      <c r="Z140" s="164">
        <f t="shared" si="82"/>
        <v>7.5635346234416087E-4</v>
      </c>
      <c r="AA140" s="15">
        <v>0.64800000000000002</v>
      </c>
      <c r="AB140" s="15">
        <v>1.2999999999999999E-2</v>
      </c>
      <c r="AC140" s="15">
        <v>8.2600000000000007E-2</v>
      </c>
      <c r="AD140" s="15">
        <v>2E-3</v>
      </c>
      <c r="AE140" s="47">
        <v>0.96933000000000002</v>
      </c>
      <c r="AF140" s="67">
        <v>12.106540000000001</v>
      </c>
      <c r="AG140" s="47">
        <v>0.29313650000000002</v>
      </c>
      <c r="AH140" s="15">
        <v>5.6660000000000002E-2</v>
      </c>
      <c r="AI140" s="4">
        <v>2.7999999999999998E-4</v>
      </c>
      <c r="AJ140" s="89">
        <v>0.40555999999999998</v>
      </c>
      <c r="AK140" s="4">
        <v>2.5420000000000002E-2</v>
      </c>
      <c r="AL140" s="4">
        <v>5.5999999999999995E-4</v>
      </c>
      <c r="AM140" s="4">
        <v>3.8148000000000001E-3</v>
      </c>
      <c r="AN140" s="4">
        <v>7.4000000000000003E-6</v>
      </c>
      <c r="AO140" s="46">
        <v>507.2</v>
      </c>
      <c r="AP140" s="46">
        <v>8</v>
      </c>
      <c r="AQ140" s="166">
        <v>512</v>
      </c>
      <c r="AR140" s="166">
        <v>12</v>
      </c>
      <c r="AS140" s="46">
        <v>507</v>
      </c>
      <c r="AT140" s="46">
        <v>11</v>
      </c>
      <c r="AU140" s="46">
        <v>478</v>
      </c>
      <c r="AV140" s="46">
        <v>11</v>
      </c>
      <c r="AW140" s="46">
        <v>33.5</v>
      </c>
      <c r="AX140" s="46">
        <v>1.5</v>
      </c>
      <c r="AY140" s="46">
        <v>336</v>
      </c>
      <c r="AZ140" s="46">
        <v>15</v>
      </c>
      <c r="BA140" s="46">
        <v>712200</v>
      </c>
      <c r="BB140" s="46">
        <v>27000</v>
      </c>
      <c r="BC140" s="46">
        <v>5208</v>
      </c>
      <c r="BD140" s="46">
        <v>198</v>
      </c>
      <c r="BE140" s="46">
        <v>123960</v>
      </c>
      <c r="BF140" s="46">
        <v>4800</v>
      </c>
      <c r="BG140" s="46">
        <v>26.4</v>
      </c>
      <c r="BH140" s="46">
        <v>10.199999999999999</v>
      </c>
      <c r="BI140" s="46">
        <f t="shared" si="83"/>
        <v>4695.454545454546</v>
      </c>
      <c r="BJ140" s="46">
        <f t="shared" si="84"/>
        <v>1823.2412261768002</v>
      </c>
      <c r="BL140" s="45" t="s">
        <v>2471</v>
      </c>
      <c r="BM140" s="45" t="s">
        <v>2203</v>
      </c>
      <c r="BN140" s="45" t="s">
        <v>2473</v>
      </c>
      <c r="BO140" s="45" t="s">
        <v>1756</v>
      </c>
      <c r="BP140" s="186">
        <v>0.76888969907407401</v>
      </c>
      <c r="BQ140" s="46">
        <v>18.04</v>
      </c>
      <c r="BR140" s="46" t="s">
        <v>2470</v>
      </c>
      <c r="BS140" s="46">
        <v>199000</v>
      </c>
      <c r="BT140" s="46">
        <v>14000</v>
      </c>
      <c r="BU140" s="46">
        <v>3320</v>
      </c>
      <c r="BV140" s="46">
        <v>900</v>
      </c>
      <c r="BW140" s="46">
        <v>6230</v>
      </c>
      <c r="BX140" s="46">
        <v>710</v>
      </c>
      <c r="BY140" s="46">
        <v>1.08</v>
      </c>
      <c r="BZ140" s="46">
        <v>0.37</v>
      </c>
      <c r="CA140" s="166">
        <v>13700</v>
      </c>
      <c r="CB140" s="46">
        <v>810</v>
      </c>
      <c r="CC140" s="46">
        <v>93900</v>
      </c>
      <c r="CD140" s="46">
        <v>8500</v>
      </c>
      <c r="CE140" s="46">
        <v>233000</v>
      </c>
      <c r="CF140" s="46">
        <v>18000</v>
      </c>
      <c r="CG140" s="46">
        <v>29100</v>
      </c>
      <c r="CH140" s="46">
        <v>2600</v>
      </c>
      <c r="CI140" s="46">
        <v>101100</v>
      </c>
      <c r="CJ140" s="46">
        <v>9000</v>
      </c>
      <c r="CK140" s="46">
        <v>40600</v>
      </c>
      <c r="CL140" s="46">
        <v>3500</v>
      </c>
      <c r="CM140" s="46">
        <v>151</v>
      </c>
      <c r="CN140" s="46">
        <v>11</v>
      </c>
      <c r="CO140" s="46">
        <v>22000</v>
      </c>
      <c r="CP140" s="46">
        <v>1600</v>
      </c>
      <c r="CQ140" s="46">
        <v>2160</v>
      </c>
      <c r="CR140" s="46">
        <v>180</v>
      </c>
      <c r="CS140" s="46">
        <v>4740</v>
      </c>
      <c r="CT140" s="46">
        <v>320</v>
      </c>
      <c r="CU140" s="46">
        <v>304</v>
      </c>
      <c r="CV140" s="46">
        <v>22</v>
      </c>
      <c r="CW140" s="46">
        <v>314</v>
      </c>
      <c r="CX140" s="46">
        <v>20</v>
      </c>
      <c r="CY140" s="46">
        <v>26.7</v>
      </c>
      <c r="CZ140" s="46">
        <v>3.7</v>
      </c>
      <c r="DA140" s="46">
        <v>88</v>
      </c>
      <c r="DB140" s="46">
        <v>12</v>
      </c>
      <c r="DC140" s="46">
        <v>8.1999999999999993</v>
      </c>
      <c r="DD140" s="46">
        <v>1.7</v>
      </c>
      <c r="DE140" s="46">
        <v>54100</v>
      </c>
      <c r="DF140" s="46">
        <v>4300</v>
      </c>
      <c r="DG140" s="46">
        <v>3600</v>
      </c>
      <c r="DH140" s="46">
        <v>270</v>
      </c>
      <c r="DJ140" s="203" t="e">
        <f>#REF!</f>
        <v>#REF!</v>
      </c>
      <c r="DK140" s="204">
        <f t="shared" si="85"/>
        <v>396202.53164556966</v>
      </c>
      <c r="DL140" s="204">
        <f t="shared" si="86"/>
        <v>380097.87928221858</v>
      </c>
      <c r="DM140" s="204">
        <f t="shared" si="87"/>
        <v>313577.58620689658</v>
      </c>
      <c r="DN140" s="204">
        <f t="shared" si="88"/>
        <v>221225.38293216631</v>
      </c>
      <c r="DO140" s="204">
        <f t="shared" si="89"/>
        <v>274324.32432432432</v>
      </c>
      <c r="DP140" s="204">
        <f t="shared" si="90"/>
        <v>2682.0603907637656</v>
      </c>
      <c r="DQ140" s="204">
        <f t="shared" si="91"/>
        <v>110552.76381909547</v>
      </c>
      <c r="DR140" s="204">
        <f t="shared" si="92"/>
        <v>59833.795013850417</v>
      </c>
      <c r="DS140" s="204">
        <f t="shared" si="93"/>
        <v>19268.292682926829</v>
      </c>
      <c r="DT140" s="204">
        <f t="shared" si="94"/>
        <v>5567.7655677655675</v>
      </c>
      <c r="DU140" s="204">
        <f t="shared" si="95"/>
        <v>1962.5</v>
      </c>
      <c r="DV140" s="204">
        <f t="shared" si="96"/>
        <v>1080.9716599190283</v>
      </c>
      <c r="DW140" s="204">
        <f t="shared" si="97"/>
        <v>546.58385093167703</v>
      </c>
      <c r="DX140" s="204">
        <f t="shared" si="98"/>
        <v>333.33333333333331</v>
      </c>
      <c r="DY140" s="205">
        <f t="shared" si="99"/>
        <v>1.5401094694175175E-2</v>
      </c>
      <c r="DZ140" s="206">
        <f t="shared" si="100"/>
        <v>1.7299578059071729E-3</v>
      </c>
      <c r="EA140" s="206">
        <f t="shared" si="101"/>
        <v>15.027777777777779</v>
      </c>
      <c r="EB140" s="223"/>
    </row>
    <row r="141" spans="1:132">
      <c r="A141" s="186">
        <v>42527.775002708331</v>
      </c>
      <c r="B141" s="45" t="s">
        <v>2474</v>
      </c>
      <c r="D141" s="45">
        <v>65549</v>
      </c>
      <c r="E141" s="45">
        <v>29545</v>
      </c>
      <c r="F141" s="45" t="s">
        <v>2475</v>
      </c>
      <c r="G141" s="45" t="s">
        <v>2201</v>
      </c>
      <c r="H141" s="45" t="s">
        <v>2476</v>
      </c>
      <c r="I141" s="45" t="s">
        <v>1756</v>
      </c>
      <c r="J141" s="159">
        <v>0.77494363425925927</v>
      </c>
      <c r="K141" s="46">
        <v>17.122</v>
      </c>
      <c r="L141" s="45" t="s">
        <v>2474</v>
      </c>
      <c r="M141" s="46">
        <v>3210</v>
      </c>
      <c r="N141" s="46">
        <v>53900</v>
      </c>
      <c r="O141" s="160">
        <v>0.65400000000000003</v>
      </c>
      <c r="P141" s="160">
        <f t="shared" si="78"/>
        <v>1.9901919505414548E-2</v>
      </c>
      <c r="Q141" s="161">
        <v>8.3299999999999999E-2</v>
      </c>
      <c r="R141" s="161">
        <f t="shared" si="79"/>
        <v>2.3098822480810575E-3</v>
      </c>
      <c r="S141" s="161">
        <v>0.96550999999999998</v>
      </c>
      <c r="T141" s="162">
        <v>12.004799999999999</v>
      </c>
      <c r="U141" s="162">
        <f t="shared" si="80"/>
        <v>0.33288925296464589</v>
      </c>
      <c r="V141" s="163">
        <v>5.7279999999999998E-2</v>
      </c>
      <c r="W141" s="163">
        <f t="shared" si="81"/>
        <v>1.2038684978019816E-3</v>
      </c>
      <c r="X141" s="162">
        <v>-0.10219</v>
      </c>
      <c r="Y141" s="164">
        <v>2.5069999999999999E-2</v>
      </c>
      <c r="Z141" s="164">
        <f t="shared" si="82"/>
        <v>6.8044247368899597E-4</v>
      </c>
      <c r="AA141" s="15">
        <v>0.65400000000000003</v>
      </c>
      <c r="AB141" s="15">
        <v>1.4999999999999999E-2</v>
      </c>
      <c r="AC141" s="15">
        <v>8.3299999999999999E-2</v>
      </c>
      <c r="AD141" s="15">
        <v>1.6000000000000001E-3</v>
      </c>
      <c r="AE141" s="47">
        <v>0.96550999999999998</v>
      </c>
      <c r="AF141" s="67">
        <v>12.004799999999999</v>
      </c>
      <c r="AG141" s="47">
        <v>0.23058439999999999</v>
      </c>
      <c r="AH141" s="15">
        <v>5.7279999999999998E-2</v>
      </c>
      <c r="AI141" s="4">
        <v>3.6999999999999999E-4</v>
      </c>
      <c r="AJ141" s="89">
        <v>-0.10219</v>
      </c>
      <c r="AK141" s="4">
        <v>2.5069999999999999E-2</v>
      </c>
      <c r="AL141" s="4">
        <v>4.6000000000000001E-4</v>
      </c>
      <c r="AM141" s="4">
        <v>4.6078999999999998E-3</v>
      </c>
      <c r="AN141" s="4">
        <v>7.7000000000000008E-6</v>
      </c>
      <c r="AO141" s="46">
        <v>510.7</v>
      </c>
      <c r="AP141" s="46">
        <v>9.1</v>
      </c>
      <c r="AQ141" s="166">
        <v>515.79999999999995</v>
      </c>
      <c r="AR141" s="166">
        <v>9.8000000000000007</v>
      </c>
      <c r="AS141" s="46">
        <v>500.6</v>
      </c>
      <c r="AT141" s="46">
        <v>9.1</v>
      </c>
      <c r="AU141" s="46">
        <v>502</v>
      </c>
      <c r="AV141" s="46">
        <v>14</v>
      </c>
      <c r="AW141" s="46">
        <v>33.6</v>
      </c>
      <c r="AX141" s="46">
        <v>1.5</v>
      </c>
      <c r="AY141" s="46">
        <v>344</v>
      </c>
      <c r="AZ141" s="46">
        <v>15</v>
      </c>
      <c r="BA141" s="46">
        <v>724800</v>
      </c>
      <c r="BB141" s="46">
        <v>28200</v>
      </c>
      <c r="BC141" s="46">
        <v>5184</v>
      </c>
      <c r="BD141" s="46">
        <v>210</v>
      </c>
      <c r="BE141" s="46">
        <v>123900</v>
      </c>
      <c r="BF141" s="46">
        <v>4920</v>
      </c>
      <c r="BG141" s="46">
        <v>28.2</v>
      </c>
      <c r="BH141" s="46">
        <v>13.8</v>
      </c>
      <c r="BI141" s="46">
        <f t="shared" si="83"/>
        <v>4393.6170212765956</v>
      </c>
      <c r="BJ141" s="46">
        <f t="shared" si="84"/>
        <v>2157.1349296361195</v>
      </c>
      <c r="BL141" s="45" t="s">
        <v>2475</v>
      </c>
      <c r="BM141" s="45" t="s">
        <v>2203</v>
      </c>
      <c r="BN141" s="45" t="s">
        <v>2477</v>
      </c>
      <c r="BO141" s="45" t="s">
        <v>1756</v>
      </c>
      <c r="BP141" s="186">
        <v>0.77505208333333331</v>
      </c>
      <c r="BQ141" s="46">
        <v>18.122</v>
      </c>
      <c r="BR141" s="46" t="s">
        <v>2474</v>
      </c>
      <c r="BS141" s="46">
        <v>220000</v>
      </c>
      <c r="BT141" s="46">
        <v>11000</v>
      </c>
      <c r="BU141" s="46">
        <v>4100</v>
      </c>
      <c r="BV141" s="46">
        <v>950</v>
      </c>
      <c r="BW141" s="46">
        <v>6170</v>
      </c>
      <c r="BX141" s="46">
        <v>610</v>
      </c>
      <c r="BY141" s="46">
        <v>0.5</v>
      </c>
      <c r="BZ141" s="46">
        <v>0.25</v>
      </c>
      <c r="CA141" s="166">
        <v>13100</v>
      </c>
      <c r="CB141" s="46">
        <v>870</v>
      </c>
      <c r="CC141" s="46">
        <v>84100</v>
      </c>
      <c r="CD141" s="46">
        <v>5000</v>
      </c>
      <c r="CE141" s="46">
        <v>217000</v>
      </c>
      <c r="CF141" s="46">
        <v>18000</v>
      </c>
      <c r="CG141" s="46">
        <v>28000</v>
      </c>
      <c r="CH141" s="46">
        <v>2900</v>
      </c>
      <c r="CI141" s="46">
        <v>96500</v>
      </c>
      <c r="CJ141" s="46">
        <v>7100</v>
      </c>
      <c r="CK141" s="46">
        <v>38700</v>
      </c>
      <c r="CL141" s="46">
        <v>2600</v>
      </c>
      <c r="CM141" s="46">
        <v>128.69999999999999</v>
      </c>
      <c r="CN141" s="46">
        <v>9.1</v>
      </c>
      <c r="CO141" s="46">
        <v>19930</v>
      </c>
      <c r="CP141" s="46">
        <v>880</v>
      </c>
      <c r="CQ141" s="46">
        <v>2020</v>
      </c>
      <c r="CR141" s="46">
        <v>130</v>
      </c>
      <c r="CS141" s="46">
        <v>4690</v>
      </c>
      <c r="CT141" s="46">
        <v>370</v>
      </c>
      <c r="CU141" s="46">
        <v>270</v>
      </c>
      <c r="CV141" s="46">
        <v>20</v>
      </c>
      <c r="CW141" s="46">
        <v>314</v>
      </c>
      <c r="CX141" s="46">
        <v>22</v>
      </c>
      <c r="CY141" s="46">
        <v>26.3</v>
      </c>
      <c r="CZ141" s="46">
        <v>1.9</v>
      </c>
      <c r="DA141" s="46">
        <v>89</v>
      </c>
      <c r="DB141" s="46">
        <v>14</v>
      </c>
      <c r="DC141" s="46">
        <v>8.1999999999999993</v>
      </c>
      <c r="DD141" s="46">
        <v>1.5</v>
      </c>
      <c r="DE141" s="46">
        <v>53900</v>
      </c>
      <c r="DF141" s="46">
        <v>3400</v>
      </c>
      <c r="DG141" s="46">
        <v>3210</v>
      </c>
      <c r="DH141" s="46">
        <v>240</v>
      </c>
      <c r="DJ141" s="203" t="e">
        <f>#REF!</f>
        <v>#REF!</v>
      </c>
      <c r="DK141" s="204">
        <f t="shared" si="85"/>
        <v>354852.3206751055</v>
      </c>
      <c r="DL141" s="204">
        <f t="shared" si="86"/>
        <v>353996.73735725938</v>
      </c>
      <c r="DM141" s="204">
        <f t="shared" si="87"/>
        <v>301724.13793103449</v>
      </c>
      <c r="DN141" s="204">
        <f t="shared" si="88"/>
        <v>211159.73741794311</v>
      </c>
      <c r="DO141" s="204">
        <f t="shared" si="89"/>
        <v>261486.48648648651</v>
      </c>
      <c r="DP141" s="204">
        <f t="shared" si="90"/>
        <v>2285.9680284191827</v>
      </c>
      <c r="DQ141" s="204">
        <f t="shared" si="91"/>
        <v>100150.75376884421</v>
      </c>
      <c r="DR141" s="204">
        <f t="shared" si="92"/>
        <v>55955.67867036011</v>
      </c>
      <c r="DS141" s="204">
        <f t="shared" si="93"/>
        <v>19065.040650406503</v>
      </c>
      <c r="DT141" s="204">
        <f t="shared" si="94"/>
        <v>4945.0549450549452</v>
      </c>
      <c r="DU141" s="204">
        <f t="shared" si="95"/>
        <v>1962.5</v>
      </c>
      <c r="DV141" s="204">
        <f t="shared" si="96"/>
        <v>1064.7773279352227</v>
      </c>
      <c r="DW141" s="204">
        <f t="shared" si="97"/>
        <v>552.79503105590061</v>
      </c>
      <c r="DX141" s="204">
        <f t="shared" si="98"/>
        <v>333.33333333333331</v>
      </c>
      <c r="DY141" s="205">
        <f t="shared" si="99"/>
        <v>1.4125974440209736E-2</v>
      </c>
      <c r="DZ141" s="206">
        <f t="shared" si="100"/>
        <v>1.7484008528784647E-3</v>
      </c>
      <c r="EA141" s="206">
        <f t="shared" si="101"/>
        <v>16.791277258566979</v>
      </c>
      <c r="EB141" s="223"/>
    </row>
    <row r="142" spans="1:132">
      <c r="A142" s="186">
        <v>42527.780652928239</v>
      </c>
      <c r="B142" s="45" t="s">
        <v>2478</v>
      </c>
      <c r="D142" s="45">
        <v>65563</v>
      </c>
      <c r="E142" s="45">
        <v>29614</v>
      </c>
      <c r="F142" s="45" t="s">
        <v>2479</v>
      </c>
      <c r="G142" s="45" t="s">
        <v>2201</v>
      </c>
      <c r="H142" s="45" t="s">
        <v>2480</v>
      </c>
      <c r="I142" s="45" t="s">
        <v>1756</v>
      </c>
      <c r="J142" s="159">
        <v>0.78059386574074063</v>
      </c>
      <c r="K142" s="46">
        <v>17.085000000000001</v>
      </c>
      <c r="L142" s="45" t="s">
        <v>2478</v>
      </c>
      <c r="M142" s="46">
        <v>4230</v>
      </c>
      <c r="N142" s="46">
        <v>54600</v>
      </c>
      <c r="O142" s="160">
        <v>0.65500000000000003</v>
      </c>
      <c r="P142" s="160">
        <f t="shared" si="78"/>
        <v>1.9915069670980313E-2</v>
      </c>
      <c r="Q142" s="161">
        <v>8.2600000000000007E-2</v>
      </c>
      <c r="R142" s="161">
        <f t="shared" si="79"/>
        <v>2.2998052091427225E-3</v>
      </c>
      <c r="S142" s="161">
        <v>0.95716999999999997</v>
      </c>
      <c r="T142" s="162">
        <v>12.106540000000001</v>
      </c>
      <c r="U142" s="162">
        <f t="shared" si="80"/>
        <v>0.33707846147934162</v>
      </c>
      <c r="V142" s="163">
        <v>5.7790000000000001E-2</v>
      </c>
      <c r="W142" s="163">
        <f t="shared" si="81"/>
        <v>1.1940995100911816E-3</v>
      </c>
      <c r="X142" s="162">
        <v>-0.19986999999999999</v>
      </c>
      <c r="Y142" s="164">
        <v>2.4340000000000001E-2</v>
      </c>
      <c r="Z142" s="164">
        <f t="shared" si="82"/>
        <v>6.9783539606414345E-4</v>
      </c>
      <c r="AA142" s="15">
        <v>0.65500000000000003</v>
      </c>
      <c r="AB142" s="15">
        <v>1.4999999999999999E-2</v>
      </c>
      <c r="AC142" s="15">
        <v>8.2600000000000007E-2</v>
      </c>
      <c r="AD142" s="15">
        <v>1.6000000000000001E-3</v>
      </c>
      <c r="AE142" s="47">
        <v>0.95716999999999997</v>
      </c>
      <c r="AF142" s="67">
        <v>12.106540000000001</v>
      </c>
      <c r="AG142" s="47">
        <v>0.2345092</v>
      </c>
      <c r="AH142" s="15">
        <v>5.7790000000000001E-2</v>
      </c>
      <c r="AI142" s="4">
        <v>2.9999999999999997E-4</v>
      </c>
      <c r="AJ142" s="89">
        <v>-0.19986999999999999</v>
      </c>
      <c r="AK142" s="4">
        <v>2.4340000000000001E-2</v>
      </c>
      <c r="AL142" s="4">
        <v>5.0000000000000001E-4</v>
      </c>
      <c r="AM142" s="4">
        <v>5.7587000000000003E-3</v>
      </c>
      <c r="AN142" s="4">
        <v>8.6000000000000007E-6</v>
      </c>
      <c r="AO142" s="46">
        <v>511.4</v>
      </c>
      <c r="AP142" s="46">
        <v>9.3000000000000007</v>
      </c>
      <c r="AQ142" s="166">
        <v>511.4</v>
      </c>
      <c r="AR142" s="166">
        <v>9.6</v>
      </c>
      <c r="AS142" s="46">
        <v>486.1</v>
      </c>
      <c r="AT142" s="46">
        <v>9.9</v>
      </c>
      <c r="AU142" s="46">
        <v>521</v>
      </c>
      <c r="AV142" s="46">
        <v>11</v>
      </c>
      <c r="AW142" s="46">
        <v>37.700000000000003</v>
      </c>
      <c r="AX142" s="46">
        <v>1.9</v>
      </c>
      <c r="AY142" s="46">
        <v>385</v>
      </c>
      <c r="AZ142" s="46">
        <v>19</v>
      </c>
      <c r="BA142" s="46">
        <v>796800</v>
      </c>
      <c r="BB142" s="46">
        <v>33600</v>
      </c>
      <c r="BC142" s="46">
        <v>5790</v>
      </c>
      <c r="BD142" s="46">
        <v>270</v>
      </c>
      <c r="BE142" s="46">
        <v>138600</v>
      </c>
      <c r="BF142" s="46">
        <v>6000</v>
      </c>
      <c r="BG142" s="46">
        <v>14.4</v>
      </c>
      <c r="BH142" s="46">
        <v>14.4</v>
      </c>
      <c r="BI142" s="46">
        <f t="shared" si="83"/>
        <v>9625</v>
      </c>
      <c r="BJ142" s="46">
        <f t="shared" si="84"/>
        <v>9634.0145376219516</v>
      </c>
      <c r="BL142" s="45" t="s">
        <v>2479</v>
      </c>
      <c r="BM142" s="45" t="s">
        <v>2203</v>
      </c>
      <c r="BN142" s="45" t="s">
        <v>2481</v>
      </c>
      <c r="BO142" s="45" t="s">
        <v>1756</v>
      </c>
      <c r="BP142" s="186">
        <v>0.78070231481481489</v>
      </c>
      <c r="BQ142" s="46">
        <v>18.085000000000001</v>
      </c>
      <c r="BR142" s="46" t="s">
        <v>2478</v>
      </c>
      <c r="BS142" s="46">
        <v>194000</v>
      </c>
      <c r="BT142" s="46">
        <v>13000</v>
      </c>
      <c r="BU142" s="46">
        <v>3570</v>
      </c>
      <c r="BV142" s="46">
        <v>780</v>
      </c>
      <c r="BW142" s="46">
        <v>7110</v>
      </c>
      <c r="BX142" s="46">
        <v>860</v>
      </c>
      <c r="BY142" s="46">
        <v>1.1000000000000001</v>
      </c>
      <c r="BZ142" s="46">
        <v>0.44</v>
      </c>
      <c r="CA142" s="166">
        <v>14630</v>
      </c>
      <c r="CB142" s="46">
        <v>380</v>
      </c>
      <c r="CC142" s="46">
        <v>96400</v>
      </c>
      <c r="CD142" s="46">
        <v>4500</v>
      </c>
      <c r="CE142" s="46">
        <v>226000</v>
      </c>
      <c r="CF142" s="46">
        <v>14000</v>
      </c>
      <c r="CG142" s="46">
        <v>28400</v>
      </c>
      <c r="CH142" s="46">
        <v>2000</v>
      </c>
      <c r="CI142" s="46">
        <v>103200</v>
      </c>
      <c r="CJ142" s="46">
        <v>7200</v>
      </c>
      <c r="CK142" s="46">
        <v>45700</v>
      </c>
      <c r="CL142" s="46">
        <v>2900</v>
      </c>
      <c r="CM142" s="46">
        <v>163</v>
      </c>
      <c r="CN142" s="46">
        <v>12</v>
      </c>
      <c r="CO142" s="46">
        <v>22700</v>
      </c>
      <c r="CP142" s="46">
        <v>1700</v>
      </c>
      <c r="CQ142" s="46">
        <v>2310</v>
      </c>
      <c r="CR142" s="46">
        <v>150</v>
      </c>
      <c r="CS142" s="46">
        <v>5310</v>
      </c>
      <c r="CT142" s="46">
        <v>290</v>
      </c>
      <c r="CU142" s="46">
        <v>321</v>
      </c>
      <c r="CV142" s="46">
        <v>28</v>
      </c>
      <c r="CW142" s="46">
        <v>318</v>
      </c>
      <c r="CX142" s="46">
        <v>17</v>
      </c>
      <c r="CY142" s="46">
        <v>27.5</v>
      </c>
      <c r="CZ142" s="46">
        <v>3.3</v>
      </c>
      <c r="DA142" s="46">
        <v>98</v>
      </c>
      <c r="DB142" s="46">
        <v>12</v>
      </c>
      <c r="DC142" s="46">
        <v>10.199999999999999</v>
      </c>
      <c r="DD142" s="46">
        <v>1.5</v>
      </c>
      <c r="DE142" s="46">
        <v>54600</v>
      </c>
      <c r="DF142" s="46">
        <v>3300</v>
      </c>
      <c r="DG142" s="46">
        <v>4230</v>
      </c>
      <c r="DH142" s="46">
        <v>250</v>
      </c>
      <c r="DJ142" s="203" t="e">
        <f>#REF!</f>
        <v>#REF!</v>
      </c>
      <c r="DK142" s="204">
        <f t="shared" si="85"/>
        <v>406751.0548523207</v>
      </c>
      <c r="DL142" s="204">
        <f t="shared" si="86"/>
        <v>368678.62969004893</v>
      </c>
      <c r="DM142" s="204">
        <f t="shared" si="87"/>
        <v>306034.4827586207</v>
      </c>
      <c r="DN142" s="204">
        <f t="shared" si="88"/>
        <v>225820.56892778992</v>
      </c>
      <c r="DO142" s="204">
        <f t="shared" si="89"/>
        <v>308783.78378378379</v>
      </c>
      <c r="DP142" s="204">
        <f t="shared" si="90"/>
        <v>2895.204262877442</v>
      </c>
      <c r="DQ142" s="204">
        <f t="shared" si="91"/>
        <v>114070.35175879396</v>
      </c>
      <c r="DR142" s="204">
        <f t="shared" si="92"/>
        <v>63988.919667590024</v>
      </c>
      <c r="DS142" s="204">
        <f t="shared" si="93"/>
        <v>21585.365853658535</v>
      </c>
      <c r="DT142" s="204">
        <f t="shared" si="94"/>
        <v>5879.1208791208792</v>
      </c>
      <c r="DU142" s="204">
        <f t="shared" si="95"/>
        <v>1987.5</v>
      </c>
      <c r="DV142" s="204">
        <f t="shared" si="96"/>
        <v>1113.3603238866397</v>
      </c>
      <c r="DW142" s="204">
        <f t="shared" si="97"/>
        <v>608.695652173913</v>
      </c>
      <c r="DX142" s="204">
        <f t="shared" si="98"/>
        <v>414.63414634146341</v>
      </c>
      <c r="DY142" s="205">
        <f t="shared" si="99"/>
        <v>1.5426435114975419E-2</v>
      </c>
      <c r="DZ142" s="206">
        <f t="shared" si="100"/>
        <v>1.9209039548022597E-3</v>
      </c>
      <c r="EA142" s="206">
        <f t="shared" si="101"/>
        <v>12.907801418439716</v>
      </c>
      <c r="EB142" s="223"/>
    </row>
    <row r="143" spans="1:132">
      <c r="A143" s="186">
        <v>42527.786283518515</v>
      </c>
      <c r="B143" s="45" t="s">
        <v>2482</v>
      </c>
      <c r="D143" s="45">
        <v>65583</v>
      </c>
      <c r="E143" s="45">
        <v>29607</v>
      </c>
      <c r="F143" s="45" t="s">
        <v>2483</v>
      </c>
      <c r="G143" s="45" t="s">
        <v>2201</v>
      </c>
      <c r="H143" s="45" t="s">
        <v>2484</v>
      </c>
      <c r="I143" s="45" t="s">
        <v>1756</v>
      </c>
      <c r="J143" s="159">
        <v>0.78622453703703699</v>
      </c>
      <c r="K143" s="46">
        <v>17.033999999999999</v>
      </c>
      <c r="L143" s="45" t="s">
        <v>2482</v>
      </c>
      <c r="M143" s="46">
        <v>4300</v>
      </c>
      <c r="N143" s="46">
        <v>54200</v>
      </c>
      <c r="O143" s="160">
        <v>0.64600000000000002</v>
      </c>
      <c r="P143" s="160">
        <f t="shared" si="78"/>
        <v>2.3810216294691655E-2</v>
      </c>
      <c r="Q143" s="161">
        <v>8.2699999999999996E-2</v>
      </c>
      <c r="R143" s="161">
        <f t="shared" si="79"/>
        <v>2.9147411548883719E-3</v>
      </c>
      <c r="S143" s="161">
        <v>0.98455999999999999</v>
      </c>
      <c r="T143" s="162">
        <v>12.091900000000001</v>
      </c>
      <c r="U143" s="162">
        <f t="shared" si="80"/>
        <v>0.42617598818910479</v>
      </c>
      <c r="V143" s="163">
        <v>5.6930000000000001E-2</v>
      </c>
      <c r="W143" s="163">
        <f t="shared" si="81"/>
        <v>1.1749510457887173E-3</v>
      </c>
      <c r="X143" s="162">
        <v>-0.15756999999999999</v>
      </c>
      <c r="Y143" s="164">
        <v>2.4830000000000001E-2</v>
      </c>
      <c r="Z143" s="164">
        <f t="shared" si="82"/>
        <v>9.3311926354566277E-4</v>
      </c>
      <c r="AA143" s="15">
        <v>0.64600000000000002</v>
      </c>
      <c r="AB143" s="15">
        <v>0.02</v>
      </c>
      <c r="AC143" s="15">
        <v>8.2699999999999996E-2</v>
      </c>
      <c r="AD143" s="15">
        <v>2.3999999999999998E-3</v>
      </c>
      <c r="AE143" s="47">
        <v>0.98455999999999999</v>
      </c>
      <c r="AF143" s="67">
        <v>12.091900000000001</v>
      </c>
      <c r="AG143" s="47">
        <v>0.35091359999999999</v>
      </c>
      <c r="AH143" s="15">
        <v>5.6930000000000001E-2</v>
      </c>
      <c r="AI143" s="4">
        <v>2.9E-4</v>
      </c>
      <c r="AJ143" s="89">
        <v>-0.15756999999999999</v>
      </c>
      <c r="AK143" s="4">
        <v>2.4830000000000001E-2</v>
      </c>
      <c r="AL143" s="4">
        <v>7.9000000000000001E-4</v>
      </c>
      <c r="AM143" s="4">
        <v>6.8859999999999998E-3</v>
      </c>
      <c r="AN143" s="4">
        <v>1.2E-5</v>
      </c>
      <c r="AO143" s="46">
        <v>506</v>
      </c>
      <c r="AP143" s="46">
        <v>12</v>
      </c>
      <c r="AQ143" s="166">
        <v>512</v>
      </c>
      <c r="AR143" s="166">
        <v>14</v>
      </c>
      <c r="AS143" s="46">
        <v>496</v>
      </c>
      <c r="AT143" s="46">
        <v>16</v>
      </c>
      <c r="AU143" s="46">
        <v>488</v>
      </c>
      <c r="AV143" s="46">
        <v>11</v>
      </c>
      <c r="AW143" s="46">
        <v>39.1</v>
      </c>
      <c r="AX143" s="46">
        <v>2</v>
      </c>
      <c r="AY143" s="46">
        <v>387</v>
      </c>
      <c r="AZ143" s="46">
        <v>18</v>
      </c>
      <c r="BA143" s="46">
        <v>810600</v>
      </c>
      <c r="BB143" s="46">
        <v>31800</v>
      </c>
      <c r="BC143" s="46">
        <v>5910</v>
      </c>
      <c r="BD143" s="46">
        <v>270</v>
      </c>
      <c r="BE143" s="46">
        <v>142560</v>
      </c>
      <c r="BF143" s="46">
        <v>5820</v>
      </c>
      <c r="BG143" s="46">
        <v>9.6</v>
      </c>
      <c r="BH143" s="46">
        <v>15</v>
      </c>
      <c r="BI143" s="46">
        <f t="shared" si="83"/>
        <v>14850</v>
      </c>
      <c r="BJ143" s="46">
        <f t="shared" si="84"/>
        <v>23211.043682439722</v>
      </c>
      <c r="BL143" s="45" t="s">
        <v>2483</v>
      </c>
      <c r="BM143" s="45" t="s">
        <v>2203</v>
      </c>
      <c r="BN143" s="45" t="s">
        <v>2485</v>
      </c>
      <c r="BO143" s="45" t="s">
        <v>1756</v>
      </c>
      <c r="BP143" s="186">
        <v>0.78633287037037036</v>
      </c>
      <c r="BQ143" s="46">
        <v>18.033999999999999</v>
      </c>
      <c r="BR143" s="46" t="s">
        <v>2482</v>
      </c>
      <c r="BS143" s="46">
        <v>201000</v>
      </c>
      <c r="BT143" s="46">
        <v>11000</v>
      </c>
      <c r="BU143" s="46">
        <v>4700</v>
      </c>
      <c r="BV143" s="46">
        <v>1300</v>
      </c>
      <c r="BW143" s="46">
        <v>6910</v>
      </c>
      <c r="BX143" s="46">
        <v>640</v>
      </c>
      <c r="BY143" s="46">
        <v>0.61</v>
      </c>
      <c r="BZ143" s="46">
        <v>0.27</v>
      </c>
      <c r="CA143" s="166">
        <v>14500</v>
      </c>
      <c r="CB143" s="46">
        <v>1100</v>
      </c>
      <c r="CC143" s="46">
        <v>95000</v>
      </c>
      <c r="CD143" s="46">
        <v>7100</v>
      </c>
      <c r="CE143" s="46">
        <v>232000</v>
      </c>
      <c r="CF143" s="46">
        <v>16000</v>
      </c>
      <c r="CG143" s="46">
        <v>30600</v>
      </c>
      <c r="CH143" s="46">
        <v>2700</v>
      </c>
      <c r="CI143" s="46">
        <v>108700</v>
      </c>
      <c r="CJ143" s="46">
        <v>8000</v>
      </c>
      <c r="CK143" s="46">
        <v>42800</v>
      </c>
      <c r="CL143" s="46">
        <v>3300</v>
      </c>
      <c r="CM143" s="46">
        <v>158</v>
      </c>
      <c r="CN143" s="46">
        <v>12</v>
      </c>
      <c r="CO143" s="46">
        <v>22300</v>
      </c>
      <c r="CP143" s="46">
        <v>1600</v>
      </c>
      <c r="CQ143" s="46">
        <v>2350</v>
      </c>
      <c r="CR143" s="46">
        <v>170</v>
      </c>
      <c r="CS143" s="46">
        <v>5110</v>
      </c>
      <c r="CT143" s="46">
        <v>400</v>
      </c>
      <c r="CU143" s="46">
        <v>319</v>
      </c>
      <c r="CV143" s="46">
        <v>20</v>
      </c>
      <c r="CW143" s="46">
        <v>315</v>
      </c>
      <c r="CX143" s="46">
        <v>30</v>
      </c>
      <c r="CY143" s="46">
        <v>29.7</v>
      </c>
      <c r="CZ143" s="46">
        <v>4.4000000000000004</v>
      </c>
      <c r="DA143" s="46">
        <v>95</v>
      </c>
      <c r="DB143" s="46">
        <v>11</v>
      </c>
      <c r="DC143" s="46">
        <v>10.1</v>
      </c>
      <c r="DD143" s="46">
        <v>1.5</v>
      </c>
      <c r="DE143" s="46">
        <v>54200</v>
      </c>
      <c r="DF143" s="46">
        <v>2800</v>
      </c>
      <c r="DG143" s="46">
        <v>4300</v>
      </c>
      <c r="DH143" s="46">
        <v>300</v>
      </c>
      <c r="DJ143" s="203" t="e">
        <f>#REF!</f>
        <v>#REF!</v>
      </c>
      <c r="DK143" s="204">
        <f t="shared" si="85"/>
        <v>400843.8818565401</v>
      </c>
      <c r="DL143" s="204">
        <f t="shared" si="86"/>
        <v>378466.55791190866</v>
      </c>
      <c r="DM143" s="204">
        <f t="shared" si="87"/>
        <v>329741.37931034487</v>
      </c>
      <c r="DN143" s="204">
        <f t="shared" si="88"/>
        <v>237855.57986870897</v>
      </c>
      <c r="DO143" s="204">
        <f t="shared" si="89"/>
        <v>289189.18918918923</v>
      </c>
      <c r="DP143" s="204">
        <f t="shared" si="90"/>
        <v>2806.3943161634102</v>
      </c>
      <c r="DQ143" s="204">
        <f t="shared" si="91"/>
        <v>112060.30150753769</v>
      </c>
      <c r="DR143" s="204">
        <f t="shared" si="92"/>
        <v>65096.952908587256</v>
      </c>
      <c r="DS143" s="204">
        <f t="shared" si="93"/>
        <v>20772.357723577235</v>
      </c>
      <c r="DT143" s="204">
        <f t="shared" si="94"/>
        <v>5842.4908424908426</v>
      </c>
      <c r="DU143" s="204">
        <f t="shared" si="95"/>
        <v>1968.75</v>
      </c>
      <c r="DV143" s="204">
        <f t="shared" si="96"/>
        <v>1202.4291497975707</v>
      </c>
      <c r="DW143" s="204">
        <f t="shared" si="97"/>
        <v>590.06211180124217</v>
      </c>
      <c r="DX143" s="204">
        <f t="shared" si="98"/>
        <v>410.5691056910569</v>
      </c>
      <c r="DY143" s="205">
        <f t="shared" si="99"/>
        <v>1.5589485125819841E-2</v>
      </c>
      <c r="DZ143" s="206">
        <f t="shared" si="100"/>
        <v>1.9765166340508806E-3</v>
      </c>
      <c r="EA143" s="206">
        <f t="shared" si="101"/>
        <v>12.604651162790697</v>
      </c>
      <c r="EB143" s="223"/>
    </row>
    <row r="144" spans="1:132">
      <c r="A144" s="186">
        <v>42527.791920046293</v>
      </c>
      <c r="B144" s="45" t="s">
        <v>2486</v>
      </c>
      <c r="D144" s="45">
        <v>65649</v>
      </c>
      <c r="E144" s="45">
        <v>29623</v>
      </c>
      <c r="F144" s="45" t="s">
        <v>1805</v>
      </c>
      <c r="G144" s="45" t="s">
        <v>2201</v>
      </c>
      <c r="H144" s="45" t="s">
        <v>2487</v>
      </c>
      <c r="I144" s="45" t="s">
        <v>1756</v>
      </c>
      <c r="J144" s="159">
        <v>0.79186099537037036</v>
      </c>
      <c r="K144" s="46">
        <v>17.071999999999999</v>
      </c>
      <c r="L144" s="45" t="s">
        <v>2486</v>
      </c>
      <c r="M144" s="46">
        <v>3570</v>
      </c>
      <c r="N144" s="46">
        <v>53800</v>
      </c>
      <c r="O144" s="160">
        <v>0.65800000000000003</v>
      </c>
      <c r="P144" s="160">
        <f t="shared" si="78"/>
        <v>2.2297659069956198E-2</v>
      </c>
      <c r="Q144" s="161">
        <v>8.4000000000000005E-2</v>
      </c>
      <c r="R144" s="161">
        <f t="shared" si="79"/>
        <v>2.8482275190019495E-3</v>
      </c>
      <c r="S144" s="161">
        <v>0.97001000000000004</v>
      </c>
      <c r="T144" s="162">
        <v>11.90476</v>
      </c>
      <c r="U144" s="162">
        <f t="shared" si="80"/>
        <v>0.40366032500201204</v>
      </c>
      <c r="V144" s="163">
        <v>5.67E-2</v>
      </c>
      <c r="W144" s="163">
        <f t="shared" si="81"/>
        <v>1.1991897264403161E-3</v>
      </c>
      <c r="X144" s="162">
        <v>-3.3883999999999997E-2</v>
      </c>
      <c r="Y144" s="164">
        <v>2.5420000000000002E-2</v>
      </c>
      <c r="Z144" s="164">
        <f t="shared" si="82"/>
        <v>7.637869860111522E-4</v>
      </c>
      <c r="AA144" s="15">
        <v>0.65800000000000003</v>
      </c>
      <c r="AB144" s="15">
        <v>1.7999999999999999E-2</v>
      </c>
      <c r="AC144" s="15">
        <v>8.4000000000000005E-2</v>
      </c>
      <c r="AD144" s="15">
        <v>2.3E-3</v>
      </c>
      <c r="AE144" s="47">
        <v>0.97001000000000004</v>
      </c>
      <c r="AF144" s="67">
        <v>11.90476</v>
      </c>
      <c r="AG144" s="47">
        <v>0.32596370000000002</v>
      </c>
      <c r="AH144" s="15">
        <v>5.67E-2</v>
      </c>
      <c r="AI144" s="4">
        <v>3.8999999999999999E-4</v>
      </c>
      <c r="AJ144" s="89">
        <v>-3.3883999999999997E-2</v>
      </c>
      <c r="AK144" s="4">
        <v>2.5420000000000002E-2</v>
      </c>
      <c r="AL144" s="4">
        <v>5.6999999999999998E-4</v>
      </c>
      <c r="AM144" s="4">
        <v>8.7760000000000008E-3</v>
      </c>
      <c r="AN144" s="4">
        <v>1.9000000000000001E-5</v>
      </c>
      <c r="AO144" s="46">
        <v>513</v>
      </c>
      <c r="AP144" s="46">
        <v>11</v>
      </c>
      <c r="AQ144" s="166">
        <v>520</v>
      </c>
      <c r="AR144" s="166">
        <v>13</v>
      </c>
      <c r="AS144" s="46">
        <v>507</v>
      </c>
      <c r="AT144" s="46">
        <v>11</v>
      </c>
      <c r="AU144" s="46">
        <v>480</v>
      </c>
      <c r="AV144" s="46">
        <v>15</v>
      </c>
      <c r="AW144" s="46">
        <v>34</v>
      </c>
      <c r="AX144" s="46">
        <v>1.5</v>
      </c>
      <c r="AY144" s="46">
        <v>353</v>
      </c>
      <c r="AZ144" s="46">
        <v>14</v>
      </c>
      <c r="BA144" s="46">
        <v>743400</v>
      </c>
      <c r="BB144" s="46">
        <v>26400</v>
      </c>
      <c r="BC144" s="46">
        <v>5172</v>
      </c>
      <c r="BD144" s="46">
        <v>204</v>
      </c>
      <c r="BE144" s="46">
        <v>126420</v>
      </c>
      <c r="BF144" s="46">
        <v>4740</v>
      </c>
      <c r="BG144" s="46">
        <v>36</v>
      </c>
      <c r="BH144" s="46">
        <v>13.8</v>
      </c>
      <c r="BI144" s="46">
        <f t="shared" si="83"/>
        <v>3511.6666666666665</v>
      </c>
      <c r="BJ144" s="46">
        <f t="shared" si="84"/>
        <v>1352.5627598341318</v>
      </c>
      <c r="BL144" s="45" t="s">
        <v>1805</v>
      </c>
      <c r="BM144" s="45" t="s">
        <v>2203</v>
      </c>
      <c r="BN144" s="45" t="s">
        <v>2488</v>
      </c>
      <c r="BO144" s="45" t="s">
        <v>1756</v>
      </c>
      <c r="BP144" s="186">
        <v>0.79196944444444439</v>
      </c>
      <c r="BQ144" s="46">
        <v>18.071999999999999</v>
      </c>
      <c r="BR144" s="46" t="s">
        <v>2486</v>
      </c>
      <c r="BS144" s="46">
        <v>205000</v>
      </c>
      <c r="BT144" s="46">
        <v>11000</v>
      </c>
      <c r="BU144" s="46">
        <v>3220</v>
      </c>
      <c r="BV144" s="46">
        <v>980</v>
      </c>
      <c r="BW144" s="46">
        <v>6280</v>
      </c>
      <c r="BX144" s="46">
        <v>670</v>
      </c>
      <c r="BY144" s="46">
        <v>0.51</v>
      </c>
      <c r="BZ144" s="46">
        <v>0.21</v>
      </c>
      <c r="CA144" s="166">
        <v>13860</v>
      </c>
      <c r="CB144" s="46">
        <v>800</v>
      </c>
      <c r="CC144" s="46">
        <v>90200</v>
      </c>
      <c r="CD144" s="46">
        <v>7800</v>
      </c>
      <c r="CE144" s="46">
        <v>220000</v>
      </c>
      <c r="CF144" s="46">
        <v>12000</v>
      </c>
      <c r="CG144" s="46">
        <v>29600</v>
      </c>
      <c r="CH144" s="46">
        <v>2200</v>
      </c>
      <c r="CI144" s="46">
        <v>98400</v>
      </c>
      <c r="CJ144" s="46">
        <v>6100</v>
      </c>
      <c r="CK144" s="46">
        <v>39800</v>
      </c>
      <c r="CL144" s="46">
        <v>2400</v>
      </c>
      <c r="CM144" s="46">
        <v>155</v>
      </c>
      <c r="CN144" s="46">
        <v>13</v>
      </c>
      <c r="CO144" s="46">
        <v>22700</v>
      </c>
      <c r="CP144" s="46">
        <v>1700</v>
      </c>
      <c r="CQ144" s="46">
        <v>2250</v>
      </c>
      <c r="CR144" s="46">
        <v>160</v>
      </c>
      <c r="CS144" s="46">
        <v>4900</v>
      </c>
      <c r="CT144" s="46">
        <v>440</v>
      </c>
      <c r="CU144" s="46">
        <v>290</v>
      </c>
      <c r="CV144" s="46">
        <v>21</v>
      </c>
      <c r="CW144" s="46">
        <v>317</v>
      </c>
      <c r="CX144" s="46">
        <v>28</v>
      </c>
      <c r="CY144" s="46">
        <v>28.4</v>
      </c>
      <c r="CZ144" s="46">
        <v>3.7</v>
      </c>
      <c r="DA144" s="46">
        <v>98</v>
      </c>
      <c r="DB144" s="46">
        <v>15</v>
      </c>
      <c r="DC144" s="46">
        <v>9.6999999999999993</v>
      </c>
      <c r="DD144" s="46">
        <v>2</v>
      </c>
      <c r="DE144" s="46">
        <v>53800</v>
      </c>
      <c r="DF144" s="46">
        <v>4800</v>
      </c>
      <c r="DG144" s="46">
        <v>3570</v>
      </c>
      <c r="DH144" s="46">
        <v>270</v>
      </c>
      <c r="DJ144" s="203" t="e">
        <f>#REF!</f>
        <v>#REF!</v>
      </c>
      <c r="DK144" s="204">
        <f t="shared" si="85"/>
        <v>380590.71729957807</v>
      </c>
      <c r="DL144" s="204">
        <f t="shared" si="86"/>
        <v>358890.70146818925</v>
      </c>
      <c r="DM144" s="204">
        <f t="shared" si="87"/>
        <v>318965.5172413793</v>
      </c>
      <c r="DN144" s="204">
        <f t="shared" si="88"/>
        <v>215317.28665207876</v>
      </c>
      <c r="DO144" s="204">
        <f t="shared" si="89"/>
        <v>268918.91891891893</v>
      </c>
      <c r="DP144" s="204">
        <f t="shared" si="90"/>
        <v>2753.108348134991</v>
      </c>
      <c r="DQ144" s="204">
        <f t="shared" si="91"/>
        <v>114070.35175879396</v>
      </c>
      <c r="DR144" s="204">
        <f t="shared" si="92"/>
        <v>62326.869806094182</v>
      </c>
      <c r="DS144" s="204">
        <f t="shared" si="93"/>
        <v>19918.699186991871</v>
      </c>
      <c r="DT144" s="204">
        <f t="shared" si="94"/>
        <v>5311.3553113553107</v>
      </c>
      <c r="DU144" s="204">
        <f t="shared" si="95"/>
        <v>1981.25</v>
      </c>
      <c r="DV144" s="204">
        <f t="shared" si="96"/>
        <v>1149.7975708502024</v>
      </c>
      <c r="DW144" s="204">
        <f t="shared" si="97"/>
        <v>608.695652173913</v>
      </c>
      <c r="DX144" s="204">
        <f t="shared" si="98"/>
        <v>394.30894308943084</v>
      </c>
      <c r="DY144" s="205">
        <f t="shared" si="99"/>
        <v>1.5719047799711457E-2</v>
      </c>
      <c r="DZ144" s="206">
        <f t="shared" si="100"/>
        <v>1.9795918367346938E-3</v>
      </c>
      <c r="EA144" s="206">
        <f t="shared" si="101"/>
        <v>15.070028011204482</v>
      </c>
      <c r="EB144" s="223"/>
    </row>
    <row r="145" spans="1:132">
      <c r="A145" s="186">
        <v>42527.797554166667</v>
      </c>
      <c r="B145" s="45" t="s">
        <v>2489</v>
      </c>
      <c r="D145" s="45">
        <v>65667</v>
      </c>
      <c r="E145" s="45">
        <v>29620</v>
      </c>
      <c r="F145" s="45" t="s">
        <v>1782</v>
      </c>
      <c r="G145" s="45" t="s">
        <v>2201</v>
      </c>
      <c r="H145" s="45" t="s">
        <v>2490</v>
      </c>
      <c r="I145" s="45" t="s">
        <v>1756</v>
      </c>
      <c r="J145" s="159">
        <v>0.7974951388888889</v>
      </c>
      <c r="K145" s="46">
        <v>17.097999999999999</v>
      </c>
      <c r="L145" s="45" t="s">
        <v>2489</v>
      </c>
      <c r="M145" s="46">
        <v>3880</v>
      </c>
      <c r="N145" s="46">
        <v>54200</v>
      </c>
      <c r="O145" s="160">
        <v>0.65600000000000003</v>
      </c>
      <c r="P145" s="160">
        <f t="shared" si="78"/>
        <v>1.7121168184443491E-2</v>
      </c>
      <c r="Q145" s="161">
        <v>8.3000000000000004E-2</v>
      </c>
      <c r="R145" s="161">
        <f t="shared" si="79"/>
        <v>1.9913814300630607E-3</v>
      </c>
      <c r="S145" s="161">
        <v>0.86572000000000005</v>
      </c>
      <c r="T145" s="162">
        <v>12.04819</v>
      </c>
      <c r="U145" s="162">
        <f t="shared" si="80"/>
        <v>0.28906676506558138</v>
      </c>
      <c r="V145" s="163">
        <v>5.7200000000000001E-2</v>
      </c>
      <c r="W145" s="163">
        <f t="shared" si="81"/>
        <v>1.2023460400400544E-3</v>
      </c>
      <c r="X145" s="162">
        <v>0.1867</v>
      </c>
      <c r="Y145" s="164">
        <v>2.5159999999999998E-2</v>
      </c>
      <c r="Z145" s="164">
        <f t="shared" si="82"/>
        <v>6.0175596382586855E-4</v>
      </c>
      <c r="AA145" s="15">
        <v>0.65600000000000003</v>
      </c>
      <c r="AB145" s="15">
        <v>1.0999999999999999E-2</v>
      </c>
      <c r="AC145" s="15">
        <v>8.3000000000000004E-2</v>
      </c>
      <c r="AD145" s="15">
        <v>1.1000000000000001E-3</v>
      </c>
      <c r="AE145" s="47">
        <v>0.86572000000000005</v>
      </c>
      <c r="AF145" s="67">
        <v>12.04819</v>
      </c>
      <c r="AG145" s="47">
        <v>0.15967480000000001</v>
      </c>
      <c r="AH145" s="15">
        <v>5.7200000000000001E-2</v>
      </c>
      <c r="AI145" s="4">
        <v>3.6999999999999999E-4</v>
      </c>
      <c r="AJ145" s="89">
        <v>0.1867</v>
      </c>
      <c r="AK145" s="4">
        <v>2.5159999999999998E-2</v>
      </c>
      <c r="AL145" s="4">
        <v>3.3E-4</v>
      </c>
      <c r="AM145" s="4">
        <v>7.1190000000000003E-3</v>
      </c>
      <c r="AN145" s="4">
        <v>1.9000000000000001E-5</v>
      </c>
      <c r="AO145" s="46">
        <v>512</v>
      </c>
      <c r="AP145" s="46">
        <v>6.9</v>
      </c>
      <c r="AQ145" s="166">
        <v>513.79999999999995</v>
      </c>
      <c r="AR145" s="166">
        <v>6.7</v>
      </c>
      <c r="AS145" s="46">
        <v>502.3</v>
      </c>
      <c r="AT145" s="46">
        <v>6.5</v>
      </c>
      <c r="AU145" s="46">
        <v>499</v>
      </c>
      <c r="AV145" s="46">
        <v>14</v>
      </c>
      <c r="AW145" s="46">
        <v>38</v>
      </c>
      <c r="AX145" s="46">
        <v>1.9</v>
      </c>
      <c r="AY145" s="46">
        <v>390</v>
      </c>
      <c r="AZ145" s="46">
        <v>19</v>
      </c>
      <c r="BA145" s="46">
        <v>807000</v>
      </c>
      <c r="BB145" s="46">
        <v>33000</v>
      </c>
      <c r="BC145" s="46">
        <v>5748</v>
      </c>
      <c r="BD145" s="46">
        <v>222</v>
      </c>
      <c r="BE145" s="46">
        <v>139860</v>
      </c>
      <c r="BF145" s="46">
        <v>5640</v>
      </c>
      <c r="BG145" s="46">
        <v>24</v>
      </c>
      <c r="BH145" s="46">
        <v>10.199999999999999</v>
      </c>
      <c r="BI145" s="46">
        <f t="shared" si="83"/>
        <v>5827.5</v>
      </c>
      <c r="BJ145" s="46">
        <f t="shared" si="84"/>
        <v>2487.8114825396738</v>
      </c>
      <c r="BL145" s="45" t="s">
        <v>1782</v>
      </c>
      <c r="BM145" s="45" t="s">
        <v>2203</v>
      </c>
      <c r="BN145" s="45" t="s">
        <v>2491</v>
      </c>
      <c r="BO145" s="45" t="s">
        <v>1756</v>
      </c>
      <c r="BP145" s="186">
        <v>0.79760347222222228</v>
      </c>
      <c r="BQ145" s="46">
        <v>18.097999999999999</v>
      </c>
      <c r="BR145" s="46" t="s">
        <v>2489</v>
      </c>
      <c r="BS145" s="46">
        <v>214000</v>
      </c>
      <c r="BT145" s="46">
        <v>11000</v>
      </c>
      <c r="BU145" s="46">
        <v>4270</v>
      </c>
      <c r="BV145" s="46">
        <v>660</v>
      </c>
      <c r="BW145" s="46">
        <v>6360</v>
      </c>
      <c r="BX145" s="46">
        <v>800</v>
      </c>
      <c r="BY145" s="46">
        <v>0.44</v>
      </c>
      <c r="BZ145" s="46">
        <v>0.23</v>
      </c>
      <c r="CA145" s="166">
        <v>13590</v>
      </c>
      <c r="CB145" s="46">
        <v>850</v>
      </c>
      <c r="CC145" s="46">
        <v>90000</v>
      </c>
      <c r="CD145" s="46">
        <v>6300</v>
      </c>
      <c r="CE145" s="46">
        <v>238000</v>
      </c>
      <c r="CF145" s="46">
        <v>17000</v>
      </c>
      <c r="CG145" s="46">
        <v>28600</v>
      </c>
      <c r="CH145" s="46">
        <v>2300</v>
      </c>
      <c r="CI145" s="46">
        <v>97800</v>
      </c>
      <c r="CJ145" s="46">
        <v>5000</v>
      </c>
      <c r="CK145" s="46">
        <v>40300</v>
      </c>
      <c r="CL145" s="46">
        <v>2400</v>
      </c>
      <c r="CM145" s="46">
        <v>148.5</v>
      </c>
      <c r="CN145" s="46">
        <v>9.8000000000000007</v>
      </c>
      <c r="CO145" s="46">
        <v>22000</v>
      </c>
      <c r="CP145" s="46">
        <v>1400</v>
      </c>
      <c r="CQ145" s="46">
        <v>2290</v>
      </c>
      <c r="CR145" s="46">
        <v>170</v>
      </c>
      <c r="CS145" s="46">
        <v>5060</v>
      </c>
      <c r="CT145" s="46">
        <v>310</v>
      </c>
      <c r="CU145" s="46">
        <v>299</v>
      </c>
      <c r="CV145" s="46">
        <v>26</v>
      </c>
      <c r="CW145" s="46">
        <v>313</v>
      </c>
      <c r="CX145" s="46">
        <v>24</v>
      </c>
      <c r="CY145" s="46">
        <v>26.9</v>
      </c>
      <c r="CZ145" s="46">
        <v>3.5</v>
      </c>
      <c r="DA145" s="46">
        <v>97.8</v>
      </c>
      <c r="DB145" s="46">
        <v>7.1</v>
      </c>
      <c r="DC145" s="46">
        <v>7.6</v>
      </c>
      <c r="DD145" s="46">
        <v>1.3</v>
      </c>
      <c r="DE145" s="46">
        <v>54200</v>
      </c>
      <c r="DF145" s="46">
        <v>3500</v>
      </c>
      <c r="DG145" s="46">
        <v>3880</v>
      </c>
      <c r="DH145" s="46">
        <v>220</v>
      </c>
      <c r="DJ145" s="203" t="e">
        <f>#REF!</f>
        <v>#REF!</v>
      </c>
      <c r="DK145" s="204">
        <f t="shared" si="85"/>
        <v>379746.83544303797</v>
      </c>
      <c r="DL145" s="204">
        <f t="shared" si="86"/>
        <v>388254.48613376834</v>
      </c>
      <c r="DM145" s="204">
        <f t="shared" si="87"/>
        <v>308189.6551724138</v>
      </c>
      <c r="DN145" s="204">
        <f t="shared" si="88"/>
        <v>214004.37636761487</v>
      </c>
      <c r="DO145" s="204">
        <f t="shared" si="89"/>
        <v>272297.29729729734</v>
      </c>
      <c r="DP145" s="204">
        <f t="shared" si="90"/>
        <v>2637.6554174067496</v>
      </c>
      <c r="DQ145" s="204">
        <f t="shared" si="91"/>
        <v>110552.76381909547</v>
      </c>
      <c r="DR145" s="204">
        <f t="shared" si="92"/>
        <v>63434.903047091415</v>
      </c>
      <c r="DS145" s="204">
        <f t="shared" si="93"/>
        <v>20569.10569105691</v>
      </c>
      <c r="DT145" s="204">
        <f t="shared" si="94"/>
        <v>5476.1904761904761</v>
      </c>
      <c r="DU145" s="204">
        <f t="shared" si="95"/>
        <v>1956.25</v>
      </c>
      <c r="DV145" s="204">
        <f t="shared" si="96"/>
        <v>1089.0688259109311</v>
      </c>
      <c r="DW145" s="204">
        <f t="shared" si="97"/>
        <v>607.45341614906829</v>
      </c>
      <c r="DX145" s="204">
        <f t="shared" si="98"/>
        <v>308.9430894308943</v>
      </c>
      <c r="DY145" s="205">
        <f t="shared" si="99"/>
        <v>1.5202380253021446E-2</v>
      </c>
      <c r="DZ145" s="206">
        <f t="shared" si="100"/>
        <v>1.5019762845849801E-3</v>
      </c>
      <c r="EA145" s="206">
        <f t="shared" si="101"/>
        <v>13.969072164948454</v>
      </c>
      <c r="EB145" s="223"/>
    </row>
    <row r="146" spans="1:132">
      <c r="A146" s="186">
        <v>42527.803186446756</v>
      </c>
      <c r="B146" s="45" t="s">
        <v>2492</v>
      </c>
      <c r="D146" s="45">
        <v>65595</v>
      </c>
      <c r="E146" s="45">
        <v>29745</v>
      </c>
      <c r="F146" s="45" t="s">
        <v>1766</v>
      </c>
      <c r="G146" s="45" t="s">
        <v>2201</v>
      </c>
      <c r="H146" s="45" t="s">
        <v>2493</v>
      </c>
      <c r="I146" s="45" t="s">
        <v>1756</v>
      </c>
      <c r="J146" s="159">
        <v>0.80312743055555558</v>
      </c>
      <c r="K146" s="46">
        <v>17.047000000000001</v>
      </c>
      <c r="L146" s="45" t="s">
        <v>2492</v>
      </c>
      <c r="M146" s="46">
        <v>3790</v>
      </c>
      <c r="N146" s="46">
        <v>54600</v>
      </c>
      <c r="O146" s="160">
        <v>0.64600000000000002</v>
      </c>
      <c r="P146" s="160">
        <f t="shared" si="78"/>
        <v>1.7633105228518318E-2</v>
      </c>
      <c r="Q146" s="161">
        <v>8.1900000000000001E-2</v>
      </c>
      <c r="R146" s="161">
        <f t="shared" si="79"/>
        <v>2.2897694207059363E-3</v>
      </c>
      <c r="S146" s="161">
        <v>0.94735999999999998</v>
      </c>
      <c r="T146" s="162">
        <v>12.21001</v>
      </c>
      <c r="U146" s="162">
        <f t="shared" si="80"/>
        <v>0.34136883850908245</v>
      </c>
      <c r="V146" s="163">
        <v>5.6950000000000001E-2</v>
      </c>
      <c r="W146" s="163">
        <f t="shared" si="81"/>
        <v>1.2007168692077248E-3</v>
      </c>
      <c r="X146" s="162">
        <v>8.4199999999999997E-2</v>
      </c>
      <c r="Y146" s="164">
        <v>2.5520000000000001E-2</v>
      </c>
      <c r="Z146" s="164">
        <f t="shared" si="82"/>
        <v>7.1449853743727149E-4</v>
      </c>
      <c r="AA146" s="15">
        <v>0.64600000000000002</v>
      </c>
      <c r="AB146" s="15">
        <v>1.2E-2</v>
      </c>
      <c r="AC146" s="15">
        <v>8.1900000000000001E-2</v>
      </c>
      <c r="AD146" s="15">
        <v>1.6000000000000001E-3</v>
      </c>
      <c r="AE146" s="47">
        <v>0.94735999999999998</v>
      </c>
      <c r="AF146" s="67">
        <v>12.21001</v>
      </c>
      <c r="AG146" s="47">
        <v>0.238535</v>
      </c>
      <c r="AH146" s="15">
        <v>5.6950000000000001E-2</v>
      </c>
      <c r="AI146" s="4">
        <v>3.8000000000000002E-4</v>
      </c>
      <c r="AJ146" s="89">
        <v>8.4199999999999997E-2</v>
      </c>
      <c r="AK146" s="4">
        <v>2.5520000000000001E-2</v>
      </c>
      <c r="AL146" s="4">
        <v>5.0000000000000001E-4</v>
      </c>
      <c r="AM146" s="4">
        <v>6.5490000000000001E-3</v>
      </c>
      <c r="AN146" s="4">
        <v>1.1E-5</v>
      </c>
      <c r="AO146" s="46">
        <v>505.7</v>
      </c>
      <c r="AP146" s="46">
        <v>7.5</v>
      </c>
      <c r="AQ146" s="166">
        <v>507.4</v>
      </c>
      <c r="AR146" s="166">
        <v>9.8000000000000007</v>
      </c>
      <c r="AS146" s="46">
        <v>509.4</v>
      </c>
      <c r="AT146" s="46">
        <v>9.9</v>
      </c>
      <c r="AU146" s="46">
        <v>489</v>
      </c>
      <c r="AV146" s="46">
        <v>15</v>
      </c>
      <c r="AW146" s="46">
        <v>35.5</v>
      </c>
      <c r="AX146" s="46">
        <v>1.7</v>
      </c>
      <c r="AY146" s="46">
        <v>366</v>
      </c>
      <c r="AZ146" s="46">
        <v>17</v>
      </c>
      <c r="BA146" s="46">
        <v>770400</v>
      </c>
      <c r="BB146" s="46">
        <v>31800</v>
      </c>
      <c r="BC146" s="46">
        <v>5352</v>
      </c>
      <c r="BD146" s="46">
        <v>228</v>
      </c>
      <c r="BE146" s="46">
        <v>131640</v>
      </c>
      <c r="BF146" s="46">
        <v>5580</v>
      </c>
      <c r="BG146" s="46">
        <v>18</v>
      </c>
      <c r="BH146" s="46">
        <v>14.4</v>
      </c>
      <c r="BI146" s="46">
        <f t="shared" si="83"/>
        <v>7313.333333333333</v>
      </c>
      <c r="BJ146" s="46">
        <f t="shared" si="84"/>
        <v>5858.8736498105545</v>
      </c>
      <c r="BL146" s="45" t="s">
        <v>1766</v>
      </c>
      <c r="BM146" s="45" t="s">
        <v>2203</v>
      </c>
      <c r="BN146" s="45" t="s">
        <v>2494</v>
      </c>
      <c r="BO146" s="45" t="s">
        <v>1756</v>
      </c>
      <c r="BP146" s="186">
        <v>0.80323576388888895</v>
      </c>
      <c r="BQ146" s="46">
        <v>18.047000000000001</v>
      </c>
      <c r="BR146" s="46" t="s">
        <v>2492</v>
      </c>
      <c r="BS146" s="46">
        <v>205000</v>
      </c>
      <c r="BT146" s="46">
        <v>17000</v>
      </c>
      <c r="BU146" s="46">
        <v>3750</v>
      </c>
      <c r="BV146" s="46">
        <v>650</v>
      </c>
      <c r="BW146" s="46">
        <v>7070</v>
      </c>
      <c r="BX146" s="46">
        <v>740</v>
      </c>
      <c r="BY146" s="46">
        <v>0.6</v>
      </c>
      <c r="BZ146" s="46">
        <v>0.34</v>
      </c>
      <c r="CA146" s="166">
        <v>14800</v>
      </c>
      <c r="CB146" s="46">
        <v>1000</v>
      </c>
      <c r="CC146" s="46">
        <v>102600</v>
      </c>
      <c r="CD146" s="46">
        <v>8400</v>
      </c>
      <c r="CE146" s="46">
        <v>226000</v>
      </c>
      <c r="CF146" s="46">
        <v>17000</v>
      </c>
      <c r="CG146" s="46">
        <v>33600</v>
      </c>
      <c r="CH146" s="46">
        <v>2900</v>
      </c>
      <c r="CI146" s="46">
        <v>106100</v>
      </c>
      <c r="CJ146" s="46">
        <v>8900</v>
      </c>
      <c r="CK146" s="46">
        <v>47000</v>
      </c>
      <c r="CL146" s="46">
        <v>4500</v>
      </c>
      <c r="CM146" s="46">
        <v>156</v>
      </c>
      <c r="CN146" s="46">
        <v>17</v>
      </c>
      <c r="CO146" s="46">
        <v>21900</v>
      </c>
      <c r="CP146" s="46">
        <v>1300</v>
      </c>
      <c r="CQ146" s="46">
        <v>2400</v>
      </c>
      <c r="CR146" s="46">
        <v>180</v>
      </c>
      <c r="CS146" s="46">
        <v>5050</v>
      </c>
      <c r="CT146" s="46">
        <v>430</v>
      </c>
      <c r="CU146" s="46">
        <v>297</v>
      </c>
      <c r="CV146" s="46">
        <v>25</v>
      </c>
      <c r="CW146" s="46">
        <v>322</v>
      </c>
      <c r="CX146" s="46">
        <v>30</v>
      </c>
      <c r="CY146" s="46">
        <v>31.9</v>
      </c>
      <c r="CZ146" s="46">
        <v>3.2</v>
      </c>
      <c r="DA146" s="46">
        <v>105</v>
      </c>
      <c r="DB146" s="46">
        <v>14</v>
      </c>
      <c r="DC146" s="46">
        <v>10.4</v>
      </c>
      <c r="DD146" s="46">
        <v>1.8</v>
      </c>
      <c r="DE146" s="46">
        <v>54600</v>
      </c>
      <c r="DF146" s="46">
        <v>4500</v>
      </c>
      <c r="DG146" s="46">
        <v>3790</v>
      </c>
      <c r="DH146" s="46">
        <v>260</v>
      </c>
      <c r="DJ146" s="203" t="e">
        <f>#REF!</f>
        <v>#REF!</v>
      </c>
      <c r="DK146" s="204">
        <f t="shared" si="85"/>
        <v>432911.39240506332</v>
      </c>
      <c r="DL146" s="204">
        <f t="shared" si="86"/>
        <v>368678.62969004893</v>
      </c>
      <c r="DM146" s="204">
        <f t="shared" si="87"/>
        <v>362068.96551724139</v>
      </c>
      <c r="DN146" s="204">
        <f t="shared" si="88"/>
        <v>232166.30196936542</v>
      </c>
      <c r="DO146" s="204">
        <f t="shared" si="89"/>
        <v>317567.56756756757</v>
      </c>
      <c r="DP146" s="204">
        <f t="shared" si="90"/>
        <v>2770.8703374777974</v>
      </c>
      <c r="DQ146" s="204">
        <f t="shared" si="91"/>
        <v>110050.25125628141</v>
      </c>
      <c r="DR146" s="204">
        <f t="shared" si="92"/>
        <v>66481.99445983379</v>
      </c>
      <c r="DS146" s="204">
        <f t="shared" si="93"/>
        <v>20528.455284552845</v>
      </c>
      <c r="DT146" s="204">
        <f t="shared" si="94"/>
        <v>5439.5604395604396</v>
      </c>
      <c r="DU146" s="204">
        <f t="shared" si="95"/>
        <v>2012.5</v>
      </c>
      <c r="DV146" s="204">
        <f t="shared" si="96"/>
        <v>1291.4979757085021</v>
      </c>
      <c r="DW146" s="204">
        <f t="shared" si="97"/>
        <v>652.17391304347825</v>
      </c>
      <c r="DX146" s="204">
        <f t="shared" si="98"/>
        <v>422.76422764227641</v>
      </c>
      <c r="DY146" s="205">
        <f t="shared" si="99"/>
        <v>1.4821856798720952E-2</v>
      </c>
      <c r="DZ146" s="206">
        <f t="shared" si="100"/>
        <v>2.0594059405940595E-3</v>
      </c>
      <c r="EA146" s="206">
        <f t="shared" si="101"/>
        <v>14.406332453825858</v>
      </c>
      <c r="EB146" s="223"/>
    </row>
    <row r="147" spans="1:132">
      <c r="A147" s="186">
        <v>42527.808839791665</v>
      </c>
      <c r="B147" s="45" t="s">
        <v>2495</v>
      </c>
      <c r="D147" s="45">
        <v>65611</v>
      </c>
      <c r="E147" s="45">
        <v>29726</v>
      </c>
      <c r="F147" s="45" t="s">
        <v>1898</v>
      </c>
      <c r="G147" s="45" t="s">
        <v>2201</v>
      </c>
      <c r="H147" s="45" t="s">
        <v>2496</v>
      </c>
      <c r="I147" s="45" t="s">
        <v>1756</v>
      </c>
      <c r="J147" s="159">
        <v>0.80878078703703704</v>
      </c>
      <c r="K147" s="46">
        <v>17.064</v>
      </c>
      <c r="L147" s="45" t="s">
        <v>2495</v>
      </c>
      <c r="M147" s="46">
        <v>3450</v>
      </c>
      <c r="N147" s="46">
        <v>54000</v>
      </c>
      <c r="O147" s="160">
        <v>0.64500000000000002</v>
      </c>
      <c r="P147" s="160">
        <f t="shared" si="78"/>
        <v>1.5559562975867925E-2</v>
      </c>
      <c r="Q147" s="161">
        <v>8.2199999999999995E-2</v>
      </c>
      <c r="R147" s="161">
        <f t="shared" si="79"/>
        <v>2.2254743314628457E-3</v>
      </c>
      <c r="S147" s="161">
        <v>0.93142999999999998</v>
      </c>
      <c r="T147" s="162">
        <v>12.16545</v>
      </c>
      <c r="U147" s="162">
        <f t="shared" si="80"/>
        <v>0.32936616506297367</v>
      </c>
      <c r="V147" s="163">
        <v>5.7009999999999998E-2</v>
      </c>
      <c r="W147" s="163">
        <f t="shared" si="81"/>
        <v>1.211674890389332E-3</v>
      </c>
      <c r="X147" s="162">
        <v>0.30864999999999998</v>
      </c>
      <c r="Y147" s="164">
        <v>2.5100000000000001E-2</v>
      </c>
      <c r="Z147" s="164">
        <f t="shared" si="82"/>
        <v>6.7416911824852964E-4</v>
      </c>
      <c r="AA147" s="15">
        <v>0.64500000000000002</v>
      </c>
      <c r="AB147" s="15">
        <v>8.6999999999999994E-3</v>
      </c>
      <c r="AC147" s="15">
        <v>8.2199999999999995E-2</v>
      </c>
      <c r="AD147" s="15">
        <v>1.5E-3</v>
      </c>
      <c r="AE147" s="47">
        <v>0.93142999999999998</v>
      </c>
      <c r="AF147" s="67">
        <v>12.16545</v>
      </c>
      <c r="AG147" s="47">
        <v>0.22199730000000001</v>
      </c>
      <c r="AH147" s="15">
        <v>5.7009999999999998E-2</v>
      </c>
      <c r="AI147" s="4">
        <v>4.0999999999999999E-4</v>
      </c>
      <c r="AJ147" s="89">
        <v>0.30864999999999998</v>
      </c>
      <c r="AK147" s="4">
        <v>2.5100000000000001E-2</v>
      </c>
      <c r="AL147" s="4">
        <v>4.4999999999999999E-4</v>
      </c>
      <c r="AM147" s="4">
        <v>5.5630000000000002E-3</v>
      </c>
      <c r="AN147" s="4">
        <v>1.5999999999999999E-5</v>
      </c>
      <c r="AO147" s="46">
        <v>505.3</v>
      </c>
      <c r="AP147" s="46">
        <v>5.4</v>
      </c>
      <c r="AQ147" s="166">
        <v>509.2</v>
      </c>
      <c r="AR147" s="166">
        <v>9</v>
      </c>
      <c r="AS147" s="46">
        <v>501</v>
      </c>
      <c r="AT147" s="46">
        <v>8.9</v>
      </c>
      <c r="AU147" s="46">
        <v>491</v>
      </c>
      <c r="AV147" s="46">
        <v>16</v>
      </c>
      <c r="AW147" s="46">
        <v>35</v>
      </c>
      <c r="AX147" s="46">
        <v>1.6</v>
      </c>
      <c r="AY147" s="46">
        <v>361</v>
      </c>
      <c r="AZ147" s="46">
        <v>16</v>
      </c>
      <c r="BA147" s="46">
        <v>750600</v>
      </c>
      <c r="BB147" s="46">
        <v>28200</v>
      </c>
      <c r="BC147" s="46">
        <v>5166</v>
      </c>
      <c r="BD147" s="46">
        <v>198</v>
      </c>
      <c r="BE147" s="46">
        <v>128640</v>
      </c>
      <c r="BF147" s="46">
        <v>4980</v>
      </c>
      <c r="BG147" s="46">
        <v>9</v>
      </c>
      <c r="BH147" s="46">
        <v>16.2</v>
      </c>
      <c r="BI147" s="46">
        <f t="shared" si="83"/>
        <v>14293.333333333334</v>
      </c>
      <c r="BJ147" s="46">
        <f t="shared" si="84"/>
        <v>25733.94959538426</v>
      </c>
      <c r="BL147" s="45" t="s">
        <v>1898</v>
      </c>
      <c r="BM147" s="45" t="s">
        <v>2203</v>
      </c>
      <c r="BN147" s="45" t="s">
        <v>2497</v>
      </c>
      <c r="BO147" s="45" t="s">
        <v>1756</v>
      </c>
      <c r="BP147" s="186">
        <v>0.80888912037037031</v>
      </c>
      <c r="BQ147" s="46">
        <v>18.064</v>
      </c>
      <c r="BR147" s="46" t="s">
        <v>2495</v>
      </c>
      <c r="BS147" s="46">
        <v>216000</v>
      </c>
      <c r="BT147" s="46">
        <v>11000</v>
      </c>
      <c r="BU147" s="46">
        <v>3700</v>
      </c>
      <c r="BV147" s="46">
        <v>1000</v>
      </c>
      <c r="BW147" s="46">
        <v>6120</v>
      </c>
      <c r="BX147" s="46">
        <v>590</v>
      </c>
      <c r="BY147" s="46">
        <v>0.62</v>
      </c>
      <c r="BZ147" s="46">
        <v>0.31</v>
      </c>
      <c r="CA147" s="166">
        <v>13320</v>
      </c>
      <c r="CB147" s="46">
        <v>850</v>
      </c>
      <c r="CC147" s="46">
        <v>94200</v>
      </c>
      <c r="CD147" s="46">
        <v>6800</v>
      </c>
      <c r="CE147" s="46">
        <v>230000</v>
      </c>
      <c r="CF147" s="46">
        <v>19000</v>
      </c>
      <c r="CG147" s="46">
        <v>29200</v>
      </c>
      <c r="CH147" s="46">
        <v>2600</v>
      </c>
      <c r="CI147" s="46">
        <v>100600</v>
      </c>
      <c r="CJ147" s="46">
        <v>7500</v>
      </c>
      <c r="CK147" s="46">
        <v>43700</v>
      </c>
      <c r="CL147" s="46">
        <v>4700</v>
      </c>
      <c r="CM147" s="46">
        <v>160</v>
      </c>
      <c r="CN147" s="46">
        <v>13</v>
      </c>
      <c r="CO147" s="46">
        <v>21400</v>
      </c>
      <c r="CP147" s="46">
        <v>1700</v>
      </c>
      <c r="CQ147" s="46">
        <v>2220</v>
      </c>
      <c r="CR147" s="46">
        <v>150</v>
      </c>
      <c r="CS147" s="46">
        <v>5020</v>
      </c>
      <c r="CT147" s="46">
        <v>320</v>
      </c>
      <c r="CU147" s="46">
        <v>309</v>
      </c>
      <c r="CV147" s="46">
        <v>25</v>
      </c>
      <c r="CW147" s="46">
        <v>313</v>
      </c>
      <c r="CX147" s="46">
        <v>25</v>
      </c>
      <c r="CY147" s="46">
        <v>26.3</v>
      </c>
      <c r="CZ147" s="46">
        <v>2.8</v>
      </c>
      <c r="DA147" s="46">
        <v>96</v>
      </c>
      <c r="DB147" s="46">
        <v>14</v>
      </c>
      <c r="DC147" s="46">
        <v>6.7</v>
      </c>
      <c r="DD147" s="46">
        <v>1.3</v>
      </c>
      <c r="DE147" s="46">
        <v>54000</v>
      </c>
      <c r="DF147" s="46">
        <v>4200</v>
      </c>
      <c r="DG147" s="46">
        <v>3450</v>
      </c>
      <c r="DH147" s="46">
        <v>270</v>
      </c>
      <c r="DJ147" s="203" t="e">
        <f>#REF!</f>
        <v>#REF!</v>
      </c>
      <c r="DK147" s="204">
        <f t="shared" si="85"/>
        <v>397468.35443037975</v>
      </c>
      <c r="DL147" s="204">
        <f t="shared" si="86"/>
        <v>375203.91517128877</v>
      </c>
      <c r="DM147" s="204">
        <f t="shared" si="87"/>
        <v>314655.1724137931</v>
      </c>
      <c r="DN147" s="204">
        <f t="shared" si="88"/>
        <v>220131.29102844637</v>
      </c>
      <c r="DO147" s="204">
        <f t="shared" si="89"/>
        <v>295270.2702702703</v>
      </c>
      <c r="DP147" s="204">
        <f t="shared" si="90"/>
        <v>2841.9182948490229</v>
      </c>
      <c r="DQ147" s="204">
        <f t="shared" si="91"/>
        <v>107537.68844221105</v>
      </c>
      <c r="DR147" s="204">
        <f t="shared" si="92"/>
        <v>61495.844875346258</v>
      </c>
      <c r="DS147" s="204">
        <f t="shared" si="93"/>
        <v>20406.504065040652</v>
      </c>
      <c r="DT147" s="204">
        <f t="shared" si="94"/>
        <v>5659.3406593406589</v>
      </c>
      <c r="DU147" s="204">
        <f t="shared" si="95"/>
        <v>1956.25</v>
      </c>
      <c r="DV147" s="204">
        <f t="shared" si="96"/>
        <v>1064.7773279352227</v>
      </c>
      <c r="DW147" s="204">
        <f t="shared" si="97"/>
        <v>596.27329192546586</v>
      </c>
      <c r="DX147" s="204">
        <f t="shared" si="98"/>
        <v>272.35772357723579</v>
      </c>
      <c r="DY147" s="205">
        <f t="shared" si="99"/>
        <v>1.5948556399522008E-2</v>
      </c>
      <c r="DZ147" s="206">
        <f t="shared" si="100"/>
        <v>1.3346613545816733E-3</v>
      </c>
      <c r="EA147" s="206">
        <f t="shared" si="101"/>
        <v>15.652173913043478</v>
      </c>
      <c r="EB147" s="223"/>
    </row>
    <row r="148" spans="1:132">
      <c r="A148" s="186">
        <v>42527.814465219904</v>
      </c>
      <c r="B148" s="45" t="s">
        <v>2498</v>
      </c>
      <c r="D148" s="45">
        <v>65622</v>
      </c>
      <c r="E148" s="45">
        <v>29740</v>
      </c>
      <c r="F148" s="45" t="s">
        <v>1922</v>
      </c>
      <c r="G148" s="45" t="s">
        <v>2201</v>
      </c>
      <c r="H148" s="45" t="s">
        <v>2499</v>
      </c>
      <c r="I148" s="45" t="s">
        <v>1756</v>
      </c>
      <c r="J148" s="159">
        <v>0.81440613425925923</v>
      </c>
      <c r="K148" s="46">
        <v>17.064</v>
      </c>
      <c r="L148" s="45" t="s">
        <v>2498</v>
      </c>
      <c r="M148" s="46">
        <v>3790</v>
      </c>
      <c r="N148" s="46">
        <v>54100</v>
      </c>
      <c r="O148" s="160">
        <v>0.64200000000000002</v>
      </c>
      <c r="P148" s="160">
        <f t="shared" si="78"/>
        <v>2.0515009139651878E-2</v>
      </c>
      <c r="Q148" s="161">
        <v>8.2199999999999995E-2</v>
      </c>
      <c r="R148" s="161">
        <f t="shared" si="79"/>
        <v>2.666971315931238E-3</v>
      </c>
      <c r="S148" s="161">
        <v>0.96941999999999995</v>
      </c>
      <c r="T148" s="162">
        <v>12.16545</v>
      </c>
      <c r="U148" s="162">
        <f t="shared" si="80"/>
        <v>0.3947069133109275</v>
      </c>
      <c r="V148" s="163">
        <v>5.672E-2</v>
      </c>
      <c r="W148" s="163">
        <f t="shared" si="81"/>
        <v>1.1901526624765412E-3</v>
      </c>
      <c r="X148" s="162">
        <v>0.11641</v>
      </c>
      <c r="Y148" s="164">
        <v>2.486E-2</v>
      </c>
      <c r="Z148" s="164">
        <f t="shared" si="82"/>
        <v>8.2632187433227247E-4</v>
      </c>
      <c r="AA148" s="15">
        <v>0.64200000000000002</v>
      </c>
      <c r="AB148" s="15">
        <v>1.6E-2</v>
      </c>
      <c r="AC148" s="15">
        <v>8.2199999999999995E-2</v>
      </c>
      <c r="AD148" s="15">
        <v>2.0999999999999999E-3</v>
      </c>
      <c r="AE148" s="47">
        <v>0.96941999999999995</v>
      </c>
      <c r="AF148" s="67">
        <v>12.16545</v>
      </c>
      <c r="AG148" s="47">
        <v>0.31079620000000002</v>
      </c>
      <c r="AH148" s="15">
        <v>5.672E-2</v>
      </c>
      <c r="AI148" s="4">
        <v>3.6000000000000002E-4</v>
      </c>
      <c r="AJ148" s="89">
        <v>0.11641</v>
      </c>
      <c r="AK148" s="4">
        <v>2.486E-2</v>
      </c>
      <c r="AL148" s="4">
        <v>6.6E-4</v>
      </c>
      <c r="AM148" s="4">
        <v>4.2681999999999998E-3</v>
      </c>
      <c r="AN148" s="4">
        <v>9.5999999999999996E-6</v>
      </c>
      <c r="AO148" s="46">
        <v>503</v>
      </c>
      <c r="AP148" s="46">
        <v>10</v>
      </c>
      <c r="AQ148" s="166">
        <v>509</v>
      </c>
      <c r="AR148" s="166">
        <v>12</v>
      </c>
      <c r="AS148" s="46">
        <v>496</v>
      </c>
      <c r="AT148" s="46">
        <v>13</v>
      </c>
      <c r="AU148" s="46">
        <v>483</v>
      </c>
      <c r="AV148" s="46">
        <v>15</v>
      </c>
      <c r="AW148" s="46">
        <v>35</v>
      </c>
      <c r="AX148" s="46">
        <v>1.8</v>
      </c>
      <c r="AY148" s="46">
        <v>351</v>
      </c>
      <c r="AZ148" s="46">
        <v>17</v>
      </c>
      <c r="BA148" s="46">
        <v>732600</v>
      </c>
      <c r="BB148" s="46">
        <v>30000</v>
      </c>
      <c r="BC148" s="46">
        <v>5124</v>
      </c>
      <c r="BD148" s="46">
        <v>216</v>
      </c>
      <c r="BE148" s="46">
        <v>127500</v>
      </c>
      <c r="BF148" s="46">
        <v>5340</v>
      </c>
      <c r="BG148" s="46">
        <v>17.399999999999999</v>
      </c>
      <c r="BH148" s="46">
        <v>12.6</v>
      </c>
      <c r="BI148" s="46">
        <f t="shared" si="83"/>
        <v>7327.5862068965525</v>
      </c>
      <c r="BJ148" s="46">
        <f t="shared" si="84"/>
        <v>5315.0507755775598</v>
      </c>
      <c r="BL148" s="45" t="s">
        <v>1922</v>
      </c>
      <c r="BM148" s="45" t="s">
        <v>2203</v>
      </c>
      <c r="BN148" s="45" t="s">
        <v>2500</v>
      </c>
      <c r="BO148" s="45" t="s">
        <v>1756</v>
      </c>
      <c r="BP148" s="186">
        <v>0.81451458333333326</v>
      </c>
      <c r="BQ148" s="46">
        <v>18.064</v>
      </c>
      <c r="BR148" s="46" t="s">
        <v>2498</v>
      </c>
      <c r="BS148" s="46">
        <v>215000</v>
      </c>
      <c r="BT148" s="46">
        <v>11000</v>
      </c>
      <c r="BU148" s="46">
        <v>2700</v>
      </c>
      <c r="BV148" s="46">
        <v>1300</v>
      </c>
      <c r="BW148" s="46">
        <v>5990</v>
      </c>
      <c r="BX148" s="46">
        <v>650</v>
      </c>
      <c r="BY148" s="46">
        <v>0.36</v>
      </c>
      <c r="BZ148" s="46">
        <v>0.25</v>
      </c>
      <c r="CA148" s="166">
        <v>14700</v>
      </c>
      <c r="CB148" s="46">
        <v>1200</v>
      </c>
      <c r="CC148" s="46">
        <v>97200</v>
      </c>
      <c r="CD148" s="46">
        <v>3700</v>
      </c>
      <c r="CE148" s="46">
        <v>239000</v>
      </c>
      <c r="CF148" s="46">
        <v>19000</v>
      </c>
      <c r="CG148" s="46">
        <v>29600</v>
      </c>
      <c r="CH148" s="46">
        <v>1900</v>
      </c>
      <c r="CI148" s="46">
        <v>108300</v>
      </c>
      <c r="CJ148" s="46">
        <v>8000</v>
      </c>
      <c r="CK148" s="46">
        <v>41400</v>
      </c>
      <c r="CL148" s="46">
        <v>3000</v>
      </c>
      <c r="CM148" s="46">
        <v>153</v>
      </c>
      <c r="CN148" s="46">
        <v>12</v>
      </c>
      <c r="CO148" s="46">
        <v>20400</v>
      </c>
      <c r="CP148" s="46">
        <v>1500</v>
      </c>
      <c r="CQ148" s="46">
        <v>2290</v>
      </c>
      <c r="CR148" s="46">
        <v>150</v>
      </c>
      <c r="CS148" s="46">
        <v>5180</v>
      </c>
      <c r="CT148" s="46">
        <v>300</v>
      </c>
      <c r="CU148" s="46">
        <v>297</v>
      </c>
      <c r="CV148" s="46">
        <v>20</v>
      </c>
      <c r="CW148" s="46">
        <v>316</v>
      </c>
      <c r="CX148" s="46">
        <v>21</v>
      </c>
      <c r="CY148" s="46">
        <v>28.1</v>
      </c>
      <c r="CZ148" s="46">
        <v>3.3</v>
      </c>
      <c r="DA148" s="46">
        <v>102</v>
      </c>
      <c r="DB148" s="46">
        <v>12</v>
      </c>
      <c r="DC148" s="46">
        <v>9</v>
      </c>
      <c r="DD148" s="46">
        <v>1.3</v>
      </c>
      <c r="DE148" s="46">
        <v>54100</v>
      </c>
      <c r="DF148" s="46">
        <v>3000</v>
      </c>
      <c r="DG148" s="46">
        <v>3790</v>
      </c>
      <c r="DH148" s="46">
        <v>190</v>
      </c>
      <c r="DJ148" s="203" t="e">
        <f>#REF!</f>
        <v>#REF!</v>
      </c>
      <c r="DK148" s="204">
        <f t="shared" si="85"/>
        <v>410126.58227848104</v>
      </c>
      <c r="DL148" s="204">
        <f t="shared" si="86"/>
        <v>389885.80750407832</v>
      </c>
      <c r="DM148" s="204">
        <f t="shared" si="87"/>
        <v>318965.5172413793</v>
      </c>
      <c r="DN148" s="204">
        <f t="shared" si="88"/>
        <v>236980.30634573303</v>
      </c>
      <c r="DO148" s="204">
        <f t="shared" si="89"/>
        <v>279729.72972972976</v>
      </c>
      <c r="DP148" s="204">
        <f t="shared" si="90"/>
        <v>2717.5843694493783</v>
      </c>
      <c r="DQ148" s="204">
        <f t="shared" si="91"/>
        <v>102512.56281407035</v>
      </c>
      <c r="DR148" s="204">
        <f t="shared" si="92"/>
        <v>63434.903047091415</v>
      </c>
      <c r="DS148" s="204">
        <f t="shared" si="93"/>
        <v>21056.91056910569</v>
      </c>
      <c r="DT148" s="204">
        <f t="shared" si="94"/>
        <v>5439.5604395604396</v>
      </c>
      <c r="DU148" s="204">
        <f t="shared" si="95"/>
        <v>1975</v>
      </c>
      <c r="DV148" s="204">
        <f t="shared" si="96"/>
        <v>1137.6518218623482</v>
      </c>
      <c r="DW148" s="204">
        <f t="shared" si="97"/>
        <v>633.54037267080741</v>
      </c>
      <c r="DX148" s="204">
        <f t="shared" si="98"/>
        <v>365.85365853658539</v>
      </c>
      <c r="DY148" s="205">
        <f t="shared" si="99"/>
        <v>1.6048157486710138E-2</v>
      </c>
      <c r="DZ148" s="206">
        <f t="shared" si="100"/>
        <v>1.7374517374517374E-3</v>
      </c>
      <c r="EA148" s="206">
        <f t="shared" si="101"/>
        <v>14.274406332453825</v>
      </c>
      <c r="EB148" s="223"/>
    </row>
    <row r="149" spans="1:132">
      <c r="A149" s="186">
        <v>42527.820076736112</v>
      </c>
      <c r="B149" s="45" t="s">
        <v>2501</v>
      </c>
      <c r="D149" s="45">
        <v>65635</v>
      </c>
      <c r="E149" s="45">
        <v>29732</v>
      </c>
      <c r="F149" s="45" t="s">
        <v>1802</v>
      </c>
      <c r="G149" s="45" t="s">
        <v>2201</v>
      </c>
      <c r="H149" s="45" t="s">
        <v>2502</v>
      </c>
      <c r="I149" s="45" t="s">
        <v>1756</v>
      </c>
      <c r="J149" s="159">
        <v>0.82001770833333332</v>
      </c>
      <c r="K149" s="46">
        <v>17.163</v>
      </c>
      <c r="L149" s="45" t="s">
        <v>2501</v>
      </c>
      <c r="M149" s="46">
        <v>3880</v>
      </c>
      <c r="N149" s="46">
        <v>54900</v>
      </c>
      <c r="O149" s="160">
        <v>0.64100000000000001</v>
      </c>
      <c r="P149" s="160">
        <f t="shared" si="78"/>
        <v>1.9732014595575383E-2</v>
      </c>
      <c r="Q149" s="161">
        <v>8.2100000000000006E-2</v>
      </c>
      <c r="R149" s="161">
        <f t="shared" si="79"/>
        <v>2.4364244293636527E-3</v>
      </c>
      <c r="S149" s="161">
        <v>0.96055999999999997</v>
      </c>
      <c r="T149" s="162">
        <v>12.18027</v>
      </c>
      <c r="U149" s="162">
        <f t="shared" si="80"/>
        <v>0.3614653654700129</v>
      </c>
      <c r="V149" s="163">
        <v>5.7020000000000001E-2</v>
      </c>
      <c r="W149" s="163">
        <f t="shared" si="81"/>
        <v>1.1742709057112844E-3</v>
      </c>
      <c r="X149" s="162">
        <v>-0.1137</v>
      </c>
      <c r="Y149" s="164">
        <v>2.4109999999999999E-2</v>
      </c>
      <c r="Z149" s="164">
        <f t="shared" si="82"/>
        <v>6.8747133758433889E-4</v>
      </c>
      <c r="AA149" s="15">
        <v>0.64100000000000001</v>
      </c>
      <c r="AB149" s="15">
        <v>1.4999999999999999E-2</v>
      </c>
      <c r="AC149" s="15">
        <v>8.2100000000000006E-2</v>
      </c>
      <c r="AD149" s="15">
        <v>1.8E-3</v>
      </c>
      <c r="AE149" s="47">
        <v>0.96055999999999997</v>
      </c>
      <c r="AF149" s="67">
        <v>12.18027</v>
      </c>
      <c r="AG149" s="47">
        <v>0.26704610000000001</v>
      </c>
      <c r="AH149" s="15">
        <v>5.7020000000000001E-2</v>
      </c>
      <c r="AI149" s="4">
        <v>2.7999999999999998E-4</v>
      </c>
      <c r="AJ149" s="89">
        <v>-0.1137</v>
      </c>
      <c r="AK149" s="4">
        <v>2.4109999999999999E-2</v>
      </c>
      <c r="AL149" s="4">
        <v>4.8999999999999998E-4</v>
      </c>
      <c r="AM149" s="4">
        <v>3.9750999999999996E-3</v>
      </c>
      <c r="AN149" s="4">
        <v>7.5000000000000002E-6</v>
      </c>
      <c r="AO149" s="46">
        <v>504.6</v>
      </c>
      <c r="AP149" s="46">
        <v>9.8000000000000007</v>
      </c>
      <c r="AQ149" s="166">
        <v>508</v>
      </c>
      <c r="AR149" s="166">
        <v>11</v>
      </c>
      <c r="AS149" s="46">
        <v>481.6</v>
      </c>
      <c r="AT149" s="46">
        <v>9.6</v>
      </c>
      <c r="AU149" s="46">
        <v>492</v>
      </c>
      <c r="AV149" s="46">
        <v>11</v>
      </c>
      <c r="AW149" s="46">
        <v>38.1</v>
      </c>
      <c r="AX149" s="46">
        <v>2</v>
      </c>
      <c r="AY149" s="46">
        <v>394</v>
      </c>
      <c r="AZ149" s="46">
        <v>20</v>
      </c>
      <c r="BA149" s="46">
        <v>813000</v>
      </c>
      <c r="BB149" s="46">
        <v>37200</v>
      </c>
      <c r="BC149" s="46">
        <v>5628</v>
      </c>
      <c r="BD149" s="46">
        <v>282</v>
      </c>
      <c r="BE149" s="46">
        <v>140400</v>
      </c>
      <c r="BF149" s="46">
        <v>6600</v>
      </c>
      <c r="BG149" s="46">
        <v>6.6</v>
      </c>
      <c r="BH149" s="46">
        <v>11.4</v>
      </c>
      <c r="BI149" s="46">
        <f t="shared" si="83"/>
        <v>21272.727272727272</v>
      </c>
      <c r="BJ149" s="46">
        <f t="shared" si="84"/>
        <v>36757.406871365543</v>
      </c>
      <c r="BL149" s="45" t="s">
        <v>1802</v>
      </c>
      <c r="BM149" s="45" t="s">
        <v>2203</v>
      </c>
      <c r="BN149" s="45" t="s">
        <v>2503</v>
      </c>
      <c r="BO149" s="45" t="s">
        <v>1756</v>
      </c>
      <c r="BP149" s="186">
        <v>0.82012604166666669</v>
      </c>
      <c r="BQ149" s="46">
        <v>18.163</v>
      </c>
      <c r="BR149" s="46" t="s">
        <v>2501</v>
      </c>
      <c r="BS149" s="46">
        <v>210000</v>
      </c>
      <c r="BT149" s="46">
        <v>11000</v>
      </c>
      <c r="BU149" s="46">
        <v>4860</v>
      </c>
      <c r="BV149" s="46">
        <v>920</v>
      </c>
      <c r="BW149" s="46">
        <v>6260</v>
      </c>
      <c r="BX149" s="46">
        <v>800</v>
      </c>
      <c r="BY149" s="46">
        <v>0.87</v>
      </c>
      <c r="BZ149" s="46">
        <v>0.41</v>
      </c>
      <c r="CA149" s="166">
        <v>14500</v>
      </c>
      <c r="CB149" s="46">
        <v>1500</v>
      </c>
      <c r="CC149" s="46">
        <v>89300</v>
      </c>
      <c r="CD149" s="46">
        <v>7900</v>
      </c>
      <c r="CE149" s="46">
        <v>233000</v>
      </c>
      <c r="CF149" s="46">
        <v>15000</v>
      </c>
      <c r="CG149" s="46">
        <v>29900</v>
      </c>
      <c r="CH149" s="46">
        <v>2900</v>
      </c>
      <c r="CI149" s="46">
        <v>102500</v>
      </c>
      <c r="CJ149" s="46">
        <v>8900</v>
      </c>
      <c r="CK149" s="46">
        <v>40300</v>
      </c>
      <c r="CL149" s="46">
        <v>3100</v>
      </c>
      <c r="CM149" s="46">
        <v>153</v>
      </c>
      <c r="CN149" s="46">
        <v>15</v>
      </c>
      <c r="CO149" s="46">
        <v>22300</v>
      </c>
      <c r="CP149" s="46">
        <v>1800</v>
      </c>
      <c r="CQ149" s="46">
        <v>2200</v>
      </c>
      <c r="CR149" s="46">
        <v>210</v>
      </c>
      <c r="CS149" s="46">
        <v>4800</v>
      </c>
      <c r="CT149" s="46">
        <v>490</v>
      </c>
      <c r="CU149" s="46">
        <v>307</v>
      </c>
      <c r="CV149" s="46">
        <v>31</v>
      </c>
      <c r="CW149" s="46">
        <v>317</v>
      </c>
      <c r="CX149" s="46">
        <v>28</v>
      </c>
      <c r="CY149" s="46">
        <v>25.7</v>
      </c>
      <c r="CZ149" s="46">
        <v>2.2999999999999998</v>
      </c>
      <c r="DA149" s="46">
        <v>95</v>
      </c>
      <c r="DB149" s="46">
        <v>11</v>
      </c>
      <c r="DC149" s="46">
        <v>10</v>
      </c>
      <c r="DD149" s="46">
        <v>2</v>
      </c>
      <c r="DE149" s="46">
        <v>54900</v>
      </c>
      <c r="DF149" s="46">
        <v>4700</v>
      </c>
      <c r="DG149" s="46">
        <v>3880</v>
      </c>
      <c r="DH149" s="46">
        <v>350</v>
      </c>
      <c r="DJ149" s="203" t="e">
        <f>#REF!</f>
        <v>#REF!</v>
      </c>
      <c r="DK149" s="204">
        <f t="shared" si="85"/>
        <v>376793.24894514767</v>
      </c>
      <c r="DL149" s="204">
        <f t="shared" si="86"/>
        <v>380097.87928221858</v>
      </c>
      <c r="DM149" s="204">
        <f t="shared" si="87"/>
        <v>322198.27586206899</v>
      </c>
      <c r="DN149" s="204">
        <f t="shared" si="88"/>
        <v>224288.84026258206</v>
      </c>
      <c r="DO149" s="204">
        <f t="shared" si="89"/>
        <v>272297.29729729734</v>
      </c>
      <c r="DP149" s="204">
        <f t="shared" si="90"/>
        <v>2717.5843694493783</v>
      </c>
      <c r="DQ149" s="204">
        <f t="shared" si="91"/>
        <v>112060.30150753769</v>
      </c>
      <c r="DR149" s="204">
        <f t="shared" si="92"/>
        <v>60941.828254847642</v>
      </c>
      <c r="DS149" s="204">
        <f t="shared" si="93"/>
        <v>19512.195121951219</v>
      </c>
      <c r="DT149" s="204">
        <f t="shared" si="94"/>
        <v>5622.7106227106224</v>
      </c>
      <c r="DU149" s="204">
        <f t="shared" si="95"/>
        <v>1981.25</v>
      </c>
      <c r="DV149" s="204">
        <f t="shared" si="96"/>
        <v>1040.4858299595141</v>
      </c>
      <c r="DW149" s="204">
        <f t="shared" si="97"/>
        <v>590.06211180124217</v>
      </c>
      <c r="DX149" s="204">
        <f t="shared" si="98"/>
        <v>406.5040650406504</v>
      </c>
      <c r="DY149" s="205">
        <f t="shared" si="99"/>
        <v>1.5557344804140325E-2</v>
      </c>
      <c r="DZ149" s="206">
        <f t="shared" si="100"/>
        <v>2.0833333333333333E-3</v>
      </c>
      <c r="EA149" s="206">
        <f t="shared" si="101"/>
        <v>14.149484536082474</v>
      </c>
      <c r="EB149" s="223"/>
    </row>
    <row r="150" spans="1:132">
      <c r="A150" s="186">
        <v>42527.825686956021</v>
      </c>
      <c r="B150" s="45" t="s">
        <v>2504</v>
      </c>
      <c r="D150" s="45">
        <v>65582</v>
      </c>
      <c r="E150" s="45">
        <v>29780</v>
      </c>
      <c r="F150" s="45" t="s">
        <v>2423</v>
      </c>
      <c r="G150" s="45" t="s">
        <v>2201</v>
      </c>
      <c r="H150" s="45" t="s">
        <v>2505</v>
      </c>
      <c r="I150" s="45" t="s">
        <v>1756</v>
      </c>
      <c r="J150" s="159">
        <v>0.82562789351851851</v>
      </c>
      <c r="K150" s="46">
        <v>17.128</v>
      </c>
      <c r="L150" s="45" t="s">
        <v>2504</v>
      </c>
      <c r="M150" s="46">
        <v>3820</v>
      </c>
      <c r="N150" s="46">
        <v>54000</v>
      </c>
      <c r="O150" s="160">
        <v>0.65700000000000003</v>
      </c>
      <c r="P150" s="160">
        <f t="shared" si="78"/>
        <v>2.3101073568126657E-2</v>
      </c>
      <c r="Q150" s="161">
        <v>8.2900000000000001E-2</v>
      </c>
      <c r="R150" s="161">
        <f t="shared" si="79"/>
        <v>3.0836608114382493E-3</v>
      </c>
      <c r="S150" s="161">
        <v>0.97328000000000003</v>
      </c>
      <c r="T150" s="162">
        <v>12.06273</v>
      </c>
      <c r="U150" s="162">
        <f t="shared" si="80"/>
        <v>0.44870152439193928</v>
      </c>
      <c r="V150" s="163">
        <v>5.7840000000000003E-2</v>
      </c>
      <c r="W150" s="163">
        <f t="shared" si="81"/>
        <v>1.2002442418108075E-3</v>
      </c>
      <c r="X150" s="162">
        <v>0.19112000000000001</v>
      </c>
      <c r="Y150" s="164">
        <v>2.469E-2</v>
      </c>
      <c r="Z150" s="164">
        <f t="shared" si="82"/>
        <v>8.403799378852401E-4</v>
      </c>
      <c r="AA150" s="15">
        <v>0.65700000000000003</v>
      </c>
      <c r="AB150" s="15">
        <v>1.9E-2</v>
      </c>
      <c r="AC150" s="15">
        <v>8.2900000000000001E-2</v>
      </c>
      <c r="AD150" s="15">
        <v>2.5999999999999999E-3</v>
      </c>
      <c r="AE150" s="47">
        <v>0.97328000000000003</v>
      </c>
      <c r="AF150" s="67">
        <v>12.06273</v>
      </c>
      <c r="AG150" s="47">
        <v>0.3783243</v>
      </c>
      <c r="AH150" s="15">
        <v>5.7840000000000003E-2</v>
      </c>
      <c r="AI150" s="4">
        <v>3.2000000000000003E-4</v>
      </c>
      <c r="AJ150" s="89">
        <v>0.19112000000000001</v>
      </c>
      <c r="AK150" s="4">
        <v>2.469E-2</v>
      </c>
      <c r="AL150" s="4">
        <v>6.8000000000000005E-4</v>
      </c>
      <c r="AM150" s="4">
        <v>4.8250999999999997E-3</v>
      </c>
      <c r="AN150" s="4">
        <v>9.3000000000000007E-6</v>
      </c>
      <c r="AO150" s="46">
        <v>512</v>
      </c>
      <c r="AP150" s="46">
        <v>12</v>
      </c>
      <c r="AQ150" s="166">
        <v>513</v>
      </c>
      <c r="AR150" s="166">
        <v>16</v>
      </c>
      <c r="AS150" s="46">
        <v>493</v>
      </c>
      <c r="AT150" s="46">
        <v>13</v>
      </c>
      <c r="AU150" s="46">
        <v>524</v>
      </c>
      <c r="AV150" s="46">
        <v>12</v>
      </c>
      <c r="AW150" s="46">
        <v>34.799999999999997</v>
      </c>
      <c r="AX150" s="46">
        <v>1.9</v>
      </c>
      <c r="AY150" s="46">
        <v>361</v>
      </c>
      <c r="AZ150" s="46">
        <v>18</v>
      </c>
      <c r="BA150" s="46">
        <v>744000</v>
      </c>
      <c r="BB150" s="46">
        <v>31800</v>
      </c>
      <c r="BC150" s="46">
        <v>5196</v>
      </c>
      <c r="BD150" s="46">
        <v>252</v>
      </c>
      <c r="BE150" s="46">
        <v>127380</v>
      </c>
      <c r="BF150" s="46">
        <v>5580</v>
      </c>
      <c r="BG150" s="46">
        <v>9.6</v>
      </c>
      <c r="BH150" s="46">
        <v>12</v>
      </c>
      <c r="BI150" s="46">
        <f t="shared" si="83"/>
        <v>13268.75</v>
      </c>
      <c r="BJ150" s="46">
        <f t="shared" si="84"/>
        <v>16596.119254705489</v>
      </c>
      <c r="BL150" s="45" t="s">
        <v>2423</v>
      </c>
      <c r="BM150" s="45" t="s">
        <v>2203</v>
      </c>
      <c r="BN150" s="45" t="s">
        <v>2506</v>
      </c>
      <c r="BO150" s="45" t="s">
        <v>1756</v>
      </c>
      <c r="BP150" s="186">
        <v>0.82573634259259254</v>
      </c>
      <c r="BQ150" s="46">
        <v>18.128</v>
      </c>
      <c r="BR150" s="46" t="s">
        <v>2504</v>
      </c>
      <c r="BS150" s="46">
        <v>207000</v>
      </c>
      <c r="BT150" s="46">
        <v>18000</v>
      </c>
      <c r="BU150" s="46">
        <v>3430</v>
      </c>
      <c r="BV150" s="46">
        <v>700</v>
      </c>
      <c r="BW150" s="46">
        <v>6240</v>
      </c>
      <c r="BX150" s="46">
        <v>550</v>
      </c>
      <c r="BY150" s="46">
        <v>0.99</v>
      </c>
      <c r="BZ150" s="46">
        <v>0.39</v>
      </c>
      <c r="CA150" s="166">
        <v>15400</v>
      </c>
      <c r="CB150" s="46">
        <v>1200</v>
      </c>
      <c r="CC150" s="46">
        <v>91000</v>
      </c>
      <c r="CD150" s="46">
        <v>6900</v>
      </c>
      <c r="CE150" s="46">
        <v>235000</v>
      </c>
      <c r="CF150" s="46">
        <v>17000</v>
      </c>
      <c r="CG150" s="46">
        <v>28900</v>
      </c>
      <c r="CH150" s="46">
        <v>2700</v>
      </c>
      <c r="CI150" s="46">
        <v>109000</v>
      </c>
      <c r="CJ150" s="46">
        <v>10000</v>
      </c>
      <c r="CK150" s="46">
        <v>41300</v>
      </c>
      <c r="CL150" s="46">
        <v>2400</v>
      </c>
      <c r="CM150" s="46">
        <v>166</v>
      </c>
      <c r="CN150" s="46">
        <v>17</v>
      </c>
      <c r="CO150" s="46">
        <v>20900</v>
      </c>
      <c r="CP150" s="46">
        <v>1900</v>
      </c>
      <c r="CQ150" s="46">
        <v>2170</v>
      </c>
      <c r="CR150" s="46">
        <v>200</v>
      </c>
      <c r="CS150" s="46">
        <v>5120</v>
      </c>
      <c r="CT150" s="46">
        <v>500</v>
      </c>
      <c r="CU150" s="46">
        <v>308</v>
      </c>
      <c r="CV150" s="46">
        <v>25</v>
      </c>
      <c r="CW150" s="46">
        <v>316</v>
      </c>
      <c r="CX150" s="46">
        <v>32</v>
      </c>
      <c r="CY150" s="46">
        <v>28.4</v>
      </c>
      <c r="CZ150" s="46">
        <v>3.4</v>
      </c>
      <c r="DA150" s="46">
        <v>88.8</v>
      </c>
      <c r="DB150" s="46">
        <v>9.6999999999999993</v>
      </c>
      <c r="DC150" s="46">
        <v>9</v>
      </c>
      <c r="DD150" s="46">
        <v>1.6</v>
      </c>
      <c r="DE150" s="46">
        <v>54000</v>
      </c>
      <c r="DF150" s="46">
        <v>3600</v>
      </c>
      <c r="DG150" s="46">
        <v>3820</v>
      </c>
      <c r="DH150" s="46">
        <v>310</v>
      </c>
      <c r="DJ150" s="203" t="e">
        <f>#REF!</f>
        <v>#REF!</v>
      </c>
      <c r="DK150" s="204">
        <f t="shared" si="85"/>
        <v>383966.24472573842</v>
      </c>
      <c r="DL150" s="204">
        <f t="shared" si="86"/>
        <v>383360.52202283853</v>
      </c>
      <c r="DM150" s="204">
        <f t="shared" si="87"/>
        <v>311422.41379310348</v>
      </c>
      <c r="DN150" s="204">
        <f t="shared" si="88"/>
        <v>238512.03501094092</v>
      </c>
      <c r="DO150" s="204">
        <f t="shared" si="89"/>
        <v>279054.05405405408</v>
      </c>
      <c r="DP150" s="204">
        <f t="shared" si="90"/>
        <v>2948.4902309058612</v>
      </c>
      <c r="DQ150" s="204">
        <f t="shared" si="91"/>
        <v>105025.1256281407</v>
      </c>
      <c r="DR150" s="204">
        <f t="shared" si="92"/>
        <v>60110.803324099725</v>
      </c>
      <c r="DS150" s="204">
        <f t="shared" si="93"/>
        <v>20813.0081300813</v>
      </c>
      <c r="DT150" s="204">
        <f t="shared" si="94"/>
        <v>5641.0256410256407</v>
      </c>
      <c r="DU150" s="204">
        <f t="shared" si="95"/>
        <v>1975</v>
      </c>
      <c r="DV150" s="204">
        <f t="shared" si="96"/>
        <v>1149.7975708502024</v>
      </c>
      <c r="DW150" s="204">
        <f t="shared" si="97"/>
        <v>551.55279503105589</v>
      </c>
      <c r="DX150" s="204">
        <f t="shared" si="98"/>
        <v>365.85365853658539</v>
      </c>
      <c r="DY150" s="205">
        <f t="shared" si="99"/>
        <v>1.7223004704165417E-2</v>
      </c>
      <c r="DZ150" s="206">
        <f t="shared" si="100"/>
        <v>1.7578125E-3</v>
      </c>
      <c r="EA150" s="206">
        <f t="shared" si="101"/>
        <v>14.136125654450261</v>
      </c>
      <c r="EB150" s="223"/>
    </row>
    <row r="151" spans="1:132">
      <c r="A151" s="186">
        <v>42527.83130460648</v>
      </c>
      <c r="B151" s="45" t="s">
        <v>2507</v>
      </c>
      <c r="D151" s="45">
        <v>65710</v>
      </c>
      <c r="E151" s="45">
        <v>29733</v>
      </c>
      <c r="F151" s="45" t="s">
        <v>2340</v>
      </c>
      <c r="G151" s="45" t="s">
        <v>2201</v>
      </c>
      <c r="H151" s="45" t="s">
        <v>2508</v>
      </c>
      <c r="I151" s="45" t="s">
        <v>1756</v>
      </c>
      <c r="J151" s="159">
        <v>0.83124560185185192</v>
      </c>
      <c r="K151" s="46">
        <v>17.091999999999999</v>
      </c>
      <c r="L151" s="45" t="s">
        <v>2507</v>
      </c>
      <c r="M151" s="46">
        <v>3740</v>
      </c>
      <c r="N151" s="46">
        <v>54200</v>
      </c>
      <c r="O151" s="160">
        <v>0.65300000000000002</v>
      </c>
      <c r="P151" s="160">
        <f t="shared" si="78"/>
        <v>2.0653416182317155E-2</v>
      </c>
      <c r="Q151" s="161">
        <v>8.2400000000000001E-2</v>
      </c>
      <c r="R151" s="161">
        <f t="shared" si="79"/>
        <v>2.3676790323014646E-3</v>
      </c>
      <c r="S151" s="161">
        <v>0.93183000000000005</v>
      </c>
      <c r="T151" s="162">
        <v>12.13592</v>
      </c>
      <c r="U151" s="162">
        <f t="shared" si="80"/>
        <v>0.3487131540787643</v>
      </c>
      <c r="V151" s="163">
        <v>5.7480000000000003E-2</v>
      </c>
      <c r="W151" s="163">
        <f t="shared" si="81"/>
        <v>1.2536268025213884E-3</v>
      </c>
      <c r="X151" s="162">
        <v>-5.8696999999999999E-2</v>
      </c>
      <c r="Y151" s="164">
        <v>2.5350000000000001E-2</v>
      </c>
      <c r="Z151" s="164">
        <f t="shared" si="82"/>
        <v>7.1913072525097961E-4</v>
      </c>
      <c r="AA151" s="15">
        <v>0.65300000000000002</v>
      </c>
      <c r="AB151" s="15">
        <v>1.6E-2</v>
      </c>
      <c r="AC151" s="15">
        <v>8.2400000000000001E-2</v>
      </c>
      <c r="AD151" s="15">
        <v>1.6999999999999999E-3</v>
      </c>
      <c r="AE151" s="47">
        <v>0.93183000000000005</v>
      </c>
      <c r="AF151" s="67">
        <v>12.13592</v>
      </c>
      <c r="AG151" s="47">
        <v>0.25037700000000002</v>
      </c>
      <c r="AH151" s="15">
        <v>5.7480000000000003E-2</v>
      </c>
      <c r="AI151" s="4">
        <v>5.0000000000000001E-4</v>
      </c>
      <c r="AJ151" s="89">
        <v>-5.8696999999999999E-2</v>
      </c>
      <c r="AK151" s="4">
        <v>2.5350000000000001E-2</v>
      </c>
      <c r="AL151" s="4">
        <v>5.1000000000000004E-4</v>
      </c>
      <c r="AM151" s="4">
        <v>8.1589999999999996E-3</v>
      </c>
      <c r="AN151" s="4">
        <v>1.4E-5</v>
      </c>
      <c r="AO151" s="46">
        <v>510.1</v>
      </c>
      <c r="AP151" s="46">
        <v>9.8000000000000007</v>
      </c>
      <c r="AQ151" s="166">
        <v>510</v>
      </c>
      <c r="AR151" s="166">
        <v>10</v>
      </c>
      <c r="AS151" s="46">
        <v>506</v>
      </c>
      <c r="AT151" s="46">
        <v>10</v>
      </c>
      <c r="AU151" s="46">
        <v>509</v>
      </c>
      <c r="AV151" s="46">
        <v>19</v>
      </c>
      <c r="AW151" s="46">
        <v>36.4</v>
      </c>
      <c r="AX151" s="46">
        <v>1.9</v>
      </c>
      <c r="AY151" s="46">
        <v>371</v>
      </c>
      <c r="AZ151" s="46">
        <v>19</v>
      </c>
      <c r="BA151" s="46">
        <v>774600</v>
      </c>
      <c r="BB151" s="46">
        <v>29400</v>
      </c>
      <c r="BC151" s="46">
        <v>5502</v>
      </c>
      <c r="BD151" s="46">
        <v>234</v>
      </c>
      <c r="BE151" s="46">
        <v>136260</v>
      </c>
      <c r="BF151" s="46">
        <v>5460</v>
      </c>
      <c r="BG151" s="46">
        <v>-7.2</v>
      </c>
      <c r="BH151" s="46">
        <v>10.199999999999999</v>
      </c>
      <c r="BI151" s="46">
        <f t="shared" si="83"/>
        <v>-18925</v>
      </c>
      <c r="BJ151" s="46">
        <f t="shared" si="84"/>
        <v>-26821.139261498982</v>
      </c>
      <c r="BL151" s="45" t="s">
        <v>2340</v>
      </c>
      <c r="BM151" s="45" t="s">
        <v>2203</v>
      </c>
      <c r="BN151" s="45" t="s">
        <v>2509</v>
      </c>
      <c r="BO151" s="45" t="s">
        <v>1756</v>
      </c>
      <c r="BP151" s="186">
        <v>0.83135393518518519</v>
      </c>
      <c r="BQ151" s="46">
        <v>18.091999999999999</v>
      </c>
      <c r="BR151" s="46" t="s">
        <v>2507</v>
      </c>
      <c r="BS151" s="46">
        <v>210000</v>
      </c>
      <c r="BT151" s="46">
        <v>13000</v>
      </c>
      <c r="BU151" s="46">
        <v>3870</v>
      </c>
      <c r="BV151" s="46">
        <v>640</v>
      </c>
      <c r="BW151" s="46">
        <v>7320</v>
      </c>
      <c r="BX151" s="46">
        <v>610</v>
      </c>
      <c r="BY151" s="46">
        <v>0.75</v>
      </c>
      <c r="BZ151" s="46">
        <v>0.32</v>
      </c>
      <c r="CA151" s="166">
        <v>14100</v>
      </c>
      <c r="CB151" s="46">
        <v>1000</v>
      </c>
      <c r="CC151" s="46">
        <v>99100</v>
      </c>
      <c r="CD151" s="46">
        <v>7200</v>
      </c>
      <c r="CE151" s="46">
        <v>232000</v>
      </c>
      <c r="CF151" s="46">
        <v>14000</v>
      </c>
      <c r="CG151" s="46">
        <v>29200</v>
      </c>
      <c r="CH151" s="46">
        <v>1200</v>
      </c>
      <c r="CI151" s="46">
        <v>94000</v>
      </c>
      <c r="CJ151" s="46">
        <v>6500</v>
      </c>
      <c r="CK151" s="46">
        <v>40800</v>
      </c>
      <c r="CL151" s="46">
        <v>3200</v>
      </c>
      <c r="CM151" s="46">
        <v>153</v>
      </c>
      <c r="CN151" s="46">
        <v>16</v>
      </c>
      <c r="CO151" s="46">
        <v>21400</v>
      </c>
      <c r="CP151" s="46">
        <v>1200</v>
      </c>
      <c r="CQ151" s="46">
        <v>2160</v>
      </c>
      <c r="CR151" s="46">
        <v>120</v>
      </c>
      <c r="CS151" s="46">
        <v>4740</v>
      </c>
      <c r="CT151" s="46">
        <v>320</v>
      </c>
      <c r="CU151" s="46">
        <v>302</v>
      </c>
      <c r="CV151" s="46">
        <v>18</v>
      </c>
      <c r="CW151" s="46">
        <v>314</v>
      </c>
      <c r="CX151" s="46">
        <v>24</v>
      </c>
      <c r="CY151" s="46">
        <v>27.2</v>
      </c>
      <c r="CZ151" s="46">
        <v>3.7</v>
      </c>
      <c r="DA151" s="46">
        <v>91.1</v>
      </c>
      <c r="DB151" s="46">
        <v>9.1</v>
      </c>
      <c r="DC151" s="46">
        <v>11.6</v>
      </c>
      <c r="DD151" s="46">
        <v>1.9</v>
      </c>
      <c r="DE151" s="46">
        <v>54200</v>
      </c>
      <c r="DF151" s="46">
        <v>3000</v>
      </c>
      <c r="DG151" s="46">
        <v>3740</v>
      </c>
      <c r="DH151" s="46">
        <v>190</v>
      </c>
      <c r="DJ151" s="203" t="e">
        <f>#REF!</f>
        <v>#REF!</v>
      </c>
      <c r="DK151" s="204">
        <f t="shared" si="85"/>
        <v>418143.45991561183</v>
      </c>
      <c r="DL151" s="204">
        <f t="shared" si="86"/>
        <v>378466.55791190866</v>
      </c>
      <c r="DM151" s="204">
        <f t="shared" si="87"/>
        <v>314655.1724137931</v>
      </c>
      <c r="DN151" s="204">
        <f t="shared" si="88"/>
        <v>205689.27789934355</v>
      </c>
      <c r="DO151" s="204">
        <f t="shared" si="89"/>
        <v>275675.67567567568</v>
      </c>
      <c r="DP151" s="204">
        <f t="shared" si="90"/>
        <v>2717.5843694493783</v>
      </c>
      <c r="DQ151" s="204">
        <f t="shared" si="91"/>
        <v>107537.68844221105</v>
      </c>
      <c r="DR151" s="204">
        <f t="shared" si="92"/>
        <v>59833.795013850417</v>
      </c>
      <c r="DS151" s="204">
        <f t="shared" si="93"/>
        <v>19268.292682926829</v>
      </c>
      <c r="DT151" s="204">
        <f t="shared" si="94"/>
        <v>5531.135531135531</v>
      </c>
      <c r="DU151" s="204">
        <f t="shared" si="95"/>
        <v>1962.5</v>
      </c>
      <c r="DV151" s="204">
        <f t="shared" si="96"/>
        <v>1101.2145748987855</v>
      </c>
      <c r="DW151" s="204">
        <f t="shared" si="97"/>
        <v>565.83850931677011</v>
      </c>
      <c r="DX151" s="204">
        <f t="shared" si="98"/>
        <v>471.54471544715443</v>
      </c>
      <c r="DY151" s="205">
        <f t="shared" si="99"/>
        <v>1.5783505416926823E-2</v>
      </c>
      <c r="DZ151" s="206">
        <f t="shared" si="100"/>
        <v>2.4472573839662446E-3</v>
      </c>
      <c r="EA151" s="206">
        <f t="shared" si="101"/>
        <v>14.491978609625669</v>
      </c>
      <c r="EB151" s="223"/>
    </row>
    <row r="152" spans="1:132">
      <c r="A152" s="186">
        <v>42527.838107858799</v>
      </c>
      <c r="B152" s="45" t="s">
        <v>2510</v>
      </c>
      <c r="D152" s="45">
        <v>65756</v>
      </c>
      <c r="E152" s="45">
        <v>29742</v>
      </c>
      <c r="F152" s="45" t="s">
        <v>2511</v>
      </c>
      <c r="G152" s="45" t="s">
        <v>2201</v>
      </c>
      <c r="H152" s="45" t="s">
        <v>2512</v>
      </c>
      <c r="I152" s="45" t="s">
        <v>1756</v>
      </c>
      <c r="J152" s="159">
        <v>0.8380488425925926</v>
      </c>
      <c r="K152" s="46">
        <v>17.103000000000002</v>
      </c>
      <c r="L152" s="45" t="s">
        <v>2510</v>
      </c>
      <c r="M152" s="46">
        <v>3920</v>
      </c>
      <c r="N152" s="46">
        <v>54300</v>
      </c>
      <c r="O152" s="160">
        <v>0.64200000000000002</v>
      </c>
      <c r="P152" s="160">
        <f t="shared" si="78"/>
        <v>2.3766901354614994E-2</v>
      </c>
      <c r="Q152" s="161">
        <v>8.1900000000000001E-2</v>
      </c>
      <c r="R152" s="161">
        <f t="shared" si="79"/>
        <v>2.9056916560433591E-3</v>
      </c>
      <c r="S152" s="161">
        <v>0.98023000000000005</v>
      </c>
      <c r="T152" s="162">
        <v>12.21001</v>
      </c>
      <c r="U152" s="162">
        <f t="shared" si="80"/>
        <v>0.43319330355719954</v>
      </c>
      <c r="V152" s="163">
        <v>5.7200000000000001E-2</v>
      </c>
      <c r="W152" s="163">
        <f t="shared" si="81"/>
        <v>1.2293233911383936E-3</v>
      </c>
      <c r="X152" s="162">
        <v>-0.19550000000000001</v>
      </c>
      <c r="Y152" s="164">
        <v>2.5479999999999999E-2</v>
      </c>
      <c r="Z152" s="164">
        <f t="shared" si="82"/>
        <v>8.8209532364705344E-4</v>
      </c>
      <c r="AA152" s="15">
        <v>0.64200000000000002</v>
      </c>
      <c r="AB152" s="15">
        <v>0.02</v>
      </c>
      <c r="AC152" s="15">
        <v>8.1900000000000001E-2</v>
      </c>
      <c r="AD152" s="15">
        <v>2.3999999999999998E-3</v>
      </c>
      <c r="AE152" s="47">
        <v>0.98023000000000005</v>
      </c>
      <c r="AF152" s="67">
        <v>12.21001</v>
      </c>
      <c r="AG152" s="47">
        <v>0.35780260000000003</v>
      </c>
      <c r="AH152" s="15">
        <v>5.7200000000000001E-2</v>
      </c>
      <c r="AI152" s="4">
        <v>4.4999999999999999E-4</v>
      </c>
      <c r="AJ152" s="89">
        <v>-0.19550000000000001</v>
      </c>
      <c r="AK152" s="4">
        <v>2.5479999999999999E-2</v>
      </c>
      <c r="AL152" s="4">
        <v>7.2000000000000005E-4</v>
      </c>
      <c r="AM152" s="4">
        <v>8.8730000000000007E-3</v>
      </c>
      <c r="AN152" s="4">
        <v>2.0000000000000002E-5</v>
      </c>
      <c r="AO152" s="46">
        <v>503</v>
      </c>
      <c r="AP152" s="46">
        <v>13</v>
      </c>
      <c r="AQ152" s="166">
        <v>507</v>
      </c>
      <c r="AR152" s="166">
        <v>15</v>
      </c>
      <c r="AS152" s="46">
        <v>509</v>
      </c>
      <c r="AT152" s="46">
        <v>14</v>
      </c>
      <c r="AU152" s="46">
        <v>499</v>
      </c>
      <c r="AV152" s="46">
        <v>17</v>
      </c>
      <c r="AW152" s="46">
        <v>36.4</v>
      </c>
      <c r="AX152" s="46">
        <v>1.6</v>
      </c>
      <c r="AY152" s="46">
        <v>382</v>
      </c>
      <c r="AZ152" s="46">
        <v>17</v>
      </c>
      <c r="BA152" s="46">
        <v>799200</v>
      </c>
      <c r="BB152" s="46">
        <v>25200</v>
      </c>
      <c r="BC152" s="46">
        <v>5430</v>
      </c>
      <c r="BD152" s="46">
        <v>198</v>
      </c>
      <c r="BE152" s="46">
        <v>135360</v>
      </c>
      <c r="BF152" s="46">
        <v>4320</v>
      </c>
      <c r="BG152" s="46">
        <v>13.8</v>
      </c>
      <c r="BH152" s="46">
        <v>16.8</v>
      </c>
      <c r="BI152" s="46">
        <f t="shared" si="83"/>
        <v>9808.6956521739121</v>
      </c>
      <c r="BJ152" s="46">
        <f t="shared" si="84"/>
        <v>11945.123432633431</v>
      </c>
      <c r="BL152" s="45" t="s">
        <v>2511</v>
      </c>
      <c r="BM152" s="45" t="s">
        <v>2203</v>
      </c>
      <c r="BN152" s="45" t="s">
        <v>2513</v>
      </c>
      <c r="BO152" s="45" t="s">
        <v>1756</v>
      </c>
      <c r="BP152" s="186">
        <v>0.83815717592592598</v>
      </c>
      <c r="BQ152" s="46">
        <v>18.103000000000002</v>
      </c>
      <c r="BR152" s="46" t="s">
        <v>2510</v>
      </c>
      <c r="BS152" s="46">
        <v>208000</v>
      </c>
      <c r="BT152" s="46">
        <v>15000</v>
      </c>
      <c r="BU152" s="46">
        <v>4140</v>
      </c>
      <c r="BV152" s="46">
        <v>560</v>
      </c>
      <c r="BW152" s="46">
        <v>7000</v>
      </c>
      <c r="BX152" s="46">
        <v>680</v>
      </c>
      <c r="BY152" s="46">
        <v>0.74</v>
      </c>
      <c r="BZ152" s="46">
        <v>0.34</v>
      </c>
      <c r="CA152" s="166">
        <v>14580</v>
      </c>
      <c r="CB152" s="46">
        <v>990</v>
      </c>
      <c r="CC152" s="46">
        <v>91000</v>
      </c>
      <c r="CD152" s="46">
        <v>7500</v>
      </c>
      <c r="CE152" s="46">
        <v>227000</v>
      </c>
      <c r="CF152" s="46">
        <v>14000</v>
      </c>
      <c r="CG152" s="46">
        <v>30100</v>
      </c>
      <c r="CH152" s="46">
        <v>2700</v>
      </c>
      <c r="CI152" s="46">
        <v>107800</v>
      </c>
      <c r="CJ152" s="46">
        <v>8100</v>
      </c>
      <c r="CK152" s="46">
        <v>41900</v>
      </c>
      <c r="CL152" s="46">
        <v>3700</v>
      </c>
      <c r="CM152" s="46">
        <v>153</v>
      </c>
      <c r="CN152" s="46">
        <v>15</v>
      </c>
      <c r="CO152" s="46">
        <v>22100</v>
      </c>
      <c r="CP152" s="46">
        <v>1500</v>
      </c>
      <c r="CQ152" s="46">
        <v>2340</v>
      </c>
      <c r="CR152" s="46">
        <v>180</v>
      </c>
      <c r="CS152" s="46">
        <v>5230</v>
      </c>
      <c r="CT152" s="46">
        <v>390</v>
      </c>
      <c r="CU152" s="46">
        <v>299</v>
      </c>
      <c r="CV152" s="46">
        <v>18</v>
      </c>
      <c r="CW152" s="46">
        <v>318</v>
      </c>
      <c r="CX152" s="46">
        <v>25</v>
      </c>
      <c r="CY152" s="46">
        <v>28.1</v>
      </c>
      <c r="CZ152" s="46">
        <v>3.2</v>
      </c>
      <c r="DA152" s="46">
        <v>106</v>
      </c>
      <c r="DB152" s="46">
        <v>10</v>
      </c>
      <c r="DC152" s="46">
        <v>10</v>
      </c>
      <c r="DD152" s="46">
        <v>2</v>
      </c>
      <c r="DE152" s="46">
        <v>54300</v>
      </c>
      <c r="DF152" s="46">
        <v>4000</v>
      </c>
      <c r="DG152" s="46">
        <v>3920</v>
      </c>
      <c r="DH152" s="46">
        <v>320</v>
      </c>
      <c r="DJ152" s="203" t="e">
        <f>#REF!</f>
        <v>#REF!</v>
      </c>
      <c r="DK152" s="204">
        <f t="shared" si="85"/>
        <v>383966.24472573842</v>
      </c>
      <c r="DL152" s="204">
        <f t="shared" si="86"/>
        <v>370309.9510603589</v>
      </c>
      <c r="DM152" s="204">
        <f t="shared" si="87"/>
        <v>324353.44827586209</v>
      </c>
      <c r="DN152" s="204">
        <f t="shared" si="88"/>
        <v>235886.21444201312</v>
      </c>
      <c r="DO152" s="204">
        <f t="shared" si="89"/>
        <v>283108.10810810811</v>
      </c>
      <c r="DP152" s="204">
        <f t="shared" si="90"/>
        <v>2717.5843694493783</v>
      </c>
      <c r="DQ152" s="204">
        <f t="shared" si="91"/>
        <v>111055.27638190954</v>
      </c>
      <c r="DR152" s="204">
        <f t="shared" si="92"/>
        <v>64819.944598337948</v>
      </c>
      <c r="DS152" s="204">
        <f t="shared" si="93"/>
        <v>21260.162601626016</v>
      </c>
      <c r="DT152" s="204">
        <f t="shared" si="94"/>
        <v>5476.1904761904761</v>
      </c>
      <c r="DU152" s="204">
        <f t="shared" si="95"/>
        <v>1987.5</v>
      </c>
      <c r="DV152" s="204">
        <f t="shared" si="96"/>
        <v>1137.6518218623482</v>
      </c>
      <c r="DW152" s="204">
        <f t="shared" si="97"/>
        <v>658.38509316770183</v>
      </c>
      <c r="DX152" s="204">
        <f t="shared" si="98"/>
        <v>406.5040650406504</v>
      </c>
      <c r="DY152" s="205">
        <f t="shared" si="99"/>
        <v>1.5326298633344929E-2</v>
      </c>
      <c r="DZ152" s="206">
        <f t="shared" si="100"/>
        <v>1.9120458891013384E-3</v>
      </c>
      <c r="EA152" s="206">
        <f t="shared" si="101"/>
        <v>13.852040816326531</v>
      </c>
      <c r="EB152" s="223"/>
    </row>
    <row r="153" spans="1:132">
      <c r="A153" s="186">
        <v>42527.844276134259</v>
      </c>
      <c r="B153" s="45" t="s">
        <v>2514</v>
      </c>
      <c r="D153" s="45">
        <v>65888</v>
      </c>
      <c r="E153" s="45">
        <v>29799</v>
      </c>
      <c r="F153" s="45" t="s">
        <v>2515</v>
      </c>
      <c r="G153" s="45" t="s">
        <v>2201</v>
      </c>
      <c r="H153" s="45" t="s">
        <v>2516</v>
      </c>
      <c r="I153" s="45" t="s">
        <v>1756</v>
      </c>
      <c r="J153" s="159">
        <v>0.84421712962962969</v>
      </c>
      <c r="K153" s="46">
        <v>17.073</v>
      </c>
      <c r="L153" s="45" t="s">
        <v>2514</v>
      </c>
      <c r="M153" s="46">
        <v>3910</v>
      </c>
      <c r="N153" s="46">
        <v>54200</v>
      </c>
      <c r="O153" s="160">
        <v>0.65700000000000003</v>
      </c>
      <c r="P153" s="160">
        <f t="shared" si="78"/>
        <v>1.8484036355731398E-2</v>
      </c>
      <c r="Q153" s="161">
        <v>8.3099999999999993E-2</v>
      </c>
      <c r="R153" s="161">
        <f t="shared" si="79"/>
        <v>2.3774448468891975E-3</v>
      </c>
      <c r="S153" s="161">
        <v>0.94394</v>
      </c>
      <c r="T153" s="162">
        <v>12.03369</v>
      </c>
      <c r="U153" s="162">
        <f t="shared" si="80"/>
        <v>0.3442772801526845</v>
      </c>
      <c r="V153" s="163">
        <v>5.7209999999999997E-2</v>
      </c>
      <c r="W153" s="163">
        <f t="shared" si="81"/>
        <v>1.1994972446821208E-3</v>
      </c>
      <c r="X153" s="162">
        <v>0.25203999999999999</v>
      </c>
      <c r="Y153" s="164">
        <v>2.5729999999999999E-2</v>
      </c>
      <c r="Z153" s="164">
        <f t="shared" si="82"/>
        <v>6.9693124481544084E-4</v>
      </c>
      <c r="AA153" s="15">
        <v>0.65700000000000003</v>
      </c>
      <c r="AB153" s="15">
        <v>1.2999999999999999E-2</v>
      </c>
      <c r="AC153" s="15">
        <v>8.3099999999999993E-2</v>
      </c>
      <c r="AD153" s="15">
        <v>1.6999999999999999E-3</v>
      </c>
      <c r="AE153" s="47">
        <v>0.94394</v>
      </c>
      <c r="AF153" s="67">
        <v>12.03369</v>
      </c>
      <c r="AG153" s="47">
        <v>0.2461767</v>
      </c>
      <c r="AH153" s="15">
        <v>5.7209999999999997E-2</v>
      </c>
      <c r="AI153" s="4">
        <v>3.6000000000000002E-4</v>
      </c>
      <c r="AJ153" s="89">
        <v>0.25203999999999999</v>
      </c>
      <c r="AK153" s="4">
        <v>2.5729999999999999E-2</v>
      </c>
      <c r="AL153" s="4">
        <v>4.6999999999999999E-4</v>
      </c>
      <c r="AM153" s="4">
        <v>7.3769999999999999E-3</v>
      </c>
      <c r="AN153" s="4">
        <v>1.8E-5</v>
      </c>
      <c r="AO153" s="46">
        <v>512.4</v>
      </c>
      <c r="AP153" s="46">
        <v>7.9</v>
      </c>
      <c r="AQ153" s="166">
        <v>514.4</v>
      </c>
      <c r="AR153" s="166">
        <v>9.8000000000000007</v>
      </c>
      <c r="AS153" s="46">
        <v>513.4</v>
      </c>
      <c r="AT153" s="46">
        <v>9.1999999999999993</v>
      </c>
      <c r="AU153" s="46">
        <v>499</v>
      </c>
      <c r="AV153" s="46">
        <v>14</v>
      </c>
      <c r="AW153" s="46">
        <v>36.1</v>
      </c>
      <c r="AX153" s="46">
        <v>1.4</v>
      </c>
      <c r="AY153" s="46">
        <v>372</v>
      </c>
      <c r="AZ153" s="46">
        <v>14</v>
      </c>
      <c r="BA153" s="46">
        <v>775200</v>
      </c>
      <c r="BB153" s="46">
        <v>26400</v>
      </c>
      <c r="BC153" s="46">
        <v>5412</v>
      </c>
      <c r="BD153" s="46">
        <v>192</v>
      </c>
      <c r="BE153" s="46">
        <v>134340</v>
      </c>
      <c r="BF153" s="46">
        <v>4740</v>
      </c>
      <c r="BG153" s="46">
        <v>6.6</v>
      </c>
      <c r="BH153" s="46">
        <v>15.6</v>
      </c>
      <c r="BI153" s="46">
        <f t="shared" si="83"/>
        <v>20354.545454545456</v>
      </c>
      <c r="BJ153" s="46">
        <f t="shared" si="84"/>
        <v>48116.103897471272</v>
      </c>
      <c r="BL153" s="45" t="s">
        <v>2515</v>
      </c>
      <c r="BM153" s="45" t="s">
        <v>2203</v>
      </c>
      <c r="BN153" s="45" t="s">
        <v>2517</v>
      </c>
      <c r="BO153" s="45" t="s">
        <v>1756</v>
      </c>
      <c r="BP153" s="186">
        <v>0.84432546296296296</v>
      </c>
      <c r="BQ153" s="46">
        <v>18.073</v>
      </c>
      <c r="BR153" s="46" t="s">
        <v>2514</v>
      </c>
      <c r="BS153" s="46">
        <v>212000</v>
      </c>
      <c r="BT153" s="46">
        <v>14000</v>
      </c>
      <c r="BU153" s="46">
        <v>3610</v>
      </c>
      <c r="BV153" s="46">
        <v>870</v>
      </c>
      <c r="BW153" s="46">
        <v>6550</v>
      </c>
      <c r="BX153" s="46">
        <v>520</v>
      </c>
      <c r="BY153" s="46">
        <v>0.5</v>
      </c>
      <c r="BZ153" s="46">
        <v>0.26</v>
      </c>
      <c r="CA153" s="166">
        <v>14800</v>
      </c>
      <c r="CB153" s="46">
        <v>1200</v>
      </c>
      <c r="CC153" s="46">
        <v>93200</v>
      </c>
      <c r="CD153" s="46">
        <v>7500</v>
      </c>
      <c r="CE153" s="46">
        <v>227000</v>
      </c>
      <c r="CF153" s="46">
        <v>14000</v>
      </c>
      <c r="CG153" s="46">
        <v>28400</v>
      </c>
      <c r="CH153" s="46">
        <v>2000</v>
      </c>
      <c r="CI153" s="46">
        <v>100800</v>
      </c>
      <c r="CJ153" s="46">
        <v>9100</v>
      </c>
      <c r="CK153" s="46">
        <v>41400</v>
      </c>
      <c r="CL153" s="46">
        <v>2000</v>
      </c>
      <c r="CM153" s="46">
        <v>149</v>
      </c>
      <c r="CN153" s="46">
        <v>11</v>
      </c>
      <c r="CO153" s="46">
        <v>22600</v>
      </c>
      <c r="CP153" s="46">
        <v>1700</v>
      </c>
      <c r="CQ153" s="46">
        <v>2280</v>
      </c>
      <c r="CR153" s="46">
        <v>130</v>
      </c>
      <c r="CS153" s="46">
        <v>5020</v>
      </c>
      <c r="CT153" s="46">
        <v>340</v>
      </c>
      <c r="CU153" s="46">
        <v>313</v>
      </c>
      <c r="CV153" s="46">
        <v>21</v>
      </c>
      <c r="CW153" s="46">
        <v>315</v>
      </c>
      <c r="CX153" s="46">
        <v>26</v>
      </c>
      <c r="CY153" s="46">
        <v>27.3</v>
      </c>
      <c r="CZ153" s="46">
        <v>2.4</v>
      </c>
      <c r="DA153" s="46">
        <v>89.4</v>
      </c>
      <c r="DB153" s="46">
        <v>9.5</v>
      </c>
      <c r="DC153" s="46">
        <v>8.9</v>
      </c>
      <c r="DD153" s="46">
        <v>1.5</v>
      </c>
      <c r="DE153" s="46">
        <v>54200</v>
      </c>
      <c r="DF153" s="46">
        <v>4000</v>
      </c>
      <c r="DG153" s="46">
        <v>3910</v>
      </c>
      <c r="DH153" s="46">
        <v>240</v>
      </c>
      <c r="DJ153" s="203" t="e">
        <f>#REF!</f>
        <v>#REF!</v>
      </c>
      <c r="DK153" s="204">
        <f t="shared" si="85"/>
        <v>393248.94514767936</v>
      </c>
      <c r="DL153" s="204">
        <f t="shared" si="86"/>
        <v>370309.9510603589</v>
      </c>
      <c r="DM153" s="204">
        <f t="shared" si="87"/>
        <v>306034.4827586207</v>
      </c>
      <c r="DN153" s="204">
        <f t="shared" si="88"/>
        <v>220568.92778993436</v>
      </c>
      <c r="DO153" s="204">
        <f t="shared" si="89"/>
        <v>279729.72972972976</v>
      </c>
      <c r="DP153" s="204">
        <f t="shared" si="90"/>
        <v>2646.5364120781528</v>
      </c>
      <c r="DQ153" s="204">
        <f t="shared" si="91"/>
        <v>113567.83919597989</v>
      </c>
      <c r="DR153" s="204">
        <f t="shared" si="92"/>
        <v>63157.894736842107</v>
      </c>
      <c r="DS153" s="204">
        <f t="shared" si="93"/>
        <v>20406.504065040652</v>
      </c>
      <c r="DT153" s="204">
        <f t="shared" si="94"/>
        <v>5732.600732600732</v>
      </c>
      <c r="DU153" s="204">
        <f t="shared" si="95"/>
        <v>1968.75</v>
      </c>
      <c r="DV153" s="204">
        <f t="shared" si="96"/>
        <v>1105.2631578947369</v>
      </c>
      <c r="DW153" s="204">
        <f t="shared" si="97"/>
        <v>555.27950310559004</v>
      </c>
      <c r="DX153" s="204">
        <f t="shared" si="98"/>
        <v>361.78861788617888</v>
      </c>
      <c r="DY153" s="205">
        <f t="shared" si="99"/>
        <v>1.4848441741186033E-2</v>
      </c>
      <c r="DZ153" s="206">
        <f t="shared" si="100"/>
        <v>1.7729083665338646E-3</v>
      </c>
      <c r="EA153" s="206">
        <f t="shared" si="101"/>
        <v>13.861892583120204</v>
      </c>
      <c r="EB153" s="223"/>
    </row>
    <row r="154" spans="1:132">
      <c r="A154" s="186">
        <v>42527.849841041665</v>
      </c>
      <c r="B154" s="45" t="s">
        <v>2518</v>
      </c>
      <c r="D154" s="45">
        <v>65963</v>
      </c>
      <c r="E154" s="45">
        <v>29709</v>
      </c>
      <c r="F154" s="45" t="s">
        <v>2519</v>
      </c>
      <c r="G154" s="45" t="s">
        <v>2201</v>
      </c>
      <c r="H154" s="45" t="s">
        <v>2520</v>
      </c>
      <c r="I154" s="45" t="s">
        <v>1756</v>
      </c>
      <c r="J154" s="159">
        <v>0.84978206018518521</v>
      </c>
      <c r="K154" s="46">
        <v>17.044</v>
      </c>
      <c r="L154" s="45" t="s">
        <v>2518</v>
      </c>
      <c r="M154" s="46">
        <v>2660</v>
      </c>
      <c r="N154" s="46">
        <v>56300</v>
      </c>
      <c r="O154" s="160">
        <v>0.72899999999999998</v>
      </c>
      <c r="P154" s="160">
        <f t="shared" si="78"/>
        <v>3.516498826958428E-2</v>
      </c>
      <c r="Q154" s="161">
        <v>8.7400000000000005E-2</v>
      </c>
      <c r="R154" s="161">
        <f t="shared" si="79"/>
        <v>3.4721036850877598E-3</v>
      </c>
      <c r="S154" s="161">
        <v>0.96892</v>
      </c>
      <c r="T154" s="162">
        <v>11.441649999999999</v>
      </c>
      <c r="U154" s="162">
        <f t="shared" si="80"/>
        <v>0.45453763111343159</v>
      </c>
      <c r="V154" s="163">
        <v>6.0269999999999997E-2</v>
      </c>
      <c r="W154" s="163">
        <f t="shared" si="81"/>
        <v>1.4412110046762756E-3</v>
      </c>
      <c r="X154" s="162">
        <v>-0.58274999999999999</v>
      </c>
      <c r="Y154" s="164">
        <v>2.4670000000000001E-2</v>
      </c>
      <c r="Z154" s="164">
        <f t="shared" si="82"/>
        <v>6.4151660929394501E-4</v>
      </c>
      <c r="AA154" s="15">
        <v>0.72899999999999998</v>
      </c>
      <c r="AB154" s="15">
        <v>3.2000000000000001E-2</v>
      </c>
      <c r="AC154" s="15">
        <v>8.7400000000000005E-2</v>
      </c>
      <c r="AD154" s="15">
        <v>3.0000000000000001E-3</v>
      </c>
      <c r="AE154" s="47">
        <v>0.96892</v>
      </c>
      <c r="AF154" s="67">
        <v>11.441649999999999</v>
      </c>
      <c r="AG154" s="47">
        <v>0.39273390000000002</v>
      </c>
      <c r="AH154" s="15">
        <v>6.0269999999999997E-2</v>
      </c>
      <c r="AI154" s="4">
        <v>7.9000000000000001E-4</v>
      </c>
      <c r="AJ154" s="89">
        <v>-0.58274999999999999</v>
      </c>
      <c r="AK154" s="4">
        <v>2.4670000000000001E-2</v>
      </c>
      <c r="AL154" s="4">
        <v>4.0999999999999999E-4</v>
      </c>
      <c r="AM154" s="4">
        <v>5.0499999999999998E-3</v>
      </c>
      <c r="AN154" s="4">
        <v>1.3999999999999999E-4</v>
      </c>
      <c r="AO154" s="46">
        <v>555</v>
      </c>
      <c r="AP154" s="46">
        <v>19</v>
      </c>
      <c r="AQ154" s="166">
        <v>540</v>
      </c>
      <c r="AR154" s="166">
        <v>18</v>
      </c>
      <c r="AS154" s="46">
        <v>492.7</v>
      </c>
      <c r="AT154" s="46">
        <v>8.1</v>
      </c>
      <c r="AU154" s="46">
        <v>612</v>
      </c>
      <c r="AV154" s="46">
        <v>28</v>
      </c>
      <c r="AW154" s="46">
        <v>26.8</v>
      </c>
      <c r="AX154" s="46">
        <v>3</v>
      </c>
      <c r="AY154" s="46">
        <v>384</v>
      </c>
      <c r="AZ154" s="46">
        <v>21</v>
      </c>
      <c r="BA154" s="46">
        <v>780000</v>
      </c>
      <c r="BB154" s="46">
        <v>37800</v>
      </c>
      <c r="BC154" s="46">
        <v>4266</v>
      </c>
      <c r="BD154" s="46">
        <v>270</v>
      </c>
      <c r="BE154" s="46">
        <v>101400</v>
      </c>
      <c r="BF154" s="46">
        <v>7800</v>
      </c>
      <c r="BG154" s="46">
        <v>28.2</v>
      </c>
      <c r="BH154" s="46">
        <v>15.6</v>
      </c>
      <c r="BI154" s="46">
        <f t="shared" si="83"/>
        <v>3595.744680851064</v>
      </c>
      <c r="BJ154" s="46">
        <f t="shared" si="84"/>
        <v>2008.274051999947</v>
      </c>
      <c r="BL154" s="45" t="s">
        <v>2519</v>
      </c>
      <c r="BM154" s="45" t="s">
        <v>2203</v>
      </c>
      <c r="BN154" s="45" t="s">
        <v>2521</v>
      </c>
      <c r="BO154" s="45" t="s">
        <v>1756</v>
      </c>
      <c r="BP154" s="186">
        <v>0.84989039351851847</v>
      </c>
      <c r="BQ154" s="46">
        <v>18.044</v>
      </c>
      <c r="BR154" s="46" t="s">
        <v>2518</v>
      </c>
      <c r="BS154" s="46">
        <v>209000</v>
      </c>
      <c r="BT154" s="46">
        <v>14000</v>
      </c>
      <c r="BU154" s="46">
        <v>7700</v>
      </c>
      <c r="BV154" s="46">
        <v>1300</v>
      </c>
      <c r="BW154" s="46">
        <v>8900</v>
      </c>
      <c r="BX154" s="46">
        <v>1000</v>
      </c>
      <c r="BY154" s="46">
        <v>67</v>
      </c>
      <c r="BZ154" s="46">
        <v>15</v>
      </c>
      <c r="CA154" s="166">
        <v>14600</v>
      </c>
      <c r="CB154" s="46">
        <v>1500</v>
      </c>
      <c r="CC154" s="46">
        <v>95900</v>
      </c>
      <c r="CD154" s="46">
        <v>6400</v>
      </c>
      <c r="CE154" s="46">
        <v>229000</v>
      </c>
      <c r="CF154" s="46">
        <v>19000</v>
      </c>
      <c r="CG154" s="46">
        <v>31300</v>
      </c>
      <c r="CH154" s="46">
        <v>2900</v>
      </c>
      <c r="CI154" s="46">
        <v>107000</v>
      </c>
      <c r="CJ154" s="46">
        <v>8100</v>
      </c>
      <c r="CK154" s="46">
        <v>43600</v>
      </c>
      <c r="CL154" s="46">
        <v>3000</v>
      </c>
      <c r="CM154" s="46">
        <v>152</v>
      </c>
      <c r="CN154" s="46">
        <v>16</v>
      </c>
      <c r="CO154" s="46">
        <v>20600</v>
      </c>
      <c r="CP154" s="46">
        <v>1600</v>
      </c>
      <c r="CQ154" s="46">
        <v>2120</v>
      </c>
      <c r="CR154" s="46">
        <v>170</v>
      </c>
      <c r="CS154" s="46">
        <v>4700</v>
      </c>
      <c r="CT154" s="46">
        <v>410</v>
      </c>
      <c r="CU154" s="46">
        <v>287</v>
      </c>
      <c r="CV154" s="46">
        <v>26</v>
      </c>
      <c r="CW154" s="46">
        <v>329</v>
      </c>
      <c r="CX154" s="46">
        <v>33</v>
      </c>
      <c r="CY154" s="46">
        <v>23.9</v>
      </c>
      <c r="CZ154" s="46">
        <v>3.4</v>
      </c>
      <c r="DA154" s="46">
        <v>87</v>
      </c>
      <c r="DB154" s="46">
        <v>12</v>
      </c>
      <c r="DC154" s="46">
        <v>8.6999999999999993</v>
      </c>
      <c r="DD154" s="46">
        <v>1.3</v>
      </c>
      <c r="DE154" s="46">
        <v>56300</v>
      </c>
      <c r="DF154" s="46">
        <v>4000</v>
      </c>
      <c r="DG154" s="46">
        <v>2660</v>
      </c>
      <c r="DH154" s="46">
        <v>220</v>
      </c>
      <c r="DJ154" s="203" t="e">
        <f>#REF!</f>
        <v>#REF!</v>
      </c>
      <c r="DK154" s="204">
        <f t="shared" si="85"/>
        <v>404641.3502109705</v>
      </c>
      <c r="DL154" s="204">
        <f t="shared" si="86"/>
        <v>373572.59380097879</v>
      </c>
      <c r="DM154" s="204">
        <f t="shared" si="87"/>
        <v>337284.4827586207</v>
      </c>
      <c r="DN154" s="204">
        <f t="shared" si="88"/>
        <v>234135.66739606127</v>
      </c>
      <c r="DO154" s="204">
        <f t="shared" si="89"/>
        <v>294594.59459459462</v>
      </c>
      <c r="DP154" s="204">
        <f t="shared" si="90"/>
        <v>2699.8223801065719</v>
      </c>
      <c r="DQ154" s="204">
        <f t="shared" si="91"/>
        <v>103517.58793969848</v>
      </c>
      <c r="DR154" s="204">
        <f t="shared" si="92"/>
        <v>58725.761772853184</v>
      </c>
      <c r="DS154" s="204">
        <f t="shared" si="93"/>
        <v>19105.691056910568</v>
      </c>
      <c r="DT154" s="204">
        <f t="shared" si="94"/>
        <v>5256.4102564102559</v>
      </c>
      <c r="DU154" s="204">
        <f t="shared" si="95"/>
        <v>2056.25</v>
      </c>
      <c r="DV154" s="204">
        <f t="shared" si="96"/>
        <v>967.61133603238864</v>
      </c>
      <c r="DW154" s="204">
        <f t="shared" si="97"/>
        <v>540.37267080745335</v>
      </c>
      <c r="DX154" s="204">
        <f t="shared" si="98"/>
        <v>353.65853658536582</v>
      </c>
      <c r="DY154" s="205">
        <f t="shared" si="99"/>
        <v>1.5460222296460909E-2</v>
      </c>
      <c r="DZ154" s="206">
        <f t="shared" si="100"/>
        <v>1.8510638297872339E-3</v>
      </c>
      <c r="EA154" s="206">
        <f t="shared" si="101"/>
        <v>21.165413533834588</v>
      </c>
      <c r="EB154" s="223"/>
    </row>
    <row r="155" spans="1:132">
      <c r="A155" s="186">
        <v>42527.94564435185</v>
      </c>
      <c r="B155" s="45" t="s">
        <v>2522</v>
      </c>
      <c r="D155" s="45">
        <v>65969</v>
      </c>
      <c r="E155" s="45">
        <v>29700</v>
      </c>
      <c r="F155" s="45" t="s">
        <v>2443</v>
      </c>
      <c r="G155" s="45" t="s">
        <v>1754</v>
      </c>
      <c r="H155" s="45" t="s">
        <v>2523</v>
      </c>
      <c r="I155" s="45" t="s">
        <v>1756</v>
      </c>
      <c r="J155" s="159">
        <v>0.82507488425925934</v>
      </c>
      <c r="K155" s="46">
        <v>17.044</v>
      </c>
      <c r="L155" s="45" t="s">
        <v>2522</v>
      </c>
      <c r="M155" s="46">
        <v>3400</v>
      </c>
      <c r="N155" s="46">
        <v>45800</v>
      </c>
      <c r="O155" s="160">
        <v>0.67</v>
      </c>
      <c r="P155" s="160">
        <f t="shared" si="78"/>
        <v>2.6618790355686716E-2</v>
      </c>
      <c r="Q155" s="161">
        <v>8.6800000000000002E-2</v>
      </c>
      <c r="R155" s="161">
        <f t="shared" si="79"/>
        <v>3.2944948019385306E-3</v>
      </c>
      <c r="S155" s="161">
        <v>0.97824999999999995</v>
      </c>
      <c r="T155" s="162">
        <v>11.52074</v>
      </c>
      <c r="U155" s="162">
        <f t="shared" si="80"/>
        <v>0.43726973008193687</v>
      </c>
      <c r="V155" s="163">
        <v>5.679E-2</v>
      </c>
      <c r="W155" s="163">
        <f t="shared" si="81"/>
        <v>1.2075353576603874E-3</v>
      </c>
      <c r="X155" s="162">
        <v>-5.9263000000000003E-2</v>
      </c>
      <c r="Y155" s="164">
        <v>2.545E-2</v>
      </c>
      <c r="Z155" s="164">
        <f t="shared" si="82"/>
        <v>9.3977710123198898E-4</v>
      </c>
      <c r="AA155" s="15">
        <v>0.67</v>
      </c>
      <c r="AB155" s="15">
        <v>2.3E-2</v>
      </c>
      <c r="AC155" s="15">
        <v>8.6800000000000002E-2</v>
      </c>
      <c r="AD155" s="15">
        <v>2.8E-3</v>
      </c>
      <c r="AE155" s="47">
        <v>0.97824999999999995</v>
      </c>
      <c r="AF155" s="67">
        <v>11.52074</v>
      </c>
      <c r="AG155" s="47">
        <v>0.37163669999999999</v>
      </c>
      <c r="AH155" s="15">
        <v>5.679E-2</v>
      </c>
      <c r="AI155" s="4">
        <v>4.0999999999999999E-4</v>
      </c>
      <c r="AJ155" s="89">
        <v>-5.9263000000000003E-2</v>
      </c>
      <c r="AK155" s="4">
        <v>2.545E-2</v>
      </c>
      <c r="AL155" s="4">
        <v>7.9000000000000001E-4</v>
      </c>
      <c r="AM155" s="4">
        <v>5.9049999999999997E-3</v>
      </c>
      <c r="AN155" s="4">
        <v>3.1000000000000001E-5</v>
      </c>
      <c r="AO155" s="46">
        <v>520</v>
      </c>
      <c r="AP155" s="46">
        <v>14</v>
      </c>
      <c r="AQ155" s="166">
        <v>537</v>
      </c>
      <c r="AR155" s="166">
        <v>17</v>
      </c>
      <c r="AS155" s="46">
        <v>508</v>
      </c>
      <c r="AT155" s="46">
        <v>16</v>
      </c>
      <c r="AU155" s="46">
        <v>483</v>
      </c>
      <c r="AV155" s="46">
        <v>16</v>
      </c>
      <c r="AW155" s="46">
        <v>26.6</v>
      </c>
      <c r="AX155" s="46">
        <v>1.1000000000000001</v>
      </c>
      <c r="AY155" s="46">
        <v>278</v>
      </c>
      <c r="AZ155" s="46">
        <v>10</v>
      </c>
      <c r="BA155" s="46">
        <v>585600</v>
      </c>
      <c r="BB155" s="46">
        <v>20400</v>
      </c>
      <c r="BC155" s="46">
        <v>4494</v>
      </c>
      <c r="BD155" s="46">
        <v>168</v>
      </c>
      <c r="BE155" s="46">
        <v>104100</v>
      </c>
      <c r="BF155" s="46">
        <v>3780</v>
      </c>
      <c r="BG155" s="46">
        <v>9.6</v>
      </c>
      <c r="BH155" s="46">
        <v>13.2</v>
      </c>
      <c r="BI155" s="46">
        <f t="shared" si="83"/>
        <v>10843.75</v>
      </c>
      <c r="BJ155" s="46">
        <f t="shared" si="84"/>
        <v>14915.354453110192</v>
      </c>
      <c r="BL155" s="45" t="s">
        <v>2443</v>
      </c>
      <c r="BM155" s="45" t="s">
        <v>1758</v>
      </c>
      <c r="BN155" s="45" t="s">
        <v>2524</v>
      </c>
      <c r="BO155" s="45" t="s">
        <v>1756</v>
      </c>
      <c r="BP155" s="186">
        <v>0.94568182870370376</v>
      </c>
      <c r="BQ155" s="46">
        <v>17.044</v>
      </c>
      <c r="BR155" s="46" t="s">
        <v>2522</v>
      </c>
      <c r="BS155" s="46">
        <v>168000</v>
      </c>
      <c r="BT155" s="46">
        <v>11000</v>
      </c>
      <c r="BU155" s="46">
        <v>3450</v>
      </c>
      <c r="BV155" s="46">
        <v>750</v>
      </c>
      <c r="BW155" s="46">
        <v>5720</v>
      </c>
      <c r="BX155" s="46">
        <v>720</v>
      </c>
      <c r="BY155" s="46">
        <v>7.4</v>
      </c>
      <c r="BZ155" s="46">
        <v>1.7</v>
      </c>
      <c r="CA155" s="166">
        <v>13840</v>
      </c>
      <c r="CB155" s="46">
        <v>920</v>
      </c>
      <c r="CC155" s="46">
        <v>101400</v>
      </c>
      <c r="CD155" s="46">
        <v>9900</v>
      </c>
      <c r="CE155" s="46">
        <v>224000</v>
      </c>
      <c r="CF155" s="46">
        <v>21000</v>
      </c>
      <c r="CG155" s="46">
        <v>33100</v>
      </c>
      <c r="CH155" s="46">
        <v>3200</v>
      </c>
      <c r="CI155" s="46">
        <v>97700</v>
      </c>
      <c r="CJ155" s="46">
        <v>7500</v>
      </c>
      <c r="CK155" s="46">
        <v>42700</v>
      </c>
      <c r="CL155" s="46">
        <v>3300</v>
      </c>
      <c r="CM155" s="46">
        <v>157</v>
      </c>
      <c r="CN155" s="46">
        <v>18</v>
      </c>
      <c r="CO155" s="46">
        <v>23300</v>
      </c>
      <c r="CP155" s="46">
        <v>2000</v>
      </c>
      <c r="CQ155" s="46">
        <v>2100</v>
      </c>
      <c r="CR155" s="46">
        <v>200</v>
      </c>
      <c r="CS155" s="46">
        <v>4990</v>
      </c>
      <c r="CT155" s="46">
        <v>650</v>
      </c>
      <c r="CU155" s="46">
        <v>298</v>
      </c>
      <c r="CV155" s="46">
        <v>33</v>
      </c>
      <c r="CW155" s="46">
        <v>311</v>
      </c>
      <c r="CX155" s="46">
        <v>30</v>
      </c>
      <c r="CY155" s="46">
        <v>24.7</v>
      </c>
      <c r="CZ155" s="46">
        <v>3.2</v>
      </c>
      <c r="DA155" s="46">
        <v>98</v>
      </c>
      <c r="DB155" s="46">
        <v>11</v>
      </c>
      <c r="DC155" s="46">
        <v>8.3000000000000007</v>
      </c>
      <c r="DD155" s="46">
        <v>2</v>
      </c>
      <c r="DE155" s="46">
        <v>45800</v>
      </c>
      <c r="DF155" s="46">
        <v>3900</v>
      </c>
      <c r="DG155" s="46">
        <v>3400</v>
      </c>
      <c r="DH155" s="46">
        <v>320</v>
      </c>
      <c r="DJ155" s="203" t="e">
        <f>#REF!</f>
        <v>#REF!</v>
      </c>
      <c r="DK155" s="204">
        <f t="shared" si="85"/>
        <v>427848.10126582283</v>
      </c>
      <c r="DL155" s="204">
        <f t="shared" si="86"/>
        <v>365415.98694942903</v>
      </c>
      <c r="DM155" s="204">
        <f t="shared" si="87"/>
        <v>356681.03448275867</v>
      </c>
      <c r="DN155" s="204">
        <f t="shared" si="88"/>
        <v>213785.5579868709</v>
      </c>
      <c r="DO155" s="204">
        <f t="shared" si="89"/>
        <v>288513.51351351355</v>
      </c>
      <c r="DP155" s="204">
        <f t="shared" si="90"/>
        <v>2788.6323268206038</v>
      </c>
      <c r="DQ155" s="204">
        <f t="shared" si="91"/>
        <v>117085.42713567839</v>
      </c>
      <c r="DR155" s="204">
        <f t="shared" si="92"/>
        <v>58171.745152354568</v>
      </c>
      <c r="DS155" s="204">
        <f t="shared" si="93"/>
        <v>20284.552845528455</v>
      </c>
      <c r="DT155" s="204">
        <f t="shared" si="94"/>
        <v>5457.8754578754579</v>
      </c>
      <c r="DU155" s="204">
        <f t="shared" si="95"/>
        <v>1943.75</v>
      </c>
      <c r="DV155" s="204">
        <f t="shared" si="96"/>
        <v>1000</v>
      </c>
      <c r="DW155" s="204">
        <f t="shared" si="97"/>
        <v>608.695652173913</v>
      </c>
      <c r="DX155" s="204">
        <f t="shared" si="98"/>
        <v>337.39837398373987</v>
      </c>
      <c r="DY155" s="205">
        <f t="shared" si="99"/>
        <v>1.5172486349550299E-2</v>
      </c>
      <c r="DZ155" s="206">
        <f t="shared" si="100"/>
        <v>1.6633266533066134E-3</v>
      </c>
      <c r="EA155" s="206">
        <f t="shared" si="101"/>
        <v>13.470588235294118</v>
      </c>
      <c r="EB155" s="223"/>
    </row>
    <row r="156" spans="1:132">
      <c r="A156" s="186">
        <v>42527.946757835649</v>
      </c>
      <c r="B156" s="45" t="s">
        <v>2525</v>
      </c>
      <c r="D156" s="45">
        <v>65425</v>
      </c>
      <c r="E156" s="45">
        <v>29593</v>
      </c>
      <c r="F156" s="45" t="s">
        <v>2374</v>
      </c>
      <c r="G156" s="45" t="s">
        <v>1754</v>
      </c>
      <c r="H156" s="45" t="s">
        <v>2526</v>
      </c>
      <c r="I156" s="45" t="s">
        <v>1756</v>
      </c>
      <c r="J156" s="159">
        <v>0.82618831018518524</v>
      </c>
      <c r="K156" s="46">
        <v>17.081</v>
      </c>
      <c r="L156" s="45" t="s">
        <v>2525</v>
      </c>
      <c r="M156" s="46">
        <v>3840</v>
      </c>
      <c r="N156" s="46">
        <v>54200</v>
      </c>
      <c r="O156" s="160">
        <v>0.65700000000000003</v>
      </c>
      <c r="P156" s="160">
        <f t="shared" si="78"/>
        <v>1.9941404163197736E-2</v>
      </c>
      <c r="Q156" s="161">
        <v>8.5300000000000001E-2</v>
      </c>
      <c r="R156" s="161">
        <f t="shared" si="79"/>
        <v>2.4800072580538953E-3</v>
      </c>
      <c r="S156" s="161">
        <v>0.93142999999999998</v>
      </c>
      <c r="T156" s="162">
        <v>11.723330000000001</v>
      </c>
      <c r="U156" s="162">
        <f t="shared" si="80"/>
        <v>0.34084339747590831</v>
      </c>
      <c r="V156" s="163">
        <v>5.6489999999999999E-2</v>
      </c>
      <c r="W156" s="163">
        <f t="shared" si="81"/>
        <v>1.2161200763082568E-3</v>
      </c>
      <c r="X156" s="162">
        <v>-6.7876000000000006E-2</v>
      </c>
      <c r="Y156" s="164">
        <v>2.53E-2</v>
      </c>
      <c r="Z156" s="164">
        <f t="shared" si="82"/>
        <v>7.0436922136050213E-4</v>
      </c>
      <c r="AA156" s="15">
        <v>0.65700000000000003</v>
      </c>
      <c r="AB156" s="15">
        <v>1.4999999999999999E-2</v>
      </c>
      <c r="AC156" s="15">
        <v>8.5300000000000001E-2</v>
      </c>
      <c r="AD156" s="15">
        <v>1.8E-3</v>
      </c>
      <c r="AE156" s="47">
        <v>0.93142999999999998</v>
      </c>
      <c r="AF156" s="67">
        <v>11.723330000000001</v>
      </c>
      <c r="AG156" s="47">
        <v>0.24738560000000001</v>
      </c>
      <c r="AH156" s="15">
        <v>5.6489999999999999E-2</v>
      </c>
      <c r="AI156" s="4">
        <v>4.4999999999999999E-4</v>
      </c>
      <c r="AJ156" s="89">
        <v>-6.7876000000000006E-2</v>
      </c>
      <c r="AK156" s="4">
        <v>2.53E-2</v>
      </c>
      <c r="AL156" s="4">
        <v>4.8999999999999998E-4</v>
      </c>
      <c r="AM156" s="4">
        <v>5.0489999999999997E-3</v>
      </c>
      <c r="AN156" s="4">
        <v>3.0000000000000001E-5</v>
      </c>
      <c r="AO156" s="46">
        <v>512.5</v>
      </c>
      <c r="AP156" s="46">
        <v>8.9</v>
      </c>
      <c r="AQ156" s="166">
        <v>528</v>
      </c>
      <c r="AR156" s="166">
        <v>11</v>
      </c>
      <c r="AS156" s="46">
        <v>505.1</v>
      </c>
      <c r="AT156" s="46">
        <v>9.6</v>
      </c>
      <c r="AU156" s="46">
        <v>475</v>
      </c>
      <c r="AV156" s="46">
        <v>19</v>
      </c>
      <c r="AW156" s="46">
        <v>30.3</v>
      </c>
      <c r="AX156" s="46">
        <v>1.3</v>
      </c>
      <c r="AY156" s="46">
        <v>299</v>
      </c>
      <c r="AZ156" s="46">
        <v>12</v>
      </c>
      <c r="BA156" s="46">
        <v>615000</v>
      </c>
      <c r="BB156" s="46">
        <v>22200</v>
      </c>
      <c r="BC156" s="46">
        <v>4920</v>
      </c>
      <c r="BD156" s="46">
        <v>198</v>
      </c>
      <c r="BE156" s="46">
        <v>114360</v>
      </c>
      <c r="BF156" s="46">
        <v>4320</v>
      </c>
      <c r="BG156" s="46">
        <v>8.4</v>
      </c>
      <c r="BH156" s="46">
        <v>13.2</v>
      </c>
      <c r="BI156" s="46">
        <f t="shared" si="83"/>
        <v>13614.285714285714</v>
      </c>
      <c r="BJ156" s="46">
        <f t="shared" si="84"/>
        <v>21400.058094873788</v>
      </c>
      <c r="BL156" s="45" t="s">
        <v>2374</v>
      </c>
      <c r="BM156" s="45" t="s">
        <v>1758</v>
      </c>
      <c r="BN156" s="45" t="s">
        <v>2527</v>
      </c>
      <c r="BO156" s="45" t="s">
        <v>1756</v>
      </c>
      <c r="BP156" s="186">
        <v>0.94679525462962966</v>
      </c>
      <c r="BQ156" s="46">
        <v>17.081</v>
      </c>
      <c r="BR156" s="46" t="s">
        <v>2525</v>
      </c>
      <c r="BS156" s="46">
        <v>164000</v>
      </c>
      <c r="BT156" s="46">
        <v>14000</v>
      </c>
      <c r="BU156" s="46">
        <v>2900</v>
      </c>
      <c r="BV156" s="46">
        <v>1100</v>
      </c>
      <c r="BW156" s="46">
        <v>6500</v>
      </c>
      <c r="BX156" s="46">
        <v>1000</v>
      </c>
      <c r="BY156" s="46">
        <v>1.1100000000000001</v>
      </c>
      <c r="BZ156" s="46">
        <v>0.62</v>
      </c>
      <c r="CA156" s="166">
        <v>14300</v>
      </c>
      <c r="CB156" s="46">
        <v>1200</v>
      </c>
      <c r="CC156" s="46">
        <v>96000</v>
      </c>
      <c r="CD156" s="46">
        <v>10000</v>
      </c>
      <c r="CE156" s="46">
        <v>233000</v>
      </c>
      <c r="CF156" s="46">
        <v>21000</v>
      </c>
      <c r="CG156" s="46">
        <v>28900</v>
      </c>
      <c r="CH156" s="46">
        <v>2900</v>
      </c>
      <c r="CI156" s="46">
        <v>111000</v>
      </c>
      <c r="CJ156" s="46">
        <v>12000</v>
      </c>
      <c r="CK156" s="46">
        <v>43000</v>
      </c>
      <c r="CL156" s="46">
        <v>4400</v>
      </c>
      <c r="CM156" s="46">
        <v>163</v>
      </c>
      <c r="CN156" s="46">
        <v>15</v>
      </c>
      <c r="CO156" s="46">
        <v>21700</v>
      </c>
      <c r="CP156" s="46">
        <v>1800</v>
      </c>
      <c r="CQ156" s="46">
        <v>2160</v>
      </c>
      <c r="CR156" s="46">
        <v>180</v>
      </c>
      <c r="CS156" s="46">
        <v>4840</v>
      </c>
      <c r="CT156" s="46">
        <v>370</v>
      </c>
      <c r="CU156" s="46">
        <v>300</v>
      </c>
      <c r="CV156" s="46">
        <v>23</v>
      </c>
      <c r="CW156" s="46">
        <v>297</v>
      </c>
      <c r="CX156" s="46">
        <v>31</v>
      </c>
      <c r="CY156" s="46">
        <v>28.1</v>
      </c>
      <c r="CZ156" s="46">
        <v>3.7</v>
      </c>
      <c r="DA156" s="46">
        <v>94</v>
      </c>
      <c r="DB156" s="46">
        <v>12</v>
      </c>
      <c r="DC156" s="46">
        <v>8.6</v>
      </c>
      <c r="DD156" s="46">
        <v>2</v>
      </c>
      <c r="DE156" s="46">
        <v>54200</v>
      </c>
      <c r="DF156" s="46">
        <v>5300</v>
      </c>
      <c r="DG156" s="46">
        <v>3840</v>
      </c>
      <c r="DH156" s="46">
        <v>330</v>
      </c>
      <c r="DJ156" s="203" t="e">
        <f>#REF!</f>
        <v>#REF!</v>
      </c>
      <c r="DK156" s="204">
        <f t="shared" si="85"/>
        <v>405063.29113924055</v>
      </c>
      <c r="DL156" s="204">
        <f t="shared" si="86"/>
        <v>380097.87928221858</v>
      </c>
      <c r="DM156" s="204">
        <f t="shared" si="87"/>
        <v>311422.41379310348</v>
      </c>
      <c r="DN156" s="204">
        <f t="shared" si="88"/>
        <v>242888.40262582057</v>
      </c>
      <c r="DO156" s="204">
        <f t="shared" si="89"/>
        <v>290540.54054054053</v>
      </c>
      <c r="DP156" s="204">
        <f t="shared" si="90"/>
        <v>2895.204262877442</v>
      </c>
      <c r="DQ156" s="204">
        <f t="shared" si="91"/>
        <v>109045.22613065326</v>
      </c>
      <c r="DR156" s="204">
        <f t="shared" si="92"/>
        <v>59833.795013850417</v>
      </c>
      <c r="DS156" s="204">
        <f t="shared" si="93"/>
        <v>19674.796747967481</v>
      </c>
      <c r="DT156" s="204">
        <f t="shared" si="94"/>
        <v>5494.5054945054944</v>
      </c>
      <c r="DU156" s="204">
        <f t="shared" si="95"/>
        <v>1856.25</v>
      </c>
      <c r="DV156" s="204">
        <f t="shared" si="96"/>
        <v>1137.6518218623482</v>
      </c>
      <c r="DW156" s="204">
        <f t="shared" si="97"/>
        <v>583.85093167701859</v>
      </c>
      <c r="DX156" s="204">
        <f t="shared" si="98"/>
        <v>349.59349593495932</v>
      </c>
      <c r="DY156" s="205">
        <f t="shared" si="99"/>
        <v>1.626569073814646E-2</v>
      </c>
      <c r="DZ156" s="206">
        <f t="shared" si="100"/>
        <v>1.7768595041322314E-3</v>
      </c>
      <c r="EA156" s="206">
        <f t="shared" si="101"/>
        <v>14.114583333333334</v>
      </c>
      <c r="EB156" s="223"/>
    </row>
    <row r="157" spans="1:132">
      <c r="A157" s="186">
        <v>42527.952527002315</v>
      </c>
      <c r="B157" s="45" t="s">
        <v>2528</v>
      </c>
      <c r="D157" s="45">
        <v>65425</v>
      </c>
      <c r="E157" s="45">
        <v>29571</v>
      </c>
      <c r="F157" s="45" t="s">
        <v>2239</v>
      </c>
      <c r="G157" s="45" t="s">
        <v>1754</v>
      </c>
      <c r="H157" s="45" t="s">
        <v>2529</v>
      </c>
      <c r="I157" s="45" t="s">
        <v>1756</v>
      </c>
      <c r="J157" s="159">
        <v>0.83195752314814808</v>
      </c>
      <c r="K157" s="46">
        <v>17.077999999999999</v>
      </c>
      <c r="L157" s="45" t="s">
        <v>2528</v>
      </c>
      <c r="M157" s="46">
        <v>3760</v>
      </c>
      <c r="N157" s="46">
        <v>54200</v>
      </c>
      <c r="O157" s="160">
        <v>0.65500000000000003</v>
      </c>
      <c r="P157" s="160">
        <f t="shared" si="78"/>
        <v>1.9915069670980313E-2</v>
      </c>
      <c r="Q157" s="161">
        <v>8.2000000000000003E-2</v>
      </c>
      <c r="R157" s="161">
        <f t="shared" si="79"/>
        <v>2.3621176939348301E-3</v>
      </c>
      <c r="S157" s="161">
        <v>0.92627999999999999</v>
      </c>
      <c r="T157" s="162">
        <v>12.195119999999999</v>
      </c>
      <c r="U157" s="162">
        <f t="shared" si="80"/>
        <v>0.35129647778799317</v>
      </c>
      <c r="V157" s="163">
        <v>5.7509999999999999E-2</v>
      </c>
      <c r="W157" s="163">
        <f t="shared" si="81"/>
        <v>1.2082466801113091E-3</v>
      </c>
      <c r="X157" s="162">
        <v>1.9823000000000002E-3</v>
      </c>
      <c r="Y157" s="164">
        <v>2.5059999999999999E-2</v>
      </c>
      <c r="Z157" s="164">
        <f t="shared" si="82"/>
        <v>7.079558178304632E-4</v>
      </c>
      <c r="AA157" s="15">
        <v>0.65500000000000003</v>
      </c>
      <c r="AB157" s="15">
        <v>1.4999999999999999E-2</v>
      </c>
      <c r="AC157" s="15">
        <v>8.2000000000000003E-2</v>
      </c>
      <c r="AD157" s="15">
        <v>1.6999999999999999E-3</v>
      </c>
      <c r="AE157" s="47">
        <v>0.92627999999999999</v>
      </c>
      <c r="AF157" s="67">
        <v>12.195119999999999</v>
      </c>
      <c r="AG157" s="47">
        <v>0.25282569999999999</v>
      </c>
      <c r="AH157" s="15">
        <v>5.7509999999999999E-2</v>
      </c>
      <c r="AI157" s="4">
        <v>3.6999999999999999E-4</v>
      </c>
      <c r="AJ157" s="89">
        <v>1.9823000000000002E-3</v>
      </c>
      <c r="AK157" s="4">
        <v>2.5059999999999999E-2</v>
      </c>
      <c r="AL157" s="4">
        <v>5.0000000000000001E-4</v>
      </c>
      <c r="AM157" s="4">
        <v>4.9981000000000001E-3</v>
      </c>
      <c r="AN157" s="4">
        <v>8.8999999999999995E-6</v>
      </c>
      <c r="AO157" s="46">
        <v>511.1</v>
      </c>
      <c r="AP157" s="46">
        <v>9.3000000000000007</v>
      </c>
      <c r="AQ157" s="166">
        <v>508</v>
      </c>
      <c r="AR157" s="166">
        <v>10</v>
      </c>
      <c r="AS157" s="46">
        <v>500.3</v>
      </c>
      <c r="AT157" s="46">
        <v>9.8000000000000007</v>
      </c>
      <c r="AU157" s="46">
        <v>514</v>
      </c>
      <c r="AV157" s="46">
        <v>13</v>
      </c>
      <c r="AW157" s="46">
        <v>31.2</v>
      </c>
      <c r="AX157" s="46">
        <v>1</v>
      </c>
      <c r="AY157" s="46">
        <v>315</v>
      </c>
      <c r="AZ157" s="46">
        <v>10</v>
      </c>
      <c r="BA157" s="46">
        <v>642000</v>
      </c>
      <c r="BB157" s="46">
        <v>22200</v>
      </c>
      <c r="BC157" s="46">
        <v>4962</v>
      </c>
      <c r="BD157" s="46">
        <v>180</v>
      </c>
      <c r="BE157" s="46">
        <v>113940</v>
      </c>
      <c r="BF157" s="46">
        <v>4080</v>
      </c>
      <c r="BG157" s="46">
        <v>42</v>
      </c>
      <c r="BH157" s="46">
        <v>13.8</v>
      </c>
      <c r="BI157" s="46">
        <f t="shared" si="83"/>
        <v>2712.8571428571427</v>
      </c>
      <c r="BJ157" s="46">
        <f t="shared" si="84"/>
        <v>896.64512594590542</v>
      </c>
      <c r="BL157" s="45" t="s">
        <v>2239</v>
      </c>
      <c r="BM157" s="45" t="s">
        <v>1758</v>
      </c>
      <c r="BN157" s="45" t="s">
        <v>2530</v>
      </c>
      <c r="BO157" s="45" t="s">
        <v>1756</v>
      </c>
      <c r="BP157" s="186">
        <v>0.9525644675925925</v>
      </c>
      <c r="BQ157" s="46">
        <v>17.077999999999999</v>
      </c>
      <c r="BR157" s="46" t="s">
        <v>2528</v>
      </c>
      <c r="BS157" s="46">
        <v>176000</v>
      </c>
      <c r="BT157" s="46">
        <v>9400</v>
      </c>
      <c r="BU157" s="46">
        <v>6600</v>
      </c>
      <c r="BV157" s="46">
        <v>1300</v>
      </c>
      <c r="BW157" s="46">
        <v>6550</v>
      </c>
      <c r="BX157" s="46">
        <v>740</v>
      </c>
      <c r="BY157" s="46">
        <v>0.81</v>
      </c>
      <c r="BZ157" s="46">
        <v>0.48</v>
      </c>
      <c r="CA157" s="166">
        <v>14300</v>
      </c>
      <c r="CB157" s="46">
        <v>1300</v>
      </c>
      <c r="CC157" s="46">
        <v>93800</v>
      </c>
      <c r="CD157" s="46">
        <v>8300</v>
      </c>
      <c r="CE157" s="46">
        <v>228000</v>
      </c>
      <c r="CF157" s="46">
        <v>14000</v>
      </c>
      <c r="CG157" s="46">
        <v>29200</v>
      </c>
      <c r="CH157" s="46">
        <v>2300</v>
      </c>
      <c r="CI157" s="46">
        <v>102000</v>
      </c>
      <c r="CJ157" s="46">
        <v>6900</v>
      </c>
      <c r="CK157" s="46">
        <v>39400</v>
      </c>
      <c r="CL157" s="46">
        <v>2000</v>
      </c>
      <c r="CM157" s="46">
        <v>145</v>
      </c>
      <c r="CN157" s="46">
        <v>12</v>
      </c>
      <c r="CO157" s="46">
        <v>21300</v>
      </c>
      <c r="CP157" s="46">
        <v>1700</v>
      </c>
      <c r="CQ157" s="46">
        <v>2210</v>
      </c>
      <c r="CR157" s="46">
        <v>160</v>
      </c>
      <c r="CS157" s="46">
        <v>5040</v>
      </c>
      <c r="CT157" s="46">
        <v>390</v>
      </c>
      <c r="CU157" s="46">
        <v>293</v>
      </c>
      <c r="CV157" s="46">
        <v>21</v>
      </c>
      <c r="CW157" s="46">
        <v>347</v>
      </c>
      <c r="CX157" s="46">
        <v>34</v>
      </c>
      <c r="CY157" s="46">
        <v>25.9</v>
      </c>
      <c r="CZ157" s="46">
        <v>2.6</v>
      </c>
      <c r="DA157" s="46">
        <v>93</v>
      </c>
      <c r="DB157" s="46">
        <v>15</v>
      </c>
      <c r="DC157" s="46">
        <v>9.8000000000000007</v>
      </c>
      <c r="DD157" s="46">
        <v>2.2000000000000002</v>
      </c>
      <c r="DE157" s="46">
        <v>54200</v>
      </c>
      <c r="DF157" s="46">
        <v>4000</v>
      </c>
      <c r="DG157" s="46">
        <v>3760</v>
      </c>
      <c r="DH157" s="46">
        <v>290</v>
      </c>
      <c r="DJ157" s="203" t="e">
        <f>#REF!</f>
        <v>#REF!</v>
      </c>
      <c r="DK157" s="204">
        <f t="shared" si="85"/>
        <v>395780.59071729961</v>
      </c>
      <c r="DL157" s="204">
        <f t="shared" si="86"/>
        <v>371941.27243066888</v>
      </c>
      <c r="DM157" s="204">
        <f t="shared" si="87"/>
        <v>314655.1724137931</v>
      </c>
      <c r="DN157" s="204">
        <f t="shared" si="88"/>
        <v>223194.74835886213</v>
      </c>
      <c r="DO157" s="204">
        <f t="shared" si="89"/>
        <v>266216.21621621621</v>
      </c>
      <c r="DP157" s="204">
        <f t="shared" si="90"/>
        <v>2575.4884547069269</v>
      </c>
      <c r="DQ157" s="204">
        <f t="shared" si="91"/>
        <v>107035.17587939698</v>
      </c>
      <c r="DR157" s="204">
        <f t="shared" si="92"/>
        <v>61218.83656509695</v>
      </c>
      <c r="DS157" s="204">
        <f t="shared" si="93"/>
        <v>20487.804878048781</v>
      </c>
      <c r="DT157" s="204">
        <f t="shared" si="94"/>
        <v>5366.3003663003665</v>
      </c>
      <c r="DU157" s="204">
        <f t="shared" si="95"/>
        <v>2168.75</v>
      </c>
      <c r="DV157" s="204">
        <f t="shared" si="96"/>
        <v>1048.5829959514169</v>
      </c>
      <c r="DW157" s="204">
        <f t="shared" si="97"/>
        <v>577.63975155279502</v>
      </c>
      <c r="DX157" s="204">
        <f t="shared" si="98"/>
        <v>398.3739837398374</v>
      </c>
      <c r="DY157" s="205">
        <f t="shared" si="99"/>
        <v>1.5257349356932553E-2</v>
      </c>
      <c r="DZ157" s="206">
        <f t="shared" si="100"/>
        <v>1.9444444444444446E-3</v>
      </c>
      <c r="EA157" s="206">
        <f t="shared" si="101"/>
        <v>14.414893617021276</v>
      </c>
      <c r="EB157" s="223"/>
    </row>
    <row r="158" spans="1:132">
      <c r="A158" s="186">
        <v>42527.958292615738</v>
      </c>
      <c r="B158" s="45" t="s">
        <v>2531</v>
      </c>
      <c r="D158" s="45">
        <v>65423</v>
      </c>
      <c r="E158" s="45">
        <v>29554</v>
      </c>
      <c r="F158" s="45" t="s">
        <v>2282</v>
      </c>
      <c r="G158" s="45" t="s">
        <v>1754</v>
      </c>
      <c r="H158" s="45" t="s">
        <v>2532</v>
      </c>
      <c r="I158" s="45" t="s">
        <v>1756</v>
      </c>
      <c r="J158" s="159">
        <v>0.83772314814814808</v>
      </c>
      <c r="K158" s="46">
        <v>17.035</v>
      </c>
      <c r="L158" s="45" t="s">
        <v>2531</v>
      </c>
      <c r="M158" s="46">
        <v>3830</v>
      </c>
      <c r="N158" s="46">
        <v>54600</v>
      </c>
      <c r="O158" s="160">
        <v>0.65700000000000003</v>
      </c>
      <c r="P158" s="160">
        <f t="shared" si="78"/>
        <v>1.920051040988234E-2</v>
      </c>
      <c r="Q158" s="161">
        <v>8.2600000000000007E-2</v>
      </c>
      <c r="R158" s="161">
        <f t="shared" si="79"/>
        <v>2.2313905978111497E-3</v>
      </c>
      <c r="S158" s="161">
        <v>0.96574000000000004</v>
      </c>
      <c r="T158" s="162">
        <v>12.106540000000001</v>
      </c>
      <c r="U158" s="162">
        <f t="shared" si="80"/>
        <v>0.32705106955091889</v>
      </c>
      <c r="V158" s="163">
        <v>5.7430000000000002E-2</v>
      </c>
      <c r="W158" s="163">
        <f t="shared" si="81"/>
        <v>1.2195826991229419E-3</v>
      </c>
      <c r="X158" s="162">
        <v>-0.32151000000000002</v>
      </c>
      <c r="Y158" s="164">
        <v>2.5010000000000001E-2</v>
      </c>
      <c r="Z158" s="164">
        <f t="shared" si="82"/>
        <v>6.281719828199918E-4</v>
      </c>
      <c r="AA158" s="15">
        <v>0.65700000000000003</v>
      </c>
      <c r="AB158" s="15">
        <v>1.4E-2</v>
      </c>
      <c r="AC158" s="15">
        <v>8.2600000000000007E-2</v>
      </c>
      <c r="AD158" s="15">
        <v>1.5E-3</v>
      </c>
      <c r="AE158" s="47">
        <v>0.96574000000000004</v>
      </c>
      <c r="AF158" s="67">
        <v>12.106540000000001</v>
      </c>
      <c r="AG158" s="47">
        <v>0.2198524</v>
      </c>
      <c r="AH158" s="15">
        <v>5.7430000000000002E-2</v>
      </c>
      <c r="AI158" s="4">
        <v>4.0999999999999999E-4</v>
      </c>
      <c r="AJ158" s="89">
        <v>-0.32151000000000002</v>
      </c>
      <c r="AK158" s="4">
        <v>2.5010000000000001E-2</v>
      </c>
      <c r="AL158" s="4">
        <v>3.8000000000000002E-4</v>
      </c>
      <c r="AM158" s="4">
        <v>5.182E-3</v>
      </c>
      <c r="AN158" s="4">
        <v>1.0000000000000001E-5</v>
      </c>
      <c r="AO158" s="46">
        <v>512.79999999999995</v>
      </c>
      <c r="AP158" s="46">
        <v>8.4</v>
      </c>
      <c r="AQ158" s="166">
        <v>514.1</v>
      </c>
      <c r="AR158" s="166">
        <v>9.6</v>
      </c>
      <c r="AS158" s="46">
        <v>499.2</v>
      </c>
      <c r="AT158" s="46">
        <v>7.5</v>
      </c>
      <c r="AU158" s="46">
        <v>508</v>
      </c>
      <c r="AV158" s="46">
        <v>16</v>
      </c>
      <c r="AW158" s="46">
        <v>29.8</v>
      </c>
      <c r="AX158" s="46">
        <v>1.2</v>
      </c>
      <c r="AY158" s="46">
        <v>312</v>
      </c>
      <c r="AZ158" s="46">
        <v>11</v>
      </c>
      <c r="BA158" s="46">
        <v>649200</v>
      </c>
      <c r="BB158" s="46">
        <v>20400</v>
      </c>
      <c r="BC158" s="46">
        <v>4752</v>
      </c>
      <c r="BD158" s="46">
        <v>168</v>
      </c>
      <c r="BE158" s="46">
        <v>110940</v>
      </c>
      <c r="BF158" s="46">
        <v>3540</v>
      </c>
      <c r="BG158" s="46">
        <v>24</v>
      </c>
      <c r="BH158" s="46">
        <v>14.4</v>
      </c>
      <c r="BI158" s="46">
        <f t="shared" si="83"/>
        <v>4622.5</v>
      </c>
      <c r="BJ158" s="46">
        <f t="shared" si="84"/>
        <v>2777.4193957701095</v>
      </c>
      <c r="BL158" s="45" t="s">
        <v>2282</v>
      </c>
      <c r="BM158" s="45" t="s">
        <v>1758</v>
      </c>
      <c r="BN158" s="45" t="s">
        <v>2533</v>
      </c>
      <c r="BO158" s="45" t="s">
        <v>1756</v>
      </c>
      <c r="BP158" s="186">
        <v>0.9583300925925925</v>
      </c>
      <c r="BQ158" s="46">
        <v>17.035</v>
      </c>
      <c r="BR158" s="46" t="s">
        <v>2531</v>
      </c>
      <c r="BS158" s="46">
        <v>179000</v>
      </c>
      <c r="BT158" s="46">
        <v>13000</v>
      </c>
      <c r="BU158" s="46">
        <v>4270</v>
      </c>
      <c r="BV158" s="46">
        <v>990</v>
      </c>
      <c r="BW158" s="46">
        <v>6830</v>
      </c>
      <c r="BX158" s="46">
        <v>800</v>
      </c>
      <c r="BY158" s="46">
        <v>0.48</v>
      </c>
      <c r="BZ158" s="46">
        <v>0.27</v>
      </c>
      <c r="CA158" s="166">
        <v>14500</v>
      </c>
      <c r="CB158" s="46">
        <v>1300</v>
      </c>
      <c r="CC158" s="46">
        <v>91800</v>
      </c>
      <c r="CD158" s="46">
        <v>8100</v>
      </c>
      <c r="CE158" s="46">
        <v>224000</v>
      </c>
      <c r="CF158" s="46">
        <v>18000</v>
      </c>
      <c r="CG158" s="46">
        <v>28700</v>
      </c>
      <c r="CH158" s="46">
        <v>2700</v>
      </c>
      <c r="CI158" s="46">
        <v>95700</v>
      </c>
      <c r="CJ158" s="46">
        <v>7800</v>
      </c>
      <c r="CK158" s="46">
        <v>44900</v>
      </c>
      <c r="CL158" s="46">
        <v>4200</v>
      </c>
      <c r="CM158" s="46">
        <v>144</v>
      </c>
      <c r="CN158" s="46">
        <v>15</v>
      </c>
      <c r="CO158" s="46">
        <v>21300</v>
      </c>
      <c r="CP158" s="46">
        <v>2300</v>
      </c>
      <c r="CQ158" s="46">
        <v>2260</v>
      </c>
      <c r="CR158" s="46">
        <v>160</v>
      </c>
      <c r="CS158" s="46">
        <v>5350</v>
      </c>
      <c r="CT158" s="46">
        <v>480</v>
      </c>
      <c r="CU158" s="46">
        <v>307</v>
      </c>
      <c r="CV158" s="46">
        <v>25</v>
      </c>
      <c r="CW158" s="46">
        <v>309</v>
      </c>
      <c r="CX158" s="46">
        <v>31</v>
      </c>
      <c r="CY158" s="46">
        <v>28.4</v>
      </c>
      <c r="CZ158" s="46">
        <v>3.3</v>
      </c>
      <c r="DA158" s="46">
        <v>94</v>
      </c>
      <c r="DB158" s="46">
        <v>11</v>
      </c>
      <c r="DC158" s="46">
        <v>10.6</v>
      </c>
      <c r="DD158" s="46">
        <v>2.4</v>
      </c>
      <c r="DE158" s="46">
        <v>54600</v>
      </c>
      <c r="DF158" s="46">
        <v>4700</v>
      </c>
      <c r="DG158" s="46">
        <v>3830</v>
      </c>
      <c r="DH158" s="46">
        <v>330</v>
      </c>
      <c r="DJ158" s="203" t="e">
        <f>#REF!</f>
        <v>#REF!</v>
      </c>
      <c r="DK158" s="204">
        <f t="shared" si="85"/>
        <v>387341.77215189877</v>
      </c>
      <c r="DL158" s="204">
        <f t="shared" si="86"/>
        <v>365415.98694942903</v>
      </c>
      <c r="DM158" s="204">
        <f t="shared" si="87"/>
        <v>309267.24137931038</v>
      </c>
      <c r="DN158" s="204">
        <f t="shared" si="88"/>
        <v>209409.19037199125</v>
      </c>
      <c r="DO158" s="204">
        <f t="shared" si="89"/>
        <v>303378.3783783784</v>
      </c>
      <c r="DP158" s="204">
        <f t="shared" si="90"/>
        <v>2557.7264653641205</v>
      </c>
      <c r="DQ158" s="204">
        <f t="shared" si="91"/>
        <v>107035.17587939698</v>
      </c>
      <c r="DR158" s="204">
        <f t="shared" si="92"/>
        <v>62603.878116343491</v>
      </c>
      <c r="DS158" s="204">
        <f t="shared" si="93"/>
        <v>21747.967479674797</v>
      </c>
      <c r="DT158" s="204">
        <f t="shared" si="94"/>
        <v>5622.7106227106224</v>
      </c>
      <c r="DU158" s="204">
        <f t="shared" si="95"/>
        <v>1931.25</v>
      </c>
      <c r="DV158" s="204">
        <f t="shared" si="96"/>
        <v>1149.7975708502024</v>
      </c>
      <c r="DW158" s="204">
        <f t="shared" si="97"/>
        <v>583.85093167701859</v>
      </c>
      <c r="DX158" s="204">
        <f t="shared" si="98"/>
        <v>430.89430894308941</v>
      </c>
      <c r="DY158" s="205">
        <f t="shared" si="99"/>
        <v>1.4193794753973962E-2</v>
      </c>
      <c r="DZ158" s="206">
        <f t="shared" si="100"/>
        <v>1.9813084112149533E-3</v>
      </c>
      <c r="EA158" s="206">
        <f t="shared" si="101"/>
        <v>14.255874673629243</v>
      </c>
      <c r="EB158" s="223"/>
    </row>
    <row r="159" spans="1:132">
      <c r="A159" s="186">
        <v>42527.96406366898</v>
      </c>
      <c r="B159" s="45" t="s">
        <v>2534</v>
      </c>
      <c r="D159" s="45">
        <v>65512</v>
      </c>
      <c r="E159" s="45">
        <v>29571</v>
      </c>
      <c r="F159" s="45" t="s">
        <v>2324</v>
      </c>
      <c r="G159" s="45" t="s">
        <v>1754</v>
      </c>
      <c r="H159" s="45" t="s">
        <v>2535</v>
      </c>
      <c r="I159" s="45" t="s">
        <v>1756</v>
      </c>
      <c r="J159" s="159">
        <v>0.84349421296296301</v>
      </c>
      <c r="K159" s="46">
        <v>17.152999999999999</v>
      </c>
      <c r="L159" s="45" t="s">
        <v>2534</v>
      </c>
      <c r="M159" s="46">
        <v>3680</v>
      </c>
      <c r="N159" s="46">
        <v>53800</v>
      </c>
      <c r="O159" s="160">
        <v>0.64700000000000002</v>
      </c>
      <c r="P159" s="160">
        <f t="shared" si="78"/>
        <v>1.9064196809726864E-2</v>
      </c>
      <c r="Q159" s="161">
        <v>8.2100000000000006E-2</v>
      </c>
      <c r="R159" s="161">
        <f t="shared" si="79"/>
        <v>2.5876947269722526E-3</v>
      </c>
      <c r="S159" s="161">
        <v>0.95887</v>
      </c>
      <c r="T159" s="162">
        <v>12.18027</v>
      </c>
      <c r="U159" s="162">
        <f t="shared" si="80"/>
        <v>0.38390767521576069</v>
      </c>
      <c r="V159" s="163">
        <v>5.713E-2</v>
      </c>
      <c r="W159" s="163">
        <f t="shared" si="81"/>
        <v>1.1979711014878448E-3</v>
      </c>
      <c r="X159" s="162">
        <v>0.25364999999999999</v>
      </c>
      <c r="Y159" s="164">
        <v>2.546E-2</v>
      </c>
      <c r="Z159" s="164">
        <f t="shared" si="82"/>
        <v>7.4221603324099651E-4</v>
      </c>
      <c r="AA159" s="15">
        <v>0.64700000000000002</v>
      </c>
      <c r="AB159" s="15">
        <v>1.4E-2</v>
      </c>
      <c r="AC159" s="15">
        <v>8.2100000000000006E-2</v>
      </c>
      <c r="AD159" s="15">
        <v>2E-3</v>
      </c>
      <c r="AE159" s="47">
        <v>0.95887</v>
      </c>
      <c r="AF159" s="67">
        <v>12.18027</v>
      </c>
      <c r="AG159" s="47">
        <v>0.29671789999999998</v>
      </c>
      <c r="AH159" s="15">
        <v>5.713E-2</v>
      </c>
      <c r="AI159" s="4">
        <v>3.6000000000000002E-4</v>
      </c>
      <c r="AJ159" s="89">
        <v>0.25364999999999999</v>
      </c>
      <c r="AK159" s="4">
        <v>2.546E-2</v>
      </c>
      <c r="AL159" s="4">
        <v>5.4000000000000001E-4</v>
      </c>
      <c r="AM159" s="4">
        <v>5.7869000000000002E-3</v>
      </c>
      <c r="AN159" s="4">
        <v>8.8999999999999995E-6</v>
      </c>
      <c r="AO159" s="46">
        <v>506.3</v>
      </c>
      <c r="AP159" s="46">
        <v>8.9</v>
      </c>
      <c r="AQ159" s="166">
        <v>509</v>
      </c>
      <c r="AR159" s="166">
        <v>12</v>
      </c>
      <c r="AS159" s="46">
        <v>508</v>
      </c>
      <c r="AT159" s="46">
        <v>11</v>
      </c>
      <c r="AU159" s="46">
        <v>496</v>
      </c>
      <c r="AV159" s="46">
        <v>14</v>
      </c>
      <c r="AW159" s="46">
        <v>31</v>
      </c>
      <c r="AX159" s="46">
        <v>1.5</v>
      </c>
      <c r="AY159" s="46">
        <v>316</v>
      </c>
      <c r="AZ159" s="46">
        <v>15</v>
      </c>
      <c r="BA159" s="46">
        <v>660000</v>
      </c>
      <c r="BB159" s="46">
        <v>25800</v>
      </c>
      <c r="BC159" s="46">
        <v>4824</v>
      </c>
      <c r="BD159" s="46">
        <v>198</v>
      </c>
      <c r="BE159" s="46">
        <v>114000</v>
      </c>
      <c r="BF159" s="46">
        <v>4620</v>
      </c>
      <c r="BG159" s="46">
        <v>36</v>
      </c>
      <c r="BH159" s="46">
        <v>13.2</v>
      </c>
      <c r="BI159" s="46">
        <f t="shared" si="83"/>
        <v>3166.6666666666665</v>
      </c>
      <c r="BJ159" s="46">
        <f t="shared" si="84"/>
        <v>1168.1816882617718</v>
      </c>
      <c r="BL159" s="45" t="s">
        <v>2324</v>
      </c>
      <c r="BM159" s="45" t="s">
        <v>1758</v>
      </c>
      <c r="BN159" s="45" t="s">
        <v>2536</v>
      </c>
      <c r="BO159" s="45" t="s">
        <v>1756</v>
      </c>
      <c r="BP159" s="186">
        <v>0.96410115740740743</v>
      </c>
      <c r="BQ159" s="46">
        <v>17.152999999999999</v>
      </c>
      <c r="BR159" s="46" t="s">
        <v>2534</v>
      </c>
      <c r="BS159" s="46">
        <v>192000</v>
      </c>
      <c r="BT159" s="46">
        <v>17000</v>
      </c>
      <c r="BU159" s="46">
        <v>2900</v>
      </c>
      <c r="BV159" s="46">
        <v>1100</v>
      </c>
      <c r="BW159" s="46">
        <v>6400</v>
      </c>
      <c r="BX159" s="46">
        <v>1000</v>
      </c>
      <c r="BY159" s="46">
        <v>0.65</v>
      </c>
      <c r="BZ159" s="46">
        <v>0.32</v>
      </c>
      <c r="CA159" s="166">
        <v>14000</v>
      </c>
      <c r="CB159" s="46">
        <v>1300</v>
      </c>
      <c r="CC159" s="46">
        <v>98900</v>
      </c>
      <c r="CD159" s="46">
        <v>9200</v>
      </c>
      <c r="CE159" s="46">
        <v>235000</v>
      </c>
      <c r="CF159" s="46">
        <v>20000</v>
      </c>
      <c r="CG159" s="46">
        <v>30100</v>
      </c>
      <c r="CH159" s="46">
        <v>2200</v>
      </c>
      <c r="CI159" s="46">
        <v>98000</v>
      </c>
      <c r="CJ159" s="46">
        <v>11000</v>
      </c>
      <c r="CK159" s="46">
        <v>39800</v>
      </c>
      <c r="CL159" s="46">
        <v>3800</v>
      </c>
      <c r="CM159" s="46">
        <v>160</v>
      </c>
      <c r="CN159" s="46">
        <v>17</v>
      </c>
      <c r="CO159" s="46">
        <v>21200</v>
      </c>
      <c r="CP159" s="46">
        <v>1700</v>
      </c>
      <c r="CQ159" s="46">
        <v>2250</v>
      </c>
      <c r="CR159" s="46">
        <v>170</v>
      </c>
      <c r="CS159" s="46">
        <v>4710</v>
      </c>
      <c r="CT159" s="46">
        <v>440</v>
      </c>
      <c r="CU159" s="46">
        <v>292</v>
      </c>
      <c r="CV159" s="46">
        <v>29</v>
      </c>
      <c r="CW159" s="46">
        <v>339</v>
      </c>
      <c r="CX159" s="46">
        <v>35</v>
      </c>
      <c r="CY159" s="46">
        <v>24.6</v>
      </c>
      <c r="CZ159" s="46">
        <v>2.6</v>
      </c>
      <c r="DA159" s="46">
        <v>89</v>
      </c>
      <c r="DB159" s="46">
        <v>13</v>
      </c>
      <c r="DC159" s="46">
        <v>6.6</v>
      </c>
      <c r="DD159" s="46">
        <v>1.5</v>
      </c>
      <c r="DE159" s="46">
        <v>53800</v>
      </c>
      <c r="DF159" s="46">
        <v>3900</v>
      </c>
      <c r="DG159" s="46">
        <v>3680</v>
      </c>
      <c r="DH159" s="46">
        <v>360</v>
      </c>
      <c r="DJ159" s="203" t="e">
        <f>#REF!</f>
        <v>#REF!</v>
      </c>
      <c r="DK159" s="204">
        <f t="shared" si="85"/>
        <v>417299.57805907173</v>
      </c>
      <c r="DL159" s="204">
        <f t="shared" si="86"/>
        <v>383360.52202283853</v>
      </c>
      <c r="DM159" s="204">
        <f t="shared" si="87"/>
        <v>324353.44827586209</v>
      </c>
      <c r="DN159" s="204">
        <f t="shared" si="88"/>
        <v>214442.01312910282</v>
      </c>
      <c r="DO159" s="204">
        <f t="shared" si="89"/>
        <v>268918.91891891893</v>
      </c>
      <c r="DP159" s="204">
        <f t="shared" si="90"/>
        <v>2841.9182948490229</v>
      </c>
      <c r="DQ159" s="204">
        <f t="shared" si="91"/>
        <v>106532.66331658291</v>
      </c>
      <c r="DR159" s="204">
        <f t="shared" si="92"/>
        <v>62326.869806094182</v>
      </c>
      <c r="DS159" s="204">
        <f t="shared" si="93"/>
        <v>19146.341463414636</v>
      </c>
      <c r="DT159" s="204">
        <f t="shared" si="94"/>
        <v>5347.9853479853473</v>
      </c>
      <c r="DU159" s="204">
        <f t="shared" si="95"/>
        <v>2118.75</v>
      </c>
      <c r="DV159" s="204">
        <f t="shared" si="96"/>
        <v>995.95141700404861</v>
      </c>
      <c r="DW159" s="204">
        <f t="shared" si="97"/>
        <v>552.79503105590061</v>
      </c>
      <c r="DX159" s="204">
        <f t="shared" si="98"/>
        <v>268.29268292682923</v>
      </c>
      <c r="DY159" s="205">
        <f t="shared" si="99"/>
        <v>1.6790341029499566E-2</v>
      </c>
      <c r="DZ159" s="206">
        <f t="shared" si="100"/>
        <v>1.4012738853503184E-3</v>
      </c>
      <c r="EA159" s="206">
        <f t="shared" si="101"/>
        <v>14.619565217391305</v>
      </c>
      <c r="EB159" s="223"/>
    </row>
    <row r="160" spans="1:132">
      <c r="A160" s="186">
        <v>42527.969800335646</v>
      </c>
      <c r="B160" s="45" t="s">
        <v>2537</v>
      </c>
      <c r="D160" s="45">
        <v>65481</v>
      </c>
      <c r="E160" s="45">
        <v>29607</v>
      </c>
      <c r="F160" s="45" t="s">
        <v>2355</v>
      </c>
      <c r="G160" s="45" t="s">
        <v>1754</v>
      </c>
      <c r="H160" s="45" t="s">
        <v>2538</v>
      </c>
      <c r="I160" s="45" t="s">
        <v>1756</v>
      </c>
      <c r="J160" s="159">
        <v>0.8492309027777778</v>
      </c>
      <c r="K160" s="46">
        <v>17.053999999999998</v>
      </c>
      <c r="L160" s="45" t="s">
        <v>2537</v>
      </c>
      <c r="M160" s="46">
        <v>3650</v>
      </c>
      <c r="N160" s="46">
        <v>54300</v>
      </c>
      <c r="O160" s="160">
        <v>0.64600000000000002</v>
      </c>
      <c r="P160" s="160">
        <f t="shared" si="78"/>
        <v>1.8328295065280897E-2</v>
      </c>
      <c r="Q160" s="161">
        <v>8.2500000000000004E-2</v>
      </c>
      <c r="R160" s="161">
        <f t="shared" si="79"/>
        <v>2.5927784324928345E-3</v>
      </c>
      <c r="S160" s="161">
        <v>0.96658999999999995</v>
      </c>
      <c r="T160" s="162">
        <v>12.12121</v>
      </c>
      <c r="U160" s="162">
        <f t="shared" si="80"/>
        <v>0.38094081531308771</v>
      </c>
      <c r="V160" s="163">
        <v>5.6989999999999999E-2</v>
      </c>
      <c r="W160" s="163">
        <f t="shared" si="81"/>
        <v>1.1983505497140644E-3</v>
      </c>
      <c r="X160" s="162">
        <v>0.43652000000000002</v>
      </c>
      <c r="Y160" s="164">
        <v>2.5389999999999999E-2</v>
      </c>
      <c r="Z160" s="164">
        <f t="shared" si="82"/>
        <v>7.7843486561176081E-4</v>
      </c>
      <c r="AA160" s="15">
        <v>0.64600000000000002</v>
      </c>
      <c r="AB160" s="15">
        <v>1.2999999999999999E-2</v>
      </c>
      <c r="AC160" s="15">
        <v>8.2500000000000004E-2</v>
      </c>
      <c r="AD160" s="15">
        <v>2E-3</v>
      </c>
      <c r="AE160" s="47">
        <v>0.96658999999999995</v>
      </c>
      <c r="AF160" s="67">
        <v>12.12121</v>
      </c>
      <c r="AG160" s="47">
        <v>0.29384759999999999</v>
      </c>
      <c r="AH160" s="15">
        <v>5.6989999999999999E-2</v>
      </c>
      <c r="AI160" s="4">
        <v>3.6999999999999999E-4</v>
      </c>
      <c r="AJ160" s="89">
        <v>0.43652000000000002</v>
      </c>
      <c r="AK160" s="4">
        <v>2.5389999999999999E-2</v>
      </c>
      <c r="AL160" s="4">
        <v>5.9000000000000003E-4</v>
      </c>
      <c r="AM160" s="4">
        <v>6.5859999999999998E-3</v>
      </c>
      <c r="AN160" s="4">
        <v>1.5999999999999999E-5</v>
      </c>
      <c r="AO160" s="46">
        <v>506</v>
      </c>
      <c r="AP160" s="46">
        <v>7.9</v>
      </c>
      <c r="AQ160" s="166">
        <v>511</v>
      </c>
      <c r="AR160" s="166">
        <v>12</v>
      </c>
      <c r="AS160" s="46">
        <v>507</v>
      </c>
      <c r="AT160" s="46">
        <v>12</v>
      </c>
      <c r="AU160" s="46">
        <v>491</v>
      </c>
      <c r="AV160" s="46">
        <v>14</v>
      </c>
      <c r="AW160" s="46">
        <v>36</v>
      </c>
      <c r="AX160" s="46">
        <v>1.8</v>
      </c>
      <c r="AY160" s="46">
        <v>359</v>
      </c>
      <c r="AZ160" s="46">
        <v>17</v>
      </c>
      <c r="BA160" s="46">
        <v>749400</v>
      </c>
      <c r="BB160" s="46">
        <v>31200</v>
      </c>
      <c r="BC160" s="46">
        <v>5556</v>
      </c>
      <c r="BD160" s="46">
        <v>246</v>
      </c>
      <c r="BE160" s="46">
        <v>132900</v>
      </c>
      <c r="BF160" s="46">
        <v>5760</v>
      </c>
      <c r="BG160" s="46">
        <v>54</v>
      </c>
      <c r="BH160" s="46">
        <v>16.2</v>
      </c>
      <c r="BI160" s="46">
        <f t="shared" si="83"/>
        <v>2461.1111111111113</v>
      </c>
      <c r="BJ160" s="46">
        <f t="shared" si="84"/>
        <v>745.99858504483029</v>
      </c>
      <c r="BL160" s="45" t="s">
        <v>2355</v>
      </c>
      <c r="BM160" s="45" t="s">
        <v>1758</v>
      </c>
      <c r="BN160" s="45" t="s">
        <v>2539</v>
      </c>
      <c r="BO160" s="45" t="s">
        <v>1756</v>
      </c>
      <c r="BP160" s="186">
        <v>0.96983773148148156</v>
      </c>
      <c r="BQ160" s="46">
        <v>17.053999999999998</v>
      </c>
      <c r="BR160" s="46" t="s">
        <v>2537</v>
      </c>
      <c r="BS160" s="46">
        <v>211000</v>
      </c>
      <c r="BT160" s="46">
        <v>16000</v>
      </c>
      <c r="BU160" s="46">
        <v>2770</v>
      </c>
      <c r="BV160" s="46">
        <v>920</v>
      </c>
      <c r="BW160" s="46">
        <v>6440</v>
      </c>
      <c r="BX160" s="46">
        <v>740</v>
      </c>
      <c r="BY160" s="46">
        <v>1.02</v>
      </c>
      <c r="BZ160" s="46">
        <v>0.36</v>
      </c>
      <c r="CA160" s="166">
        <v>14600</v>
      </c>
      <c r="CB160" s="46">
        <v>1500</v>
      </c>
      <c r="CC160" s="46">
        <v>89500</v>
      </c>
      <c r="CD160" s="46">
        <v>6000</v>
      </c>
      <c r="CE160" s="46">
        <v>225000</v>
      </c>
      <c r="CF160" s="46">
        <v>19000</v>
      </c>
      <c r="CG160" s="46">
        <v>28700</v>
      </c>
      <c r="CH160" s="46">
        <v>2200</v>
      </c>
      <c r="CI160" s="46">
        <v>92700</v>
      </c>
      <c r="CJ160" s="46">
        <v>6600</v>
      </c>
      <c r="CK160" s="46">
        <v>39800</v>
      </c>
      <c r="CL160" s="46">
        <v>2800</v>
      </c>
      <c r="CM160" s="46">
        <v>145</v>
      </c>
      <c r="CN160" s="46">
        <v>13</v>
      </c>
      <c r="CO160" s="46">
        <v>21400</v>
      </c>
      <c r="CP160" s="46">
        <v>2000</v>
      </c>
      <c r="CQ160" s="46">
        <v>2150</v>
      </c>
      <c r="CR160" s="46">
        <v>190</v>
      </c>
      <c r="CS160" s="46">
        <v>5090</v>
      </c>
      <c r="CT160" s="46">
        <v>440</v>
      </c>
      <c r="CU160" s="46">
        <v>299</v>
      </c>
      <c r="CV160" s="46">
        <v>27</v>
      </c>
      <c r="CW160" s="46">
        <v>298</v>
      </c>
      <c r="CX160" s="46">
        <v>28</v>
      </c>
      <c r="CY160" s="46">
        <v>29.5</v>
      </c>
      <c r="CZ160" s="46">
        <v>3</v>
      </c>
      <c r="DA160" s="46">
        <v>93</v>
      </c>
      <c r="DB160" s="46">
        <v>10</v>
      </c>
      <c r="DC160" s="46">
        <v>9.4</v>
      </c>
      <c r="DD160" s="46">
        <v>2.1</v>
      </c>
      <c r="DE160" s="46">
        <v>54300</v>
      </c>
      <c r="DF160" s="46">
        <v>5100</v>
      </c>
      <c r="DG160" s="46">
        <v>3650</v>
      </c>
      <c r="DH160" s="46">
        <v>290</v>
      </c>
      <c r="DJ160" s="203" t="e">
        <f>#REF!</f>
        <v>#REF!</v>
      </c>
      <c r="DK160" s="204">
        <f t="shared" si="85"/>
        <v>377637.13080168777</v>
      </c>
      <c r="DL160" s="204">
        <f t="shared" si="86"/>
        <v>367047.30831973901</v>
      </c>
      <c r="DM160" s="204">
        <f t="shared" si="87"/>
        <v>309267.24137931038</v>
      </c>
      <c r="DN160" s="204">
        <f t="shared" si="88"/>
        <v>202844.63894967176</v>
      </c>
      <c r="DO160" s="204">
        <f t="shared" si="89"/>
        <v>268918.91891891893</v>
      </c>
      <c r="DP160" s="204">
        <f t="shared" si="90"/>
        <v>2575.4884547069269</v>
      </c>
      <c r="DQ160" s="204">
        <f t="shared" si="91"/>
        <v>107537.68844221105</v>
      </c>
      <c r="DR160" s="204">
        <f t="shared" si="92"/>
        <v>59556.786703601108</v>
      </c>
      <c r="DS160" s="204">
        <f t="shared" si="93"/>
        <v>20691.056910569107</v>
      </c>
      <c r="DT160" s="204">
        <f t="shared" si="94"/>
        <v>5476.1904761904761</v>
      </c>
      <c r="DU160" s="204">
        <f t="shared" si="95"/>
        <v>1862.5</v>
      </c>
      <c r="DV160" s="204">
        <f t="shared" si="96"/>
        <v>1194.331983805668</v>
      </c>
      <c r="DW160" s="204">
        <f t="shared" si="97"/>
        <v>577.63975155279502</v>
      </c>
      <c r="DX160" s="204">
        <f t="shared" si="98"/>
        <v>382.11382113821139</v>
      </c>
      <c r="DY160" s="205">
        <f t="shared" si="99"/>
        <v>1.5144975690491252E-2</v>
      </c>
      <c r="DZ160" s="206">
        <f t="shared" si="100"/>
        <v>1.8467583497053046E-3</v>
      </c>
      <c r="EA160" s="206">
        <f t="shared" si="101"/>
        <v>14.876712328767123</v>
      </c>
      <c r="EB160" s="223"/>
    </row>
    <row r="161" spans="1:132">
      <c r="A161" s="186">
        <v>42527.975553912038</v>
      </c>
      <c r="B161" s="45" t="s">
        <v>2540</v>
      </c>
      <c r="D161" s="45">
        <v>65486</v>
      </c>
      <c r="E161" s="45">
        <v>29624</v>
      </c>
      <c r="F161" s="45" t="s">
        <v>2359</v>
      </c>
      <c r="G161" s="45" t="s">
        <v>1754</v>
      </c>
      <c r="H161" s="45" t="s">
        <v>2541</v>
      </c>
      <c r="I161" s="45" t="s">
        <v>1756</v>
      </c>
      <c r="J161" s="159">
        <v>0.85498449074074079</v>
      </c>
      <c r="K161" s="46">
        <v>17.074000000000002</v>
      </c>
      <c r="L161" s="45" t="s">
        <v>2540</v>
      </c>
      <c r="M161" s="46">
        <v>3920</v>
      </c>
      <c r="N161" s="46">
        <v>54700</v>
      </c>
      <c r="O161" s="160">
        <v>0.64300000000000002</v>
      </c>
      <c r="P161" s="160">
        <f t="shared" si="78"/>
        <v>1.7589189861957826E-2</v>
      </c>
      <c r="Q161" s="161">
        <v>8.2199999999999995E-2</v>
      </c>
      <c r="R161" s="161">
        <f t="shared" si="79"/>
        <v>2.1593369352650828E-3</v>
      </c>
      <c r="S161" s="161">
        <v>0.88775999999999999</v>
      </c>
      <c r="T161" s="162">
        <v>12.16545</v>
      </c>
      <c r="U161" s="162">
        <f t="shared" si="80"/>
        <v>0.31957789668210784</v>
      </c>
      <c r="V161" s="163">
        <v>5.67E-2</v>
      </c>
      <c r="W161" s="163">
        <f t="shared" si="81"/>
        <v>1.2560079617582049E-3</v>
      </c>
      <c r="X161" s="162">
        <v>-4.7782999999999999E-2</v>
      </c>
      <c r="Y161" s="164">
        <v>2.5389999999999999E-2</v>
      </c>
      <c r="Z161" s="164">
        <f t="shared" si="82"/>
        <v>6.6540276524823679E-4</v>
      </c>
      <c r="AA161" s="15">
        <v>0.64300000000000002</v>
      </c>
      <c r="AB161" s="15">
        <v>1.2E-2</v>
      </c>
      <c r="AC161" s="15">
        <v>8.2199999999999995E-2</v>
      </c>
      <c r="AD161" s="15">
        <v>1.4E-3</v>
      </c>
      <c r="AE161" s="47">
        <v>0.88775999999999999</v>
      </c>
      <c r="AF161" s="67">
        <v>12.16545</v>
      </c>
      <c r="AG161" s="47">
        <v>0.2071974</v>
      </c>
      <c r="AH161" s="15">
        <v>5.67E-2</v>
      </c>
      <c r="AI161" s="4">
        <v>5.4000000000000001E-4</v>
      </c>
      <c r="AJ161" s="89">
        <v>-4.7782999999999999E-2</v>
      </c>
      <c r="AK161" s="4">
        <v>2.5389999999999999E-2</v>
      </c>
      <c r="AL161" s="4">
        <v>4.2999999999999999E-4</v>
      </c>
      <c r="AM161" s="4">
        <v>7.0359999999999997E-3</v>
      </c>
      <c r="AN161" s="4">
        <v>1.7E-5</v>
      </c>
      <c r="AO161" s="46">
        <v>504.2</v>
      </c>
      <c r="AP161" s="46">
        <v>7.5</v>
      </c>
      <c r="AQ161" s="166">
        <v>509.1</v>
      </c>
      <c r="AR161" s="166">
        <v>8.5</v>
      </c>
      <c r="AS161" s="46">
        <v>506.8</v>
      </c>
      <c r="AT161" s="46">
        <v>8.5</v>
      </c>
      <c r="AU161" s="46">
        <v>479</v>
      </c>
      <c r="AV161" s="46">
        <v>21</v>
      </c>
      <c r="AW161" s="46">
        <v>35.200000000000003</v>
      </c>
      <c r="AX161" s="46">
        <v>1.9</v>
      </c>
      <c r="AY161" s="46">
        <v>355</v>
      </c>
      <c r="AZ161" s="46">
        <v>18</v>
      </c>
      <c r="BA161" s="46">
        <v>736800</v>
      </c>
      <c r="BB161" s="46">
        <v>33000</v>
      </c>
      <c r="BC161" s="46">
        <v>5346</v>
      </c>
      <c r="BD161" s="46">
        <v>258</v>
      </c>
      <c r="BE161" s="46">
        <v>129000</v>
      </c>
      <c r="BF161" s="46">
        <v>6000</v>
      </c>
      <c r="BG161" s="46">
        <v>-60</v>
      </c>
      <c r="BH161" s="46">
        <v>8.4</v>
      </c>
      <c r="BI161" s="46">
        <f t="shared" si="83"/>
        <v>-2150</v>
      </c>
      <c r="BJ161" s="46">
        <f t="shared" si="84"/>
        <v>-317.1766069558094</v>
      </c>
      <c r="BL161" s="45" t="s">
        <v>2359</v>
      </c>
      <c r="BM161" s="45" t="s">
        <v>1758</v>
      </c>
      <c r="BN161" s="45" t="s">
        <v>2542</v>
      </c>
      <c r="BO161" s="45" t="s">
        <v>1756</v>
      </c>
      <c r="BP161" s="186">
        <v>0.97559131944444444</v>
      </c>
      <c r="BQ161" s="46">
        <v>17.074000000000002</v>
      </c>
      <c r="BR161" s="46" t="s">
        <v>2540</v>
      </c>
      <c r="BS161" s="46">
        <v>206000</v>
      </c>
      <c r="BT161" s="46">
        <v>11000</v>
      </c>
      <c r="BU161" s="46">
        <v>4950</v>
      </c>
      <c r="BV161" s="46">
        <v>760</v>
      </c>
      <c r="BW161" s="46">
        <v>6390</v>
      </c>
      <c r="BX161" s="46">
        <v>580</v>
      </c>
      <c r="BY161" s="46">
        <v>0.62</v>
      </c>
      <c r="BZ161" s="46">
        <v>0.35</v>
      </c>
      <c r="CA161" s="166">
        <v>14190</v>
      </c>
      <c r="CB161" s="46">
        <v>880</v>
      </c>
      <c r="CC161" s="46">
        <v>95600</v>
      </c>
      <c r="CD161" s="46">
        <v>6500</v>
      </c>
      <c r="CE161" s="46">
        <v>232000</v>
      </c>
      <c r="CF161" s="46">
        <v>15000</v>
      </c>
      <c r="CG161" s="46">
        <v>31500</v>
      </c>
      <c r="CH161" s="46">
        <v>2800</v>
      </c>
      <c r="CI161" s="46">
        <v>105100</v>
      </c>
      <c r="CJ161" s="46">
        <v>6100</v>
      </c>
      <c r="CK161" s="46">
        <v>42900</v>
      </c>
      <c r="CL161" s="46">
        <v>2900</v>
      </c>
      <c r="CM161" s="46">
        <v>153</v>
      </c>
      <c r="CN161" s="46">
        <v>11</v>
      </c>
      <c r="CO161" s="46">
        <v>22100</v>
      </c>
      <c r="CP161" s="46">
        <v>1500</v>
      </c>
      <c r="CQ161" s="46">
        <v>2440</v>
      </c>
      <c r="CR161" s="46">
        <v>140</v>
      </c>
      <c r="CS161" s="46">
        <v>5240</v>
      </c>
      <c r="CT161" s="46">
        <v>280</v>
      </c>
      <c r="CU161" s="46">
        <v>310</v>
      </c>
      <c r="CV161" s="46">
        <v>18</v>
      </c>
      <c r="CW161" s="46">
        <v>317</v>
      </c>
      <c r="CX161" s="46">
        <v>26</v>
      </c>
      <c r="CY161" s="46">
        <v>30.4</v>
      </c>
      <c r="CZ161" s="46">
        <v>2.5</v>
      </c>
      <c r="DA161" s="46">
        <v>101</v>
      </c>
      <c r="DB161" s="46">
        <v>10</v>
      </c>
      <c r="DC161" s="46">
        <v>11.6</v>
      </c>
      <c r="DD161" s="46">
        <v>2.1</v>
      </c>
      <c r="DE161" s="46">
        <v>54700</v>
      </c>
      <c r="DF161" s="46">
        <v>4600</v>
      </c>
      <c r="DG161" s="46">
        <v>3920</v>
      </c>
      <c r="DH161" s="46">
        <v>210</v>
      </c>
      <c r="DJ161" s="203" t="e">
        <f>#REF!</f>
        <v>#REF!</v>
      </c>
      <c r="DK161" s="204">
        <f t="shared" si="85"/>
        <v>403375.52742616035</v>
      </c>
      <c r="DL161" s="204">
        <f t="shared" si="86"/>
        <v>378466.55791190866</v>
      </c>
      <c r="DM161" s="204">
        <f t="shared" si="87"/>
        <v>339439.6551724138</v>
      </c>
      <c r="DN161" s="204">
        <f t="shared" si="88"/>
        <v>229978.11816192558</v>
      </c>
      <c r="DO161" s="204">
        <f t="shared" si="89"/>
        <v>289864.86486486485</v>
      </c>
      <c r="DP161" s="204">
        <f t="shared" si="90"/>
        <v>2717.5843694493783</v>
      </c>
      <c r="DQ161" s="204">
        <f t="shared" si="91"/>
        <v>111055.27638190954</v>
      </c>
      <c r="DR161" s="204">
        <f t="shared" si="92"/>
        <v>67590.027700831022</v>
      </c>
      <c r="DS161" s="204">
        <f t="shared" si="93"/>
        <v>21300.813008130081</v>
      </c>
      <c r="DT161" s="204">
        <f t="shared" si="94"/>
        <v>5677.6556776556772</v>
      </c>
      <c r="DU161" s="204">
        <f t="shared" si="95"/>
        <v>1981.25</v>
      </c>
      <c r="DV161" s="204">
        <f t="shared" si="96"/>
        <v>1230.7692307692307</v>
      </c>
      <c r="DW161" s="204">
        <f t="shared" si="97"/>
        <v>627.32919254658384</v>
      </c>
      <c r="DX161" s="204">
        <f t="shared" si="98"/>
        <v>471.54471544715443</v>
      </c>
      <c r="DY161" s="205">
        <f t="shared" si="99"/>
        <v>1.5146617175278789E-2</v>
      </c>
      <c r="DZ161" s="206">
        <f t="shared" si="100"/>
        <v>2.2137404580152673E-3</v>
      </c>
      <c r="EA161" s="206">
        <f t="shared" si="101"/>
        <v>13.954081632653061</v>
      </c>
      <c r="EB161" s="223"/>
    </row>
    <row r="162" spans="1:132">
      <c r="A162" s="186">
        <v>42527.981335648146</v>
      </c>
      <c r="B162" s="45" t="s">
        <v>2543</v>
      </c>
      <c r="D162" s="45">
        <v>65479</v>
      </c>
      <c r="E162" s="45">
        <v>29643</v>
      </c>
      <c r="F162" s="45" t="s">
        <v>2363</v>
      </c>
      <c r="G162" s="45" t="s">
        <v>1754</v>
      </c>
      <c r="H162" s="45" t="s">
        <v>2544</v>
      </c>
      <c r="I162" s="45" t="s">
        <v>1756</v>
      </c>
      <c r="J162" s="159">
        <v>0.86076620370370371</v>
      </c>
      <c r="K162" s="46">
        <v>17.158000000000001</v>
      </c>
      <c r="L162" s="45" t="s">
        <v>2543</v>
      </c>
      <c r="M162" s="46">
        <v>3960</v>
      </c>
      <c r="N162" s="46">
        <v>53700</v>
      </c>
      <c r="O162" s="160">
        <v>0.65700000000000003</v>
      </c>
      <c r="P162" s="160">
        <f t="shared" si="78"/>
        <v>2.2285860988528128E-2</v>
      </c>
      <c r="Q162" s="161">
        <v>8.3299999999999999E-2</v>
      </c>
      <c r="R162" s="161">
        <f t="shared" si="79"/>
        <v>2.6805887413029247E-3</v>
      </c>
      <c r="S162" s="161">
        <v>0.96145000000000003</v>
      </c>
      <c r="T162" s="162">
        <v>12.004799999999999</v>
      </c>
      <c r="U162" s="162">
        <f t="shared" si="80"/>
        <v>0.38631377131602496</v>
      </c>
      <c r="V162" s="163">
        <v>5.7020000000000001E-2</v>
      </c>
      <c r="W162" s="163">
        <f t="shared" si="81"/>
        <v>1.22233880736889E-3</v>
      </c>
      <c r="X162" s="162">
        <v>-0.14448</v>
      </c>
      <c r="Y162" s="164">
        <v>2.58E-2</v>
      </c>
      <c r="Z162" s="164">
        <f t="shared" si="82"/>
        <v>8.2991324847841769E-4</v>
      </c>
      <c r="AA162" s="15">
        <v>0.65700000000000003</v>
      </c>
      <c r="AB162" s="15">
        <v>1.7999999999999999E-2</v>
      </c>
      <c r="AC162" s="15">
        <v>8.3299999999999999E-2</v>
      </c>
      <c r="AD162" s="15">
        <v>2.0999999999999999E-3</v>
      </c>
      <c r="AE162" s="47">
        <v>0.96145000000000003</v>
      </c>
      <c r="AF162" s="67">
        <v>12.004799999999999</v>
      </c>
      <c r="AG162" s="47">
        <v>0.30264210000000002</v>
      </c>
      <c r="AH162" s="15">
        <v>5.7020000000000001E-2</v>
      </c>
      <c r="AI162" s="4">
        <v>4.4000000000000002E-4</v>
      </c>
      <c r="AJ162" s="89">
        <v>-0.14448</v>
      </c>
      <c r="AK162" s="4">
        <v>2.58E-2</v>
      </c>
      <c r="AL162" s="4">
        <v>6.4999999999999997E-4</v>
      </c>
      <c r="AM162" s="4">
        <v>6.9470000000000001E-3</v>
      </c>
      <c r="AN162" s="4">
        <v>2.0000000000000002E-5</v>
      </c>
      <c r="AO162" s="46">
        <v>513</v>
      </c>
      <c r="AP162" s="46">
        <v>11</v>
      </c>
      <c r="AQ162" s="166">
        <v>516</v>
      </c>
      <c r="AR162" s="166">
        <v>13</v>
      </c>
      <c r="AS162" s="46">
        <v>515</v>
      </c>
      <c r="AT162" s="46">
        <v>13</v>
      </c>
      <c r="AU162" s="46">
        <v>492</v>
      </c>
      <c r="AV162" s="46">
        <v>17</v>
      </c>
      <c r="AW162" s="46">
        <v>35.9</v>
      </c>
      <c r="AX162" s="46">
        <v>1.6</v>
      </c>
      <c r="AY162" s="46">
        <v>359</v>
      </c>
      <c r="AZ162" s="46">
        <v>17</v>
      </c>
      <c r="BA162" s="46">
        <v>753600</v>
      </c>
      <c r="BB162" s="46">
        <v>29400</v>
      </c>
      <c r="BC162" s="46">
        <v>5442</v>
      </c>
      <c r="BD162" s="46">
        <v>234</v>
      </c>
      <c r="BE162" s="46">
        <v>132960</v>
      </c>
      <c r="BF162" s="46">
        <v>5400</v>
      </c>
      <c r="BG162" s="46">
        <v>0.18</v>
      </c>
      <c r="BH162" s="46">
        <v>14.4</v>
      </c>
      <c r="BI162" s="46">
        <f t="shared" si="83"/>
        <v>738666.66666666674</v>
      </c>
      <c r="BJ162" s="46">
        <f t="shared" si="84"/>
        <v>59093340.948405042</v>
      </c>
      <c r="BL162" s="45" t="s">
        <v>2363</v>
      </c>
      <c r="BM162" s="45" t="s">
        <v>1758</v>
      </c>
      <c r="BN162" s="45" t="s">
        <v>2545</v>
      </c>
      <c r="BO162" s="45" t="s">
        <v>1756</v>
      </c>
      <c r="BP162" s="186">
        <v>0.98137314814814813</v>
      </c>
      <c r="BQ162" s="46">
        <v>17.158000000000001</v>
      </c>
      <c r="BR162" s="46" t="s">
        <v>2543</v>
      </c>
      <c r="BS162" s="46">
        <v>202000</v>
      </c>
      <c r="BT162" s="46">
        <v>18000</v>
      </c>
      <c r="BU162" s="46">
        <v>2790</v>
      </c>
      <c r="BV162" s="46">
        <v>820</v>
      </c>
      <c r="BW162" s="46">
        <v>7070</v>
      </c>
      <c r="BX162" s="46">
        <v>580</v>
      </c>
      <c r="BY162" s="46">
        <v>0.52</v>
      </c>
      <c r="BZ162" s="46">
        <v>0.23</v>
      </c>
      <c r="CA162" s="166">
        <v>14400</v>
      </c>
      <c r="CB162" s="46">
        <v>1000</v>
      </c>
      <c r="CC162" s="46">
        <v>91200</v>
      </c>
      <c r="CD162" s="46">
        <v>6900</v>
      </c>
      <c r="CE162" s="46">
        <v>228000</v>
      </c>
      <c r="CF162" s="46">
        <v>18000</v>
      </c>
      <c r="CG162" s="46">
        <v>27800</v>
      </c>
      <c r="CH162" s="46">
        <v>2400</v>
      </c>
      <c r="CI162" s="46">
        <v>103100</v>
      </c>
      <c r="CJ162" s="46">
        <v>8200</v>
      </c>
      <c r="CK162" s="46">
        <v>43400</v>
      </c>
      <c r="CL162" s="46">
        <v>4100</v>
      </c>
      <c r="CM162" s="46">
        <v>158</v>
      </c>
      <c r="CN162" s="46">
        <v>15</v>
      </c>
      <c r="CO162" s="46">
        <v>22600</v>
      </c>
      <c r="CP162" s="46">
        <v>1800</v>
      </c>
      <c r="CQ162" s="46">
        <v>2320</v>
      </c>
      <c r="CR162" s="46">
        <v>170</v>
      </c>
      <c r="CS162" s="46">
        <v>5030</v>
      </c>
      <c r="CT162" s="46">
        <v>470</v>
      </c>
      <c r="CU162" s="46">
        <v>313</v>
      </c>
      <c r="CV162" s="46">
        <v>24</v>
      </c>
      <c r="CW162" s="46">
        <v>317</v>
      </c>
      <c r="CX162" s="46">
        <v>29</v>
      </c>
      <c r="CY162" s="46">
        <v>27.6</v>
      </c>
      <c r="CZ162" s="46">
        <v>2.5</v>
      </c>
      <c r="DA162" s="46">
        <v>95</v>
      </c>
      <c r="DB162" s="46">
        <v>11</v>
      </c>
      <c r="DC162" s="46">
        <v>9.6999999999999993</v>
      </c>
      <c r="DD162" s="46">
        <v>1.8</v>
      </c>
      <c r="DE162" s="46">
        <v>53700</v>
      </c>
      <c r="DF162" s="46">
        <v>4800</v>
      </c>
      <c r="DG162" s="46">
        <v>3960</v>
      </c>
      <c r="DH162" s="46">
        <v>370</v>
      </c>
      <c r="DJ162" s="203" t="e">
        <f>#REF!</f>
        <v>#REF!</v>
      </c>
      <c r="DK162" s="204">
        <f t="shared" si="85"/>
        <v>384810.12658227852</v>
      </c>
      <c r="DL162" s="204">
        <f t="shared" si="86"/>
        <v>371941.27243066888</v>
      </c>
      <c r="DM162" s="204">
        <f t="shared" si="87"/>
        <v>299568.96551724139</v>
      </c>
      <c r="DN162" s="204">
        <f t="shared" si="88"/>
        <v>225601.75054704593</v>
      </c>
      <c r="DO162" s="204">
        <f t="shared" si="89"/>
        <v>293243.24324324325</v>
      </c>
      <c r="DP162" s="204">
        <f t="shared" si="90"/>
        <v>2806.3943161634102</v>
      </c>
      <c r="DQ162" s="204">
        <f t="shared" si="91"/>
        <v>113567.83919597989</v>
      </c>
      <c r="DR162" s="204">
        <f t="shared" si="92"/>
        <v>64265.927977839332</v>
      </c>
      <c r="DS162" s="204">
        <f t="shared" si="93"/>
        <v>20447.154471544716</v>
      </c>
      <c r="DT162" s="204">
        <f t="shared" si="94"/>
        <v>5732.600732600732</v>
      </c>
      <c r="DU162" s="204">
        <f t="shared" si="95"/>
        <v>1981.25</v>
      </c>
      <c r="DV162" s="204">
        <f t="shared" si="96"/>
        <v>1117.4089068825911</v>
      </c>
      <c r="DW162" s="204">
        <f t="shared" si="97"/>
        <v>590.06211180124217</v>
      </c>
      <c r="DX162" s="204">
        <f t="shared" si="98"/>
        <v>394.30894308943084</v>
      </c>
      <c r="DY162" s="205">
        <f t="shared" si="99"/>
        <v>1.5378253075111677E-2</v>
      </c>
      <c r="DZ162" s="206">
        <f t="shared" si="100"/>
        <v>1.9284294234592444E-3</v>
      </c>
      <c r="EA162" s="206">
        <f t="shared" si="101"/>
        <v>13.560606060606061</v>
      </c>
      <c r="EB162" s="223"/>
    </row>
    <row r="163" spans="1:132">
      <c r="A163" s="186">
        <v>42527.987101678242</v>
      </c>
      <c r="B163" s="45" t="s">
        <v>2546</v>
      </c>
      <c r="D163" s="45">
        <v>65485</v>
      </c>
      <c r="E163" s="45">
        <v>29633</v>
      </c>
      <c r="F163" s="45" t="s">
        <v>2367</v>
      </c>
      <c r="G163" s="45" t="s">
        <v>1754</v>
      </c>
      <c r="H163" s="45" t="s">
        <v>2547</v>
      </c>
      <c r="I163" s="45" t="s">
        <v>1756</v>
      </c>
      <c r="J163" s="159">
        <v>0.86653217592592602</v>
      </c>
      <c r="K163" s="46">
        <v>17.071999999999999</v>
      </c>
      <c r="L163" s="45" t="s">
        <v>2546</v>
      </c>
      <c r="M163" s="46">
        <v>3720</v>
      </c>
      <c r="N163" s="46">
        <v>54500</v>
      </c>
      <c r="O163" s="160">
        <v>0.64400000000000002</v>
      </c>
      <c r="P163" s="160">
        <f t="shared" si="78"/>
        <v>1.7603817767745722E-2</v>
      </c>
      <c r="Q163" s="161">
        <v>8.1799999999999998E-2</v>
      </c>
      <c r="R163" s="161">
        <f t="shared" si="79"/>
        <v>2.2195711297455642E-3</v>
      </c>
      <c r="S163" s="161">
        <v>0.95299999999999996</v>
      </c>
      <c r="T163" s="162">
        <v>12.22494</v>
      </c>
      <c r="U163" s="162">
        <f t="shared" si="80"/>
        <v>0.33171299488131301</v>
      </c>
      <c r="V163" s="163">
        <v>5.6980000000000003E-2</v>
      </c>
      <c r="W163" s="163">
        <f t="shared" si="81"/>
        <v>1.1892384790276509E-3</v>
      </c>
      <c r="X163" s="162">
        <v>0.12684999999999999</v>
      </c>
      <c r="Y163" s="164">
        <v>2.5069999999999999E-2</v>
      </c>
      <c r="Z163" s="164">
        <f t="shared" si="82"/>
        <v>6.6053157381006393E-4</v>
      </c>
      <c r="AA163" s="15">
        <v>0.64400000000000002</v>
      </c>
      <c r="AB163" s="15">
        <v>1.2E-2</v>
      </c>
      <c r="AC163" s="15">
        <v>8.1799999999999998E-2</v>
      </c>
      <c r="AD163" s="15">
        <v>1.5E-3</v>
      </c>
      <c r="AE163" s="47">
        <v>0.95299999999999996</v>
      </c>
      <c r="AF163" s="67">
        <v>12.22494</v>
      </c>
      <c r="AG163" s="47">
        <v>0.2241737</v>
      </c>
      <c r="AH163" s="15">
        <v>5.6980000000000003E-2</v>
      </c>
      <c r="AI163" s="4">
        <v>3.4000000000000002E-4</v>
      </c>
      <c r="AJ163" s="89">
        <v>0.12684999999999999</v>
      </c>
      <c r="AK163" s="4">
        <v>2.5069999999999999E-2</v>
      </c>
      <c r="AL163" s="4">
        <v>4.2999999999999999E-4</v>
      </c>
      <c r="AM163" s="4">
        <v>5.6389999999999999E-3</v>
      </c>
      <c r="AN163" s="4">
        <v>1.5999999999999999E-5</v>
      </c>
      <c r="AO163" s="46">
        <v>506.2</v>
      </c>
      <c r="AP163" s="46">
        <v>8.3000000000000007</v>
      </c>
      <c r="AQ163" s="166">
        <v>507</v>
      </c>
      <c r="AR163" s="166">
        <v>8.9</v>
      </c>
      <c r="AS163" s="46">
        <v>500.5</v>
      </c>
      <c r="AT163" s="46">
        <v>8.4</v>
      </c>
      <c r="AU163" s="46">
        <v>491</v>
      </c>
      <c r="AV163" s="46">
        <v>13</v>
      </c>
      <c r="AW163" s="46">
        <v>35.700000000000003</v>
      </c>
      <c r="AX163" s="46">
        <v>2</v>
      </c>
      <c r="AY163" s="46">
        <v>364</v>
      </c>
      <c r="AZ163" s="46">
        <v>20</v>
      </c>
      <c r="BA163" s="46">
        <v>729000</v>
      </c>
      <c r="BB163" s="46">
        <v>28200</v>
      </c>
      <c r="BC163" s="46">
        <v>5256</v>
      </c>
      <c r="BD163" s="46">
        <v>234</v>
      </c>
      <c r="BE163" s="46">
        <v>127380</v>
      </c>
      <c r="BF163" s="46">
        <v>5160</v>
      </c>
      <c r="BG163" s="46">
        <v>-7.8</v>
      </c>
      <c r="BH163" s="46">
        <v>12</v>
      </c>
      <c r="BI163" s="46">
        <f t="shared" si="83"/>
        <v>-16330.76923076923</v>
      </c>
      <c r="BJ163" s="46">
        <f t="shared" si="84"/>
        <v>-25132.968219520077</v>
      </c>
      <c r="BL163" s="45" t="s">
        <v>2367</v>
      </c>
      <c r="BM163" s="45" t="s">
        <v>1758</v>
      </c>
      <c r="BN163" s="45" t="s">
        <v>2548</v>
      </c>
      <c r="BO163" s="45" t="s">
        <v>1756</v>
      </c>
      <c r="BP163" s="186">
        <v>0.98713912037037044</v>
      </c>
      <c r="BQ163" s="46">
        <v>17.071999999999999</v>
      </c>
      <c r="BR163" s="46" t="s">
        <v>2546</v>
      </c>
      <c r="BS163" s="46">
        <v>204000</v>
      </c>
      <c r="BT163" s="46">
        <v>12000</v>
      </c>
      <c r="BU163" s="46">
        <v>3560</v>
      </c>
      <c r="BV163" s="46">
        <v>940</v>
      </c>
      <c r="BW163" s="46">
        <v>6010</v>
      </c>
      <c r="BX163" s="46">
        <v>720</v>
      </c>
      <c r="BY163" s="46">
        <v>0.63</v>
      </c>
      <c r="BZ163" s="46">
        <v>0.37</v>
      </c>
      <c r="CA163" s="166">
        <v>14240</v>
      </c>
      <c r="CB163" s="46">
        <v>930</v>
      </c>
      <c r="CC163" s="46">
        <v>92300</v>
      </c>
      <c r="CD163" s="46">
        <v>5100</v>
      </c>
      <c r="CE163" s="46">
        <v>229000</v>
      </c>
      <c r="CF163" s="46">
        <v>13000</v>
      </c>
      <c r="CG163" s="46">
        <v>31300</v>
      </c>
      <c r="CH163" s="46">
        <v>2300</v>
      </c>
      <c r="CI163" s="46">
        <v>103200</v>
      </c>
      <c r="CJ163" s="46">
        <v>6100</v>
      </c>
      <c r="CK163" s="46">
        <v>42200</v>
      </c>
      <c r="CL163" s="46">
        <v>2400</v>
      </c>
      <c r="CM163" s="46">
        <v>158</v>
      </c>
      <c r="CN163" s="46">
        <v>11</v>
      </c>
      <c r="CO163" s="46">
        <v>21700</v>
      </c>
      <c r="CP163" s="46">
        <v>1500</v>
      </c>
      <c r="CQ163" s="46">
        <v>2280</v>
      </c>
      <c r="CR163" s="46">
        <v>120</v>
      </c>
      <c r="CS163" s="46">
        <v>5290</v>
      </c>
      <c r="CT163" s="46">
        <v>280</v>
      </c>
      <c r="CU163" s="46">
        <v>306</v>
      </c>
      <c r="CV163" s="46">
        <v>17</v>
      </c>
      <c r="CW163" s="46">
        <v>323</v>
      </c>
      <c r="CX163" s="46">
        <v>22</v>
      </c>
      <c r="CY163" s="46">
        <v>26.1</v>
      </c>
      <c r="CZ163" s="46">
        <v>2.4</v>
      </c>
      <c r="DA163" s="46">
        <v>109</v>
      </c>
      <c r="DB163" s="46">
        <v>11</v>
      </c>
      <c r="DC163" s="46">
        <v>9.8000000000000007</v>
      </c>
      <c r="DD163" s="46">
        <v>1.8</v>
      </c>
      <c r="DE163" s="46">
        <v>54500</v>
      </c>
      <c r="DF163" s="46">
        <v>3200</v>
      </c>
      <c r="DG163" s="46">
        <v>3720</v>
      </c>
      <c r="DH163" s="46">
        <v>240</v>
      </c>
      <c r="DJ163" s="203" t="e">
        <f>#REF!</f>
        <v>#REF!</v>
      </c>
      <c r="DK163" s="204">
        <f t="shared" si="85"/>
        <v>389451.47679324896</v>
      </c>
      <c r="DL163" s="204">
        <f t="shared" si="86"/>
        <v>373572.59380097879</v>
      </c>
      <c r="DM163" s="204">
        <f t="shared" si="87"/>
        <v>337284.4827586207</v>
      </c>
      <c r="DN163" s="204">
        <f t="shared" si="88"/>
        <v>225820.56892778992</v>
      </c>
      <c r="DO163" s="204">
        <f t="shared" si="89"/>
        <v>285135.13513513515</v>
      </c>
      <c r="DP163" s="204">
        <f t="shared" si="90"/>
        <v>2806.3943161634102</v>
      </c>
      <c r="DQ163" s="204">
        <f t="shared" si="91"/>
        <v>109045.22613065326</v>
      </c>
      <c r="DR163" s="204">
        <f t="shared" si="92"/>
        <v>63157.894736842107</v>
      </c>
      <c r="DS163" s="204">
        <f t="shared" si="93"/>
        <v>21504.065040650406</v>
      </c>
      <c r="DT163" s="204">
        <f t="shared" si="94"/>
        <v>5604.3956043956041</v>
      </c>
      <c r="DU163" s="204">
        <f t="shared" si="95"/>
        <v>2018.75</v>
      </c>
      <c r="DV163" s="204">
        <f t="shared" si="96"/>
        <v>1056.6801619433199</v>
      </c>
      <c r="DW163" s="204">
        <f t="shared" si="97"/>
        <v>677.01863354037266</v>
      </c>
      <c r="DX163" s="204">
        <f t="shared" si="98"/>
        <v>398.3739837398374</v>
      </c>
      <c r="DY163" s="205">
        <f t="shared" si="99"/>
        <v>1.5915489323704533E-2</v>
      </c>
      <c r="DZ163" s="206">
        <f t="shared" si="100"/>
        <v>1.8525519848771267E-3</v>
      </c>
      <c r="EA163" s="206">
        <f t="shared" si="101"/>
        <v>14.650537634408602</v>
      </c>
      <c r="EB163" s="223"/>
    </row>
    <row r="164" spans="1:132">
      <c r="A164" s="186">
        <v>42527.992865821761</v>
      </c>
      <c r="B164" s="45" t="s">
        <v>2549</v>
      </c>
      <c r="D164" s="45">
        <v>65503</v>
      </c>
      <c r="E164" s="45">
        <v>29639</v>
      </c>
      <c r="F164" s="45" t="s">
        <v>2475</v>
      </c>
      <c r="G164" s="45" t="s">
        <v>1754</v>
      </c>
      <c r="H164" s="45" t="s">
        <v>2550</v>
      </c>
      <c r="I164" s="45" t="s">
        <v>1756</v>
      </c>
      <c r="J164" s="159">
        <v>0.87229629629629635</v>
      </c>
      <c r="K164" s="46">
        <v>17.126999999999999</v>
      </c>
      <c r="L164" s="45" t="s">
        <v>2549</v>
      </c>
      <c r="M164" s="46">
        <v>3790</v>
      </c>
      <c r="N164" s="46">
        <v>53700</v>
      </c>
      <c r="O164" s="160">
        <v>0.66</v>
      </c>
      <c r="P164" s="160">
        <f t="shared" si="78"/>
        <v>1.9241621553289109E-2</v>
      </c>
      <c r="Q164" s="161">
        <v>8.3500000000000005E-2</v>
      </c>
      <c r="R164" s="161">
        <f t="shared" si="79"/>
        <v>2.4553818440315959E-3</v>
      </c>
      <c r="S164" s="161">
        <v>0.95694000000000001</v>
      </c>
      <c r="T164" s="162">
        <v>11.976050000000001</v>
      </c>
      <c r="U164" s="162">
        <f t="shared" si="80"/>
        <v>0.35216494416209287</v>
      </c>
      <c r="V164" s="163">
        <v>5.722E-2</v>
      </c>
      <c r="W164" s="163">
        <f t="shared" si="81"/>
        <v>1.2090290980782885E-3</v>
      </c>
      <c r="X164" s="162">
        <v>0.45793</v>
      </c>
      <c r="Y164" s="164">
        <v>2.5520000000000001E-2</v>
      </c>
      <c r="Z164" s="164">
        <f t="shared" si="82"/>
        <v>7.8013342448583756E-4</v>
      </c>
      <c r="AA164" s="15">
        <v>0.66</v>
      </c>
      <c r="AB164" s="15">
        <v>1.4E-2</v>
      </c>
      <c r="AC164" s="15">
        <v>8.3500000000000005E-2</v>
      </c>
      <c r="AD164" s="15">
        <v>1.8E-3</v>
      </c>
      <c r="AE164" s="47">
        <v>0.95694000000000001</v>
      </c>
      <c r="AF164" s="67">
        <v>11.976050000000001</v>
      </c>
      <c r="AG164" s="47">
        <v>0.25816630000000002</v>
      </c>
      <c r="AH164" s="15">
        <v>5.722E-2</v>
      </c>
      <c r="AI164" s="4">
        <v>3.8999999999999999E-4</v>
      </c>
      <c r="AJ164" s="89">
        <v>0.45793</v>
      </c>
      <c r="AK164" s="4">
        <v>2.5520000000000001E-2</v>
      </c>
      <c r="AL164" s="4">
        <v>5.9000000000000003E-4</v>
      </c>
      <c r="AM164" s="4">
        <v>4.4970000000000001E-3</v>
      </c>
      <c r="AN164" s="4">
        <v>9.0999999999999993E-6</v>
      </c>
      <c r="AO164" s="46">
        <v>514.29999999999995</v>
      </c>
      <c r="AP164" s="46">
        <v>8.4</v>
      </c>
      <c r="AQ164" s="166">
        <v>517</v>
      </c>
      <c r="AR164" s="166">
        <v>11</v>
      </c>
      <c r="AS164" s="46">
        <v>509</v>
      </c>
      <c r="AT164" s="46">
        <v>12</v>
      </c>
      <c r="AU164" s="46">
        <v>499</v>
      </c>
      <c r="AV164" s="46">
        <v>15</v>
      </c>
      <c r="AW164" s="46">
        <v>33.700000000000003</v>
      </c>
      <c r="AX164" s="46">
        <v>1.7</v>
      </c>
      <c r="AY164" s="46">
        <v>347</v>
      </c>
      <c r="AZ164" s="46">
        <v>18</v>
      </c>
      <c r="BA164" s="46">
        <v>722400</v>
      </c>
      <c r="BB164" s="46">
        <v>28800</v>
      </c>
      <c r="BC164" s="46">
        <v>5064</v>
      </c>
      <c r="BD164" s="46">
        <v>210</v>
      </c>
      <c r="BE164" s="46">
        <v>124680</v>
      </c>
      <c r="BF164" s="46">
        <v>5160</v>
      </c>
      <c r="BG164" s="46">
        <v>16.2</v>
      </c>
      <c r="BH164" s="46">
        <v>13.8</v>
      </c>
      <c r="BI164" s="46">
        <f t="shared" si="83"/>
        <v>7696.2962962962965</v>
      </c>
      <c r="BJ164" s="46">
        <f t="shared" si="84"/>
        <v>6563.8370649326607</v>
      </c>
      <c r="BL164" s="45" t="s">
        <v>2475</v>
      </c>
      <c r="BM164" s="45" t="s">
        <v>1758</v>
      </c>
      <c r="BN164" s="45" t="s">
        <v>2551</v>
      </c>
      <c r="BO164" s="45" t="s">
        <v>1756</v>
      </c>
      <c r="BP164" s="186">
        <v>0.99290324074074077</v>
      </c>
      <c r="BQ164" s="46">
        <v>17.126999999999999</v>
      </c>
      <c r="BR164" s="46" t="s">
        <v>2549</v>
      </c>
      <c r="BS164" s="46">
        <v>211000</v>
      </c>
      <c r="BT164" s="46">
        <v>14000</v>
      </c>
      <c r="BU164" s="46">
        <v>3740</v>
      </c>
      <c r="BV164" s="46">
        <v>980</v>
      </c>
      <c r="BW164" s="46">
        <v>6520</v>
      </c>
      <c r="BX164" s="46">
        <v>800</v>
      </c>
      <c r="BY164" s="46">
        <v>0.77</v>
      </c>
      <c r="BZ164" s="46">
        <v>0.37</v>
      </c>
      <c r="CA164" s="166">
        <v>14400</v>
      </c>
      <c r="CB164" s="46">
        <v>1200</v>
      </c>
      <c r="CC164" s="46">
        <v>97900</v>
      </c>
      <c r="CD164" s="46">
        <v>9500</v>
      </c>
      <c r="CE164" s="46">
        <v>227000</v>
      </c>
      <c r="CF164" s="46">
        <v>18000</v>
      </c>
      <c r="CG164" s="46">
        <v>28400</v>
      </c>
      <c r="CH164" s="46">
        <v>2200</v>
      </c>
      <c r="CI164" s="46">
        <v>99740</v>
      </c>
      <c r="CJ164" s="46">
        <v>9200</v>
      </c>
      <c r="CK164" s="46">
        <v>42800</v>
      </c>
      <c r="CL164" s="46">
        <v>3500</v>
      </c>
      <c r="CM164" s="46">
        <v>147.1</v>
      </c>
      <c r="CN164" s="46">
        <v>9.8000000000000007</v>
      </c>
      <c r="CO164" s="46">
        <v>21300</v>
      </c>
      <c r="CP164" s="46">
        <v>1400</v>
      </c>
      <c r="CQ164" s="46">
        <v>2110</v>
      </c>
      <c r="CR164" s="46">
        <v>140</v>
      </c>
      <c r="CS164" s="46">
        <v>4680</v>
      </c>
      <c r="CT164" s="46">
        <v>300</v>
      </c>
      <c r="CU164" s="46">
        <v>303</v>
      </c>
      <c r="CV164" s="46">
        <v>20</v>
      </c>
      <c r="CW164" s="46">
        <v>313</v>
      </c>
      <c r="CX164" s="46">
        <v>26</v>
      </c>
      <c r="CY164" s="46">
        <v>29.3</v>
      </c>
      <c r="CZ164" s="46">
        <v>4.2</v>
      </c>
      <c r="DA164" s="46">
        <v>100</v>
      </c>
      <c r="DB164" s="46">
        <v>10</v>
      </c>
      <c r="DC164" s="46">
        <v>8.5</v>
      </c>
      <c r="DD164" s="46">
        <v>1.5</v>
      </c>
      <c r="DE164" s="46">
        <v>53700</v>
      </c>
      <c r="DF164" s="46">
        <v>3700</v>
      </c>
      <c r="DG164" s="46">
        <v>3790</v>
      </c>
      <c r="DH164" s="46">
        <v>260</v>
      </c>
      <c r="DJ164" s="203" t="e">
        <f>#REF!</f>
        <v>#REF!</v>
      </c>
      <c r="DK164" s="204">
        <f t="shared" si="85"/>
        <v>413080.16877637134</v>
      </c>
      <c r="DL164" s="204">
        <f t="shared" si="86"/>
        <v>370309.9510603589</v>
      </c>
      <c r="DM164" s="204">
        <f t="shared" si="87"/>
        <v>306034.4827586207</v>
      </c>
      <c r="DN164" s="204">
        <f t="shared" si="88"/>
        <v>218249.45295404815</v>
      </c>
      <c r="DO164" s="204">
        <f t="shared" si="89"/>
        <v>289189.18918918923</v>
      </c>
      <c r="DP164" s="204">
        <f t="shared" si="90"/>
        <v>2612.7886323268203</v>
      </c>
      <c r="DQ164" s="204">
        <f t="shared" si="91"/>
        <v>107035.17587939698</v>
      </c>
      <c r="DR164" s="204">
        <f t="shared" si="92"/>
        <v>58448.753462603876</v>
      </c>
      <c r="DS164" s="204">
        <f t="shared" si="93"/>
        <v>19024.390243902439</v>
      </c>
      <c r="DT164" s="204">
        <f t="shared" si="94"/>
        <v>5549.4505494505493</v>
      </c>
      <c r="DU164" s="204">
        <f t="shared" si="95"/>
        <v>1956.25</v>
      </c>
      <c r="DV164" s="204">
        <f t="shared" si="96"/>
        <v>1186.2348178137652</v>
      </c>
      <c r="DW164" s="204">
        <f t="shared" si="97"/>
        <v>621.11801242236027</v>
      </c>
      <c r="DX164" s="204">
        <f t="shared" si="98"/>
        <v>345.52845528455282</v>
      </c>
      <c r="DY164" s="205">
        <f t="shared" si="99"/>
        <v>1.4850804725569147E-2</v>
      </c>
      <c r="DZ164" s="206">
        <f t="shared" si="100"/>
        <v>1.8162393162393163E-3</v>
      </c>
      <c r="EA164" s="206">
        <f t="shared" si="101"/>
        <v>14.168865435356201</v>
      </c>
      <c r="EB164" s="223"/>
    </row>
    <row r="165" spans="1:132">
      <c r="A165" s="186">
        <v>42527.998621157407</v>
      </c>
      <c r="B165" s="45" t="s">
        <v>2552</v>
      </c>
      <c r="D165" s="45">
        <v>65524</v>
      </c>
      <c r="E165" s="45">
        <v>29649</v>
      </c>
      <c r="F165" s="45" t="s">
        <v>2479</v>
      </c>
      <c r="G165" s="45" t="s">
        <v>1754</v>
      </c>
      <c r="H165" s="45" t="s">
        <v>2553</v>
      </c>
      <c r="I165" s="45" t="s">
        <v>1756</v>
      </c>
      <c r="J165" s="159">
        <v>0.8780517361111112</v>
      </c>
      <c r="K165" s="46">
        <v>17.201000000000001</v>
      </c>
      <c r="L165" s="45" t="s">
        <v>2552</v>
      </c>
      <c r="M165" s="46">
        <v>3730</v>
      </c>
      <c r="N165" s="46">
        <v>54500</v>
      </c>
      <c r="O165" s="160">
        <v>0.66500000000000004</v>
      </c>
      <c r="P165" s="160">
        <f t="shared" ref="P165:P191" si="102">SQRT(P$2^2+(AB165/AA165)^2)*O165</f>
        <v>2.3192455669894037E-2</v>
      </c>
      <c r="Q165" s="161">
        <v>8.3000000000000004E-2</v>
      </c>
      <c r="R165" s="161">
        <f t="shared" ref="R165:R191" si="103">SQRT(R$2^2+(AD165/AC165)^2)*Q165</f>
        <v>2.7560116110060201E-3</v>
      </c>
      <c r="S165" s="161">
        <v>0.96257999999999999</v>
      </c>
      <c r="T165" s="162">
        <v>12.04819</v>
      </c>
      <c r="U165" s="162">
        <f t="shared" ref="U165:U191" si="104">SQRT(U$2^2+(AG165/AF165)^2)*T165</f>
        <v>0.40005972529177447</v>
      </c>
      <c r="V165" s="163">
        <v>5.7709999999999997E-2</v>
      </c>
      <c r="W165" s="163">
        <f t="shared" ref="W165:W191" si="105">SQRT(W$2^2+(AI165/AH165)^2)*V165</f>
        <v>1.2090399662542176E-3</v>
      </c>
      <c r="X165" s="162">
        <v>3.8632E-2</v>
      </c>
      <c r="Y165" s="164">
        <v>2.53E-2</v>
      </c>
      <c r="Z165" s="164">
        <f t="shared" ref="Z165:Z191" si="106">SQRT(Z$2^2+(AL165/AK165)^2)*Y165</f>
        <v>8.5564946093596062E-4</v>
      </c>
      <c r="AA165" s="15">
        <v>0.66500000000000004</v>
      </c>
      <c r="AB165" s="15">
        <v>1.9E-2</v>
      </c>
      <c r="AC165" s="15">
        <v>8.3000000000000004E-2</v>
      </c>
      <c r="AD165" s="15">
        <v>2.2000000000000001E-3</v>
      </c>
      <c r="AE165" s="47">
        <v>0.96257999999999999</v>
      </c>
      <c r="AF165" s="67">
        <v>12.04819</v>
      </c>
      <c r="AG165" s="47">
        <v>0.31934970000000001</v>
      </c>
      <c r="AH165" s="15">
        <v>5.7709999999999997E-2</v>
      </c>
      <c r="AI165" s="4">
        <v>3.6000000000000002E-4</v>
      </c>
      <c r="AJ165" s="89">
        <v>3.8632E-2</v>
      </c>
      <c r="AK165" s="4">
        <v>2.53E-2</v>
      </c>
      <c r="AL165" s="4">
        <v>6.8999999999999997E-4</v>
      </c>
      <c r="AM165" s="4">
        <v>4.8275999999999996E-3</v>
      </c>
      <c r="AN165" s="4">
        <v>6.0000000000000002E-6</v>
      </c>
      <c r="AO165" s="46">
        <v>517</v>
      </c>
      <c r="AP165" s="46">
        <v>12</v>
      </c>
      <c r="AQ165" s="166">
        <v>514</v>
      </c>
      <c r="AR165" s="166">
        <v>13</v>
      </c>
      <c r="AS165" s="46">
        <v>505</v>
      </c>
      <c r="AT165" s="46">
        <v>14</v>
      </c>
      <c r="AU165" s="46">
        <v>518</v>
      </c>
      <c r="AV165" s="46">
        <v>14</v>
      </c>
      <c r="AW165" s="46">
        <v>33</v>
      </c>
      <c r="AX165" s="46">
        <v>1.7</v>
      </c>
      <c r="AY165" s="46">
        <v>343</v>
      </c>
      <c r="AZ165" s="46">
        <v>15</v>
      </c>
      <c r="BA165" s="46">
        <v>706200</v>
      </c>
      <c r="BB165" s="46">
        <v>27600</v>
      </c>
      <c r="BC165" s="46">
        <v>4968</v>
      </c>
      <c r="BD165" s="46">
        <v>216</v>
      </c>
      <c r="BE165" s="46">
        <v>121260</v>
      </c>
      <c r="BF165" s="46">
        <v>4860</v>
      </c>
      <c r="BG165" s="46">
        <v>10.199999999999999</v>
      </c>
      <c r="BH165" s="46">
        <v>11.4</v>
      </c>
      <c r="BI165" s="46">
        <f t="shared" si="83"/>
        <v>11888.235294117649</v>
      </c>
      <c r="BJ165" s="46">
        <f t="shared" si="84"/>
        <v>13295.391657511878</v>
      </c>
      <c r="BL165" s="45" t="s">
        <v>2479</v>
      </c>
      <c r="BM165" s="45" t="s">
        <v>1758</v>
      </c>
      <c r="BN165" s="45" t="s">
        <v>2554</v>
      </c>
      <c r="BO165" s="45" t="s">
        <v>1756</v>
      </c>
      <c r="BP165" s="186">
        <v>0.99865856481481485</v>
      </c>
      <c r="BQ165" s="46">
        <v>17.201000000000001</v>
      </c>
      <c r="BR165" s="46" t="s">
        <v>2552</v>
      </c>
      <c r="BS165" s="46">
        <v>198400</v>
      </c>
      <c r="BT165" s="46">
        <v>9400</v>
      </c>
      <c r="BU165" s="46">
        <v>4240</v>
      </c>
      <c r="BV165" s="46">
        <v>780</v>
      </c>
      <c r="BW165" s="46">
        <v>7110</v>
      </c>
      <c r="BX165" s="46">
        <v>930</v>
      </c>
      <c r="BY165" s="46">
        <v>0.31</v>
      </c>
      <c r="BZ165" s="46">
        <v>0.23</v>
      </c>
      <c r="CA165" s="166">
        <v>14200</v>
      </c>
      <c r="CB165" s="46">
        <v>1000</v>
      </c>
      <c r="CC165" s="46">
        <v>99860</v>
      </c>
      <c r="CD165" s="46">
        <v>7700</v>
      </c>
      <c r="CE165" s="46">
        <v>235000</v>
      </c>
      <c r="CF165" s="46">
        <v>13000</v>
      </c>
      <c r="CG165" s="46">
        <v>30300</v>
      </c>
      <c r="CH165" s="46">
        <v>2400</v>
      </c>
      <c r="CI165" s="46">
        <v>113500</v>
      </c>
      <c r="CJ165" s="46">
        <v>8100</v>
      </c>
      <c r="CK165" s="46">
        <v>44500</v>
      </c>
      <c r="CL165" s="46">
        <v>3400</v>
      </c>
      <c r="CM165" s="46">
        <v>164.6</v>
      </c>
      <c r="CN165" s="46">
        <v>9.6999999999999993</v>
      </c>
      <c r="CO165" s="46">
        <v>23900</v>
      </c>
      <c r="CP165" s="46">
        <v>1600</v>
      </c>
      <c r="CQ165" s="46">
        <v>2255</v>
      </c>
      <c r="CR165" s="46">
        <v>99</v>
      </c>
      <c r="CS165" s="46">
        <v>5090</v>
      </c>
      <c r="CT165" s="46">
        <v>260</v>
      </c>
      <c r="CU165" s="46">
        <v>320</v>
      </c>
      <c r="CV165" s="46">
        <v>29</v>
      </c>
      <c r="CW165" s="46">
        <v>310</v>
      </c>
      <c r="CX165" s="46">
        <v>27</v>
      </c>
      <c r="CY165" s="46">
        <v>28.2</v>
      </c>
      <c r="CZ165" s="46">
        <v>4.5</v>
      </c>
      <c r="DA165" s="46">
        <v>98</v>
      </c>
      <c r="DB165" s="46">
        <v>15</v>
      </c>
      <c r="DC165" s="46">
        <v>11.3</v>
      </c>
      <c r="DD165" s="46">
        <v>2.6</v>
      </c>
      <c r="DE165" s="46">
        <v>54500</v>
      </c>
      <c r="DF165" s="46">
        <v>3300</v>
      </c>
      <c r="DG165" s="46">
        <v>3730</v>
      </c>
      <c r="DH165" s="46">
        <v>230</v>
      </c>
      <c r="DJ165" s="203" t="e">
        <f>#REF!</f>
        <v>#REF!</v>
      </c>
      <c r="DK165" s="204">
        <f t="shared" si="85"/>
        <v>421350.21097046416</v>
      </c>
      <c r="DL165" s="204">
        <f t="shared" si="86"/>
        <v>383360.52202283853</v>
      </c>
      <c r="DM165" s="204">
        <f t="shared" si="87"/>
        <v>326508.62068965519</v>
      </c>
      <c r="DN165" s="204">
        <f t="shared" si="88"/>
        <v>248358.86214442013</v>
      </c>
      <c r="DO165" s="204">
        <f t="shared" si="89"/>
        <v>300675.67567567568</v>
      </c>
      <c r="DP165" s="204">
        <f t="shared" si="90"/>
        <v>2923.6234458259323</v>
      </c>
      <c r="DQ165" s="204">
        <f t="shared" si="91"/>
        <v>120100.5025125628</v>
      </c>
      <c r="DR165" s="204">
        <f t="shared" si="92"/>
        <v>62465.373961218836</v>
      </c>
      <c r="DS165" s="204">
        <f t="shared" si="93"/>
        <v>20691.056910569107</v>
      </c>
      <c r="DT165" s="204">
        <f t="shared" si="94"/>
        <v>5860.8058608058609</v>
      </c>
      <c r="DU165" s="204">
        <f t="shared" si="95"/>
        <v>1937.5</v>
      </c>
      <c r="DV165" s="204">
        <f t="shared" si="96"/>
        <v>1141.7004048582996</v>
      </c>
      <c r="DW165" s="204">
        <f t="shared" si="97"/>
        <v>608.695652173913</v>
      </c>
      <c r="DX165" s="204">
        <f t="shared" si="98"/>
        <v>459.34959349593498</v>
      </c>
      <c r="DY165" s="205">
        <f t="shared" si="99"/>
        <v>1.5385084148684454E-2</v>
      </c>
      <c r="DZ165" s="206">
        <f t="shared" si="100"/>
        <v>2.2200392927308448E-3</v>
      </c>
      <c r="EA165" s="206">
        <f t="shared" si="101"/>
        <v>14.611260053619302</v>
      </c>
      <c r="EB165" s="223"/>
    </row>
    <row r="166" spans="1:132">
      <c r="A166" s="186">
        <v>42528.004379131948</v>
      </c>
      <c r="B166" s="45" t="s">
        <v>2555</v>
      </c>
      <c r="D166" s="45">
        <v>65524</v>
      </c>
      <c r="E166" s="45">
        <v>29628</v>
      </c>
      <c r="F166" s="45" t="s">
        <v>2483</v>
      </c>
      <c r="G166" s="45" t="s">
        <v>1754</v>
      </c>
      <c r="H166" s="45" t="s">
        <v>2556</v>
      </c>
      <c r="I166" s="45" t="s">
        <v>1756</v>
      </c>
      <c r="J166" s="159">
        <v>0.88380960648148144</v>
      </c>
      <c r="K166" s="46">
        <v>17.396999999999998</v>
      </c>
      <c r="L166" s="45" t="s">
        <v>2555</v>
      </c>
      <c r="M166" s="46">
        <v>3890</v>
      </c>
      <c r="N166" s="46">
        <v>54400</v>
      </c>
      <c r="O166" s="160">
        <v>0.65900000000000003</v>
      </c>
      <c r="P166" s="160">
        <f t="shared" si="102"/>
        <v>1.9967784053319487E-2</v>
      </c>
      <c r="Q166" s="161">
        <v>8.3299999999999999E-2</v>
      </c>
      <c r="R166" s="161">
        <f t="shared" si="103"/>
        <v>2.24177518944251E-3</v>
      </c>
      <c r="S166" s="161">
        <v>0.9637</v>
      </c>
      <c r="T166" s="162">
        <v>12.004799999999999</v>
      </c>
      <c r="U166" s="162">
        <f t="shared" si="104"/>
        <v>0.32307400376757339</v>
      </c>
      <c r="V166" s="163">
        <v>5.6939999999999998E-2</v>
      </c>
      <c r="W166" s="163">
        <f t="shared" si="105"/>
        <v>1.2137814630319578E-3</v>
      </c>
      <c r="X166" s="162">
        <v>-0.42254000000000003</v>
      </c>
      <c r="Y166" s="164">
        <v>2.5590000000000002E-2</v>
      </c>
      <c r="Z166" s="164">
        <f t="shared" si="106"/>
        <v>7.0166889627515914E-4</v>
      </c>
      <c r="AA166" s="15">
        <v>0.65900000000000003</v>
      </c>
      <c r="AB166" s="15">
        <v>1.4999999999999999E-2</v>
      </c>
      <c r="AC166" s="15">
        <v>8.3299999999999999E-2</v>
      </c>
      <c r="AD166" s="15">
        <v>1.5E-3</v>
      </c>
      <c r="AE166" s="47">
        <v>0.9637</v>
      </c>
      <c r="AF166" s="67">
        <v>12.004799999999999</v>
      </c>
      <c r="AG166" s="47">
        <v>0.2161729</v>
      </c>
      <c r="AH166" s="15">
        <v>5.6939999999999998E-2</v>
      </c>
      <c r="AI166" s="4">
        <v>4.2000000000000002E-4</v>
      </c>
      <c r="AJ166" s="89">
        <v>-0.42254000000000003</v>
      </c>
      <c r="AK166" s="4">
        <v>2.5590000000000002E-2</v>
      </c>
      <c r="AL166" s="4">
        <v>4.8000000000000001E-4</v>
      </c>
      <c r="AM166" s="4">
        <v>5.3540000000000003E-3</v>
      </c>
      <c r="AN166" s="4">
        <v>1.2999999999999999E-5</v>
      </c>
      <c r="AO166" s="46">
        <v>514</v>
      </c>
      <c r="AP166" s="46">
        <v>9</v>
      </c>
      <c r="AQ166" s="166">
        <v>516</v>
      </c>
      <c r="AR166" s="166">
        <v>8.9</v>
      </c>
      <c r="AS166" s="46">
        <v>510.7</v>
      </c>
      <c r="AT166" s="46">
        <v>9.5</v>
      </c>
      <c r="AU166" s="46">
        <v>492</v>
      </c>
      <c r="AV166" s="46">
        <v>17</v>
      </c>
      <c r="AW166" s="46">
        <v>32.799999999999997</v>
      </c>
      <c r="AX166" s="46">
        <v>1.6</v>
      </c>
      <c r="AY166" s="46">
        <v>335</v>
      </c>
      <c r="AZ166" s="46">
        <v>16</v>
      </c>
      <c r="BA166" s="46">
        <v>706800</v>
      </c>
      <c r="BB166" s="46">
        <v>28200</v>
      </c>
      <c r="BC166" s="46">
        <v>4866</v>
      </c>
      <c r="BD166" s="46">
        <v>204</v>
      </c>
      <c r="BE166" s="46">
        <v>121800</v>
      </c>
      <c r="BF166" s="46">
        <v>5220</v>
      </c>
      <c r="BG166" s="46">
        <v>0.24</v>
      </c>
      <c r="BH166" s="46">
        <v>12.6</v>
      </c>
      <c r="BI166" s="46">
        <f t="shared" si="83"/>
        <v>507500</v>
      </c>
      <c r="BJ166" s="46">
        <f t="shared" si="84"/>
        <v>26643758.877549544</v>
      </c>
      <c r="BL166" s="45" t="s">
        <v>2483</v>
      </c>
      <c r="BM166" s="45" t="s">
        <v>1758</v>
      </c>
      <c r="BN166" s="45" t="s">
        <v>2557</v>
      </c>
      <c r="BO166" s="45" t="s">
        <v>1760</v>
      </c>
      <c r="BP166" s="186">
        <v>4.4165509259259262E-3</v>
      </c>
      <c r="BQ166" s="46">
        <v>17.396999999999998</v>
      </c>
      <c r="BR166" s="46" t="s">
        <v>2555</v>
      </c>
      <c r="BS166" s="46">
        <v>203000</v>
      </c>
      <c r="BT166" s="46">
        <v>16000</v>
      </c>
      <c r="BU166" s="46">
        <v>4000</v>
      </c>
      <c r="BV166" s="46">
        <v>1000</v>
      </c>
      <c r="BW166" s="46">
        <v>6570</v>
      </c>
      <c r="BX166" s="46">
        <v>860</v>
      </c>
      <c r="BY166" s="46">
        <v>0.5</v>
      </c>
      <c r="BZ166" s="46">
        <v>0.27</v>
      </c>
      <c r="CA166" s="166">
        <v>14290</v>
      </c>
      <c r="CB166" s="46">
        <v>930</v>
      </c>
      <c r="CC166" s="46">
        <v>95800</v>
      </c>
      <c r="CD166" s="46">
        <v>7200</v>
      </c>
      <c r="CE166" s="46">
        <v>226000</v>
      </c>
      <c r="CF166" s="46">
        <v>21000</v>
      </c>
      <c r="CG166" s="46">
        <v>30500</v>
      </c>
      <c r="CH166" s="46">
        <v>2900</v>
      </c>
      <c r="CI166" s="46">
        <v>102100</v>
      </c>
      <c r="CJ166" s="46">
        <v>8500</v>
      </c>
      <c r="CK166" s="46">
        <v>39300</v>
      </c>
      <c r="CL166" s="46">
        <v>3200</v>
      </c>
      <c r="CM166" s="46">
        <v>158</v>
      </c>
      <c r="CN166" s="46">
        <v>20</v>
      </c>
      <c r="CO166" s="46">
        <v>22400</v>
      </c>
      <c r="CP166" s="46">
        <v>1700</v>
      </c>
      <c r="CQ166" s="46">
        <v>2200</v>
      </c>
      <c r="CR166" s="46">
        <v>190</v>
      </c>
      <c r="CS166" s="46">
        <v>4760</v>
      </c>
      <c r="CT166" s="46">
        <v>370</v>
      </c>
      <c r="CU166" s="46">
        <v>306</v>
      </c>
      <c r="CV166" s="46">
        <v>31</v>
      </c>
      <c r="CW166" s="46">
        <v>316</v>
      </c>
      <c r="CX166" s="46">
        <v>31</v>
      </c>
      <c r="CY166" s="46">
        <v>25.6</v>
      </c>
      <c r="CZ166" s="46">
        <v>3.5</v>
      </c>
      <c r="DA166" s="46">
        <v>95</v>
      </c>
      <c r="DB166" s="46">
        <v>11</v>
      </c>
      <c r="DC166" s="46">
        <v>8.3000000000000007</v>
      </c>
      <c r="DD166" s="46">
        <v>1.4</v>
      </c>
      <c r="DE166" s="46">
        <v>54400</v>
      </c>
      <c r="DF166" s="46">
        <v>5200</v>
      </c>
      <c r="DG166" s="46">
        <v>3890</v>
      </c>
      <c r="DH166" s="46">
        <v>300</v>
      </c>
      <c r="DJ166" s="203" t="e">
        <f>#REF!</f>
        <v>#REF!</v>
      </c>
      <c r="DK166" s="204">
        <f t="shared" si="85"/>
        <v>404219.40928270045</v>
      </c>
      <c r="DL166" s="204">
        <f t="shared" si="86"/>
        <v>368678.62969004893</v>
      </c>
      <c r="DM166" s="204">
        <f t="shared" si="87"/>
        <v>328663.79310344829</v>
      </c>
      <c r="DN166" s="204">
        <f t="shared" si="88"/>
        <v>223413.56673960612</v>
      </c>
      <c r="DO166" s="204">
        <f t="shared" si="89"/>
        <v>265540.54054054053</v>
      </c>
      <c r="DP166" s="204">
        <f t="shared" si="90"/>
        <v>2806.3943161634102</v>
      </c>
      <c r="DQ166" s="204">
        <f t="shared" si="91"/>
        <v>112562.81407035176</v>
      </c>
      <c r="DR166" s="204">
        <f t="shared" si="92"/>
        <v>60941.828254847642</v>
      </c>
      <c r="DS166" s="204">
        <f t="shared" si="93"/>
        <v>19349.593495934958</v>
      </c>
      <c r="DT166" s="204">
        <f t="shared" si="94"/>
        <v>5604.3956043956041</v>
      </c>
      <c r="DU166" s="204">
        <f t="shared" si="95"/>
        <v>1975</v>
      </c>
      <c r="DV166" s="204">
        <f t="shared" si="96"/>
        <v>1036.4372469635628</v>
      </c>
      <c r="DW166" s="204">
        <f t="shared" si="97"/>
        <v>590.06211180124217</v>
      </c>
      <c r="DX166" s="204">
        <f t="shared" si="98"/>
        <v>337.39837398373987</v>
      </c>
      <c r="DY166" s="205">
        <f t="shared" si="99"/>
        <v>1.6232514655633131E-2</v>
      </c>
      <c r="DZ166" s="206">
        <f t="shared" si="100"/>
        <v>1.7436974789915968E-3</v>
      </c>
      <c r="EA166" s="206">
        <f t="shared" si="101"/>
        <v>13.984575835475578</v>
      </c>
      <c r="EB166" s="223"/>
    </row>
    <row r="167" spans="1:132">
      <c r="A167" s="186">
        <v>42528.008475960647</v>
      </c>
      <c r="B167" s="45" t="s">
        <v>2558</v>
      </c>
      <c r="D167" s="45">
        <v>65534</v>
      </c>
      <c r="E167" s="45">
        <v>29619</v>
      </c>
      <c r="F167" s="45" t="s">
        <v>2559</v>
      </c>
      <c r="G167" s="45" t="s">
        <v>1754</v>
      </c>
      <c r="H167" s="45" t="s">
        <v>2560</v>
      </c>
      <c r="I167" s="45" t="s">
        <v>1756</v>
      </c>
      <c r="J167" s="159">
        <v>0.88790648148148144</v>
      </c>
      <c r="K167" s="46">
        <v>17.038</v>
      </c>
      <c r="L167" s="45" t="s">
        <v>2558</v>
      </c>
      <c r="M167" s="46">
        <v>3790</v>
      </c>
      <c r="N167" s="46">
        <v>54000</v>
      </c>
      <c r="O167" s="160">
        <v>0.65600000000000003</v>
      </c>
      <c r="P167" s="160">
        <f t="shared" si="102"/>
        <v>1.8469824038143946E-2</v>
      </c>
      <c r="Q167" s="161">
        <v>8.2799999999999999E-2</v>
      </c>
      <c r="R167" s="161">
        <f t="shared" si="103"/>
        <v>2.1684870301664247E-3</v>
      </c>
      <c r="S167" s="161">
        <v>0.95276000000000005</v>
      </c>
      <c r="T167" s="162">
        <v>12.07729</v>
      </c>
      <c r="U167" s="162">
        <f t="shared" si="104"/>
        <v>0.31629773904960184</v>
      </c>
      <c r="V167" s="163">
        <v>5.6739999999999999E-2</v>
      </c>
      <c r="W167" s="163">
        <f t="shared" si="105"/>
        <v>1.2321408361060031E-3</v>
      </c>
      <c r="X167" s="162">
        <v>-0.49658999999999998</v>
      </c>
      <c r="Y167" s="164">
        <v>2.511E-2</v>
      </c>
      <c r="Z167" s="164">
        <f t="shared" si="106"/>
        <v>6.6113904740228429E-4</v>
      </c>
      <c r="AA167" s="15">
        <v>0.65600000000000003</v>
      </c>
      <c r="AB167" s="15">
        <v>1.2999999999999999E-2</v>
      </c>
      <c r="AC167" s="15">
        <v>8.2799999999999999E-2</v>
      </c>
      <c r="AD167" s="15">
        <v>1.4E-3</v>
      </c>
      <c r="AE167" s="47">
        <v>0.95276000000000005</v>
      </c>
      <c r="AF167" s="67">
        <v>12.07729</v>
      </c>
      <c r="AG167" s="47">
        <v>0.20420550000000001</v>
      </c>
      <c r="AH167" s="15">
        <v>5.6739999999999999E-2</v>
      </c>
      <c r="AI167" s="4">
        <v>4.8000000000000001E-4</v>
      </c>
      <c r="AJ167" s="89">
        <v>-0.49658999999999998</v>
      </c>
      <c r="AK167" s="4">
        <v>2.511E-2</v>
      </c>
      <c r="AL167" s="4">
        <v>4.2999999999999999E-4</v>
      </c>
      <c r="AM167" s="4">
        <v>5.8120000000000003E-3</v>
      </c>
      <c r="AN167" s="4">
        <v>1.1E-5</v>
      </c>
      <c r="AO167" s="46">
        <v>511.9</v>
      </c>
      <c r="AP167" s="46">
        <v>8</v>
      </c>
      <c r="AQ167" s="166">
        <v>512.79999999999995</v>
      </c>
      <c r="AR167" s="166">
        <v>8.4</v>
      </c>
      <c r="AS167" s="46">
        <v>501.3</v>
      </c>
      <c r="AT167" s="46">
        <v>8.5</v>
      </c>
      <c r="AU167" s="46">
        <v>481</v>
      </c>
      <c r="AV167" s="46">
        <v>19</v>
      </c>
      <c r="AW167" s="46">
        <v>34.1</v>
      </c>
      <c r="AX167" s="46">
        <v>1.5</v>
      </c>
      <c r="AY167" s="46">
        <v>351</v>
      </c>
      <c r="AZ167" s="46">
        <v>16</v>
      </c>
      <c r="BA167" s="46">
        <v>733200</v>
      </c>
      <c r="BB167" s="46">
        <v>24600</v>
      </c>
      <c r="BC167" s="46">
        <v>5106</v>
      </c>
      <c r="BD167" s="46">
        <v>204</v>
      </c>
      <c r="BE167" s="46">
        <v>126600</v>
      </c>
      <c r="BF167" s="46">
        <v>4440</v>
      </c>
      <c r="BG167" s="46">
        <v>14.4</v>
      </c>
      <c r="BH167" s="46">
        <v>13.2</v>
      </c>
      <c r="BI167" s="46">
        <f t="shared" si="83"/>
        <v>8791.6666666666661</v>
      </c>
      <c r="BJ167" s="46">
        <f t="shared" si="84"/>
        <v>8064.9239405860653</v>
      </c>
      <c r="BL167" s="45" t="s">
        <v>2559</v>
      </c>
      <c r="BM167" s="45" t="s">
        <v>1758</v>
      </c>
      <c r="BN167" s="45" t="s">
        <v>2561</v>
      </c>
      <c r="BO167" s="45" t="s">
        <v>1760</v>
      </c>
      <c r="BP167" s="186">
        <v>8.513425925925926E-3</v>
      </c>
      <c r="BQ167" s="46">
        <v>17.038</v>
      </c>
      <c r="BR167" s="46" t="s">
        <v>2558</v>
      </c>
      <c r="BS167" s="46">
        <v>220000</v>
      </c>
      <c r="BT167" s="46">
        <v>15000</v>
      </c>
      <c r="BU167" s="46">
        <v>4650</v>
      </c>
      <c r="BV167" s="46">
        <v>860</v>
      </c>
      <c r="BW167" s="46">
        <v>6490</v>
      </c>
      <c r="BX167" s="46">
        <v>590</v>
      </c>
      <c r="BY167" s="46">
        <v>0.71</v>
      </c>
      <c r="BZ167" s="46">
        <v>0.31</v>
      </c>
      <c r="CA167" s="166">
        <v>14300</v>
      </c>
      <c r="CB167" s="46">
        <v>1100</v>
      </c>
      <c r="CC167" s="46">
        <v>88700</v>
      </c>
      <c r="CD167" s="46">
        <v>5700</v>
      </c>
      <c r="CE167" s="46">
        <v>216000</v>
      </c>
      <c r="CF167" s="46">
        <v>18000</v>
      </c>
      <c r="CG167" s="46">
        <v>28000</v>
      </c>
      <c r="CH167" s="46">
        <v>2200</v>
      </c>
      <c r="CI167" s="46">
        <v>98100</v>
      </c>
      <c r="CJ167" s="46">
        <v>8000</v>
      </c>
      <c r="CK167" s="46">
        <v>39200</v>
      </c>
      <c r="CL167" s="46">
        <v>3100</v>
      </c>
      <c r="CM167" s="46">
        <v>133</v>
      </c>
      <c r="CN167" s="46">
        <v>12</v>
      </c>
      <c r="CO167" s="46">
        <v>19300</v>
      </c>
      <c r="CP167" s="46">
        <v>1200</v>
      </c>
      <c r="CQ167" s="46">
        <v>2090</v>
      </c>
      <c r="CR167" s="46">
        <v>160</v>
      </c>
      <c r="CS167" s="46">
        <v>4670</v>
      </c>
      <c r="CT167" s="46">
        <v>270</v>
      </c>
      <c r="CU167" s="46">
        <v>281</v>
      </c>
      <c r="CV167" s="46">
        <v>23</v>
      </c>
      <c r="CW167" s="46">
        <v>311</v>
      </c>
      <c r="CX167" s="46">
        <v>22</v>
      </c>
      <c r="CY167" s="46">
        <v>25.1</v>
      </c>
      <c r="CZ167" s="46">
        <v>3.7</v>
      </c>
      <c r="DA167" s="46">
        <v>83.6</v>
      </c>
      <c r="DB167" s="46">
        <v>7.6</v>
      </c>
      <c r="DC167" s="46">
        <v>9.6999999999999993</v>
      </c>
      <c r="DD167" s="46">
        <v>1.3</v>
      </c>
      <c r="DE167" s="46">
        <v>54000</v>
      </c>
      <c r="DF167" s="46">
        <v>4500</v>
      </c>
      <c r="DG167" s="46">
        <v>3790</v>
      </c>
      <c r="DH167" s="46">
        <v>270</v>
      </c>
      <c r="DJ167" s="203" t="e">
        <f>#REF!</f>
        <v>#REF!</v>
      </c>
      <c r="DK167" s="204">
        <f t="shared" si="85"/>
        <v>374261.60337552743</v>
      </c>
      <c r="DL167" s="204">
        <f t="shared" si="86"/>
        <v>352365.41598694946</v>
      </c>
      <c r="DM167" s="204">
        <f t="shared" si="87"/>
        <v>301724.13793103449</v>
      </c>
      <c r="DN167" s="204">
        <f t="shared" si="88"/>
        <v>214660.83150984682</v>
      </c>
      <c r="DO167" s="204">
        <f t="shared" si="89"/>
        <v>264864.86486486485</v>
      </c>
      <c r="DP167" s="204">
        <f t="shared" si="90"/>
        <v>2362.3445825932504</v>
      </c>
      <c r="DQ167" s="204">
        <f t="shared" si="91"/>
        <v>96984.92462311557</v>
      </c>
      <c r="DR167" s="204">
        <f t="shared" si="92"/>
        <v>57894.73684210526</v>
      </c>
      <c r="DS167" s="204">
        <f t="shared" si="93"/>
        <v>18983.739837398374</v>
      </c>
      <c r="DT167" s="204">
        <f t="shared" si="94"/>
        <v>5146.5201465201462</v>
      </c>
      <c r="DU167" s="204">
        <f t="shared" si="95"/>
        <v>1943.75</v>
      </c>
      <c r="DV167" s="204">
        <f t="shared" si="96"/>
        <v>1016.1943319838057</v>
      </c>
      <c r="DW167" s="204">
        <f t="shared" si="97"/>
        <v>519.25465838509308</v>
      </c>
      <c r="DX167" s="204">
        <f t="shared" si="98"/>
        <v>394.30894308943084</v>
      </c>
      <c r="DY167" s="205">
        <f t="shared" si="99"/>
        <v>1.4739371119606388E-2</v>
      </c>
      <c r="DZ167" s="206">
        <f t="shared" si="100"/>
        <v>2.077087794432548E-3</v>
      </c>
      <c r="EA167" s="206">
        <f t="shared" si="101"/>
        <v>14.248021108179419</v>
      </c>
      <c r="EB167" s="223"/>
    </row>
    <row r="168" spans="1:132">
      <c r="A168" s="186">
        <v>42528.014218124998</v>
      </c>
      <c r="B168" s="45" t="s">
        <v>2562</v>
      </c>
      <c r="D168" s="45">
        <v>65558</v>
      </c>
      <c r="E168" s="45">
        <v>29556</v>
      </c>
      <c r="F168" s="45" t="s">
        <v>2563</v>
      </c>
      <c r="G168" s="45" t="s">
        <v>1754</v>
      </c>
      <c r="H168" s="45" t="s">
        <v>2564</v>
      </c>
      <c r="I168" s="45" t="s">
        <v>1756</v>
      </c>
      <c r="J168" s="159">
        <v>0.89364861111111116</v>
      </c>
      <c r="K168" s="46">
        <v>17.081</v>
      </c>
      <c r="L168" s="45" t="s">
        <v>2562</v>
      </c>
      <c r="M168" s="46">
        <v>3850</v>
      </c>
      <c r="N168" s="46">
        <v>53800</v>
      </c>
      <c r="O168" s="160">
        <v>0.65800000000000003</v>
      </c>
      <c r="P168" s="160">
        <f t="shared" si="102"/>
        <v>1.9954588444766285E-2</v>
      </c>
      <c r="Q168" s="161">
        <v>8.4400000000000003E-2</v>
      </c>
      <c r="R168" s="161">
        <f t="shared" si="103"/>
        <v>2.3956928016755407E-3</v>
      </c>
      <c r="S168" s="161">
        <v>0.93728999999999996</v>
      </c>
      <c r="T168" s="162">
        <v>11.84834</v>
      </c>
      <c r="U168" s="162">
        <f t="shared" si="104"/>
        <v>0.33631496402063349</v>
      </c>
      <c r="V168" s="163">
        <v>5.638E-2</v>
      </c>
      <c r="W168" s="163">
        <f t="shared" si="105"/>
        <v>1.2216307789180822E-3</v>
      </c>
      <c r="X168" s="162">
        <v>-0.35624</v>
      </c>
      <c r="Y168" s="164">
        <v>2.5430000000000001E-2</v>
      </c>
      <c r="Z168" s="164">
        <f t="shared" si="106"/>
        <v>7.418045295089536E-4</v>
      </c>
      <c r="AA168" s="15">
        <v>0.65800000000000003</v>
      </c>
      <c r="AB168" s="15">
        <v>1.4999999999999999E-2</v>
      </c>
      <c r="AC168" s="15">
        <v>8.4400000000000003E-2</v>
      </c>
      <c r="AD168" s="15">
        <v>1.6999999999999999E-3</v>
      </c>
      <c r="AE168" s="47">
        <v>0.93728999999999996</v>
      </c>
      <c r="AF168" s="67">
        <v>11.84834</v>
      </c>
      <c r="AG168" s="47">
        <v>0.23865140000000001</v>
      </c>
      <c r="AH168" s="15">
        <v>5.638E-2</v>
      </c>
      <c r="AI168" s="4">
        <v>4.6999999999999999E-4</v>
      </c>
      <c r="AJ168" s="89">
        <v>-0.35624</v>
      </c>
      <c r="AK168" s="4">
        <v>2.5430000000000001E-2</v>
      </c>
      <c r="AL168" s="4">
        <v>5.4000000000000001E-4</v>
      </c>
      <c r="AM168" s="4">
        <v>7.3070000000000001E-3</v>
      </c>
      <c r="AN168" s="4">
        <v>1.7E-5</v>
      </c>
      <c r="AO168" s="46">
        <v>513.20000000000005</v>
      </c>
      <c r="AP168" s="46">
        <v>9.4</v>
      </c>
      <c r="AQ168" s="166">
        <v>522.4</v>
      </c>
      <c r="AR168" s="166">
        <v>9.9</v>
      </c>
      <c r="AS168" s="46">
        <v>508</v>
      </c>
      <c r="AT168" s="46">
        <v>11</v>
      </c>
      <c r="AU168" s="46">
        <v>467</v>
      </c>
      <c r="AV168" s="46">
        <v>19</v>
      </c>
      <c r="AW168" s="46">
        <v>32.799999999999997</v>
      </c>
      <c r="AX168" s="46">
        <v>1.4</v>
      </c>
      <c r="AY168" s="46">
        <v>332</v>
      </c>
      <c r="AZ168" s="46">
        <v>13</v>
      </c>
      <c r="BA168" s="46">
        <v>705000</v>
      </c>
      <c r="BB168" s="46">
        <v>21600</v>
      </c>
      <c r="BC168" s="46">
        <v>4872</v>
      </c>
      <c r="BD168" s="46">
        <v>174</v>
      </c>
      <c r="BE168" s="46">
        <v>122820</v>
      </c>
      <c r="BF168" s="46">
        <v>4020</v>
      </c>
      <c r="BG168" s="46">
        <v>8.4</v>
      </c>
      <c r="BH168" s="46">
        <v>12</v>
      </c>
      <c r="BI168" s="46">
        <f t="shared" si="83"/>
        <v>14621.428571428571</v>
      </c>
      <c r="BJ168" s="46">
        <f t="shared" si="84"/>
        <v>20893.236796032277</v>
      </c>
      <c r="BL168" s="45" t="s">
        <v>2563</v>
      </c>
      <c r="BM168" s="45" t="s">
        <v>1758</v>
      </c>
      <c r="BN168" s="45" t="s">
        <v>2565</v>
      </c>
      <c r="BO168" s="45" t="s">
        <v>1760</v>
      </c>
      <c r="BP168" s="186">
        <v>1.4255555555555554E-2</v>
      </c>
      <c r="BQ168" s="46">
        <v>17.081</v>
      </c>
      <c r="BR168" s="46" t="s">
        <v>2562</v>
      </c>
      <c r="BS168" s="46">
        <v>211000</v>
      </c>
      <c r="BT168" s="46">
        <v>17000</v>
      </c>
      <c r="BU168" s="46">
        <v>3570</v>
      </c>
      <c r="BV168" s="46">
        <v>850</v>
      </c>
      <c r="BW168" s="46">
        <v>6240</v>
      </c>
      <c r="BX168" s="46">
        <v>740</v>
      </c>
      <c r="BY168" s="46">
        <v>0.75</v>
      </c>
      <c r="BZ168" s="46">
        <v>0.4</v>
      </c>
      <c r="CA168" s="166">
        <v>14400</v>
      </c>
      <c r="CB168" s="46">
        <v>1400</v>
      </c>
      <c r="CC168" s="46">
        <v>100000</v>
      </c>
      <c r="CD168" s="46">
        <v>10000</v>
      </c>
      <c r="CE168" s="46">
        <v>237000</v>
      </c>
      <c r="CF168" s="46">
        <v>17000</v>
      </c>
      <c r="CG168" s="46">
        <v>29600</v>
      </c>
      <c r="CH168" s="46">
        <v>2800</v>
      </c>
      <c r="CI168" s="46">
        <v>95600</v>
      </c>
      <c r="CJ168" s="46">
        <v>8600</v>
      </c>
      <c r="CK168" s="46">
        <v>40700</v>
      </c>
      <c r="CL168" s="46">
        <v>3700</v>
      </c>
      <c r="CM168" s="46">
        <v>148</v>
      </c>
      <c r="CN168" s="46">
        <v>15</v>
      </c>
      <c r="CO168" s="46">
        <v>22400</v>
      </c>
      <c r="CP168" s="46">
        <v>2100</v>
      </c>
      <c r="CQ168" s="46">
        <v>2220</v>
      </c>
      <c r="CR168" s="46">
        <v>210</v>
      </c>
      <c r="CS168" s="46">
        <v>4820</v>
      </c>
      <c r="CT168" s="46">
        <v>480</v>
      </c>
      <c r="CU168" s="46">
        <v>298</v>
      </c>
      <c r="CV168" s="46">
        <v>22</v>
      </c>
      <c r="CW168" s="46">
        <v>316</v>
      </c>
      <c r="CX168" s="46">
        <v>33</v>
      </c>
      <c r="CY168" s="46">
        <v>26.5</v>
      </c>
      <c r="CZ168" s="46">
        <v>3.4</v>
      </c>
      <c r="DA168" s="46">
        <v>88</v>
      </c>
      <c r="DB168" s="46">
        <v>11</v>
      </c>
      <c r="DC168" s="46">
        <v>9.4</v>
      </c>
      <c r="DD168" s="46">
        <v>1.3</v>
      </c>
      <c r="DE168" s="46">
        <v>53800</v>
      </c>
      <c r="DF168" s="46">
        <v>5200</v>
      </c>
      <c r="DG168" s="46">
        <v>3850</v>
      </c>
      <c r="DH168" s="46">
        <v>310</v>
      </c>
      <c r="DJ168" s="203" t="e">
        <f>#REF!</f>
        <v>#REF!</v>
      </c>
      <c r="DK168" s="204">
        <f t="shared" si="85"/>
        <v>421940.92827004223</v>
      </c>
      <c r="DL168" s="204">
        <f t="shared" si="86"/>
        <v>386623.16476345842</v>
      </c>
      <c r="DM168" s="204">
        <f t="shared" si="87"/>
        <v>318965.5172413793</v>
      </c>
      <c r="DN168" s="204">
        <f t="shared" si="88"/>
        <v>209190.37199124726</v>
      </c>
      <c r="DO168" s="204">
        <f t="shared" si="89"/>
        <v>275000</v>
      </c>
      <c r="DP168" s="204">
        <f t="shared" si="90"/>
        <v>2628.7744227353464</v>
      </c>
      <c r="DQ168" s="204">
        <f t="shared" si="91"/>
        <v>112562.81407035176</v>
      </c>
      <c r="DR168" s="204">
        <f t="shared" si="92"/>
        <v>61495.844875346258</v>
      </c>
      <c r="DS168" s="204">
        <f t="shared" si="93"/>
        <v>19593.495934959348</v>
      </c>
      <c r="DT168" s="204">
        <f t="shared" si="94"/>
        <v>5457.8754578754579</v>
      </c>
      <c r="DU168" s="204">
        <f t="shared" si="95"/>
        <v>1975</v>
      </c>
      <c r="DV168" s="204">
        <f t="shared" si="96"/>
        <v>1072.8744939271255</v>
      </c>
      <c r="DW168" s="204">
        <f t="shared" si="97"/>
        <v>546.58385093167703</v>
      </c>
      <c r="DX168" s="204">
        <f t="shared" si="98"/>
        <v>382.11382113821139</v>
      </c>
      <c r="DY168" s="205">
        <f t="shared" si="99"/>
        <v>1.4941338422548493E-2</v>
      </c>
      <c r="DZ168" s="206">
        <f t="shared" si="100"/>
        <v>1.9502074688796682E-3</v>
      </c>
      <c r="EA168" s="206">
        <f t="shared" si="101"/>
        <v>13.974025974025974</v>
      </c>
      <c r="EB168" s="223"/>
    </row>
    <row r="169" spans="1:132">
      <c r="A169" s="186">
        <v>42528.019961215279</v>
      </c>
      <c r="B169" s="45" t="s">
        <v>2566</v>
      </c>
      <c r="D169" s="45">
        <v>65550</v>
      </c>
      <c r="E169" s="45">
        <v>29567</v>
      </c>
      <c r="F169" s="45" t="s">
        <v>2567</v>
      </c>
      <c r="G169" s="45" t="s">
        <v>1754</v>
      </c>
      <c r="H169" s="45" t="s">
        <v>2568</v>
      </c>
      <c r="I169" s="45" t="s">
        <v>1756</v>
      </c>
      <c r="J169" s="159">
        <v>0.89939178240740736</v>
      </c>
      <c r="K169" s="46">
        <v>17.036000000000001</v>
      </c>
      <c r="L169" s="45" t="s">
        <v>2566</v>
      </c>
      <c r="M169" s="46">
        <v>3660</v>
      </c>
      <c r="N169" s="46">
        <v>54300</v>
      </c>
      <c r="O169" s="160">
        <v>0.65</v>
      </c>
      <c r="P169" s="160">
        <f t="shared" si="102"/>
        <v>1.9849433241279208E-2</v>
      </c>
      <c r="Q169" s="161">
        <v>8.2900000000000001E-2</v>
      </c>
      <c r="R169" s="161">
        <f t="shared" si="103"/>
        <v>2.4472359918896259E-3</v>
      </c>
      <c r="S169" s="161">
        <v>0.95484999999999998</v>
      </c>
      <c r="T169" s="162">
        <v>12.06273</v>
      </c>
      <c r="U169" s="162">
        <f t="shared" si="104"/>
        <v>0.3560958361547773</v>
      </c>
      <c r="V169" s="163">
        <v>5.6779999999999997E-2</v>
      </c>
      <c r="W169" s="163">
        <f t="shared" si="105"/>
        <v>1.194356462702823E-3</v>
      </c>
      <c r="X169" s="162">
        <v>-7.1905999999999998E-2</v>
      </c>
      <c r="Y169" s="164">
        <v>2.4930000000000001E-2</v>
      </c>
      <c r="Z169" s="164">
        <f t="shared" si="106"/>
        <v>7.4236241822980234E-4</v>
      </c>
      <c r="AA169" s="15">
        <v>0.65</v>
      </c>
      <c r="AB169" s="15">
        <v>1.4999999999999999E-2</v>
      </c>
      <c r="AC169" s="15">
        <v>8.2900000000000001E-2</v>
      </c>
      <c r="AD169" s="15">
        <v>1.8E-3</v>
      </c>
      <c r="AE169" s="47">
        <v>0.95484999999999998</v>
      </c>
      <c r="AF169" s="67">
        <v>12.06273</v>
      </c>
      <c r="AG169" s="47">
        <v>0.26191690000000001</v>
      </c>
      <c r="AH169" s="15">
        <v>5.6779999999999997E-2</v>
      </c>
      <c r="AI169" s="4">
        <v>3.6999999999999999E-4</v>
      </c>
      <c r="AJ169" s="89">
        <v>-7.1905999999999998E-2</v>
      </c>
      <c r="AK169" s="4">
        <v>2.4930000000000001E-2</v>
      </c>
      <c r="AL169" s="4">
        <v>5.5000000000000003E-4</v>
      </c>
      <c r="AM169" s="4">
        <v>6.3379999999999999E-3</v>
      </c>
      <c r="AN169" s="4">
        <v>1.9000000000000001E-5</v>
      </c>
      <c r="AO169" s="46">
        <v>508.4</v>
      </c>
      <c r="AP169" s="46">
        <v>8.9</v>
      </c>
      <c r="AQ169" s="166">
        <v>514</v>
      </c>
      <c r="AR169" s="166">
        <v>11</v>
      </c>
      <c r="AS169" s="46">
        <v>498</v>
      </c>
      <c r="AT169" s="46">
        <v>11</v>
      </c>
      <c r="AU169" s="46">
        <v>483</v>
      </c>
      <c r="AV169" s="46">
        <v>14</v>
      </c>
      <c r="AW169" s="46">
        <v>34.4</v>
      </c>
      <c r="AX169" s="46">
        <v>1.4</v>
      </c>
      <c r="AY169" s="46">
        <v>359</v>
      </c>
      <c r="AZ169" s="46">
        <v>14</v>
      </c>
      <c r="BA169" s="46">
        <v>735000</v>
      </c>
      <c r="BB169" s="46">
        <v>25200</v>
      </c>
      <c r="BC169" s="46">
        <v>5046</v>
      </c>
      <c r="BD169" s="46">
        <v>186</v>
      </c>
      <c r="BE169" s="46">
        <v>127860</v>
      </c>
      <c r="BF169" s="46">
        <v>4560</v>
      </c>
      <c r="BG169" s="46">
        <v>15.6</v>
      </c>
      <c r="BH169" s="46">
        <v>11.4</v>
      </c>
      <c r="BI169" s="46">
        <f t="shared" si="83"/>
        <v>8196.1538461538457</v>
      </c>
      <c r="BJ169" s="46">
        <f t="shared" si="84"/>
        <v>5996.625600799387</v>
      </c>
      <c r="BL169" s="45" t="s">
        <v>2567</v>
      </c>
      <c r="BM169" s="45" t="s">
        <v>1758</v>
      </c>
      <c r="BN169" s="45" t="s">
        <v>2569</v>
      </c>
      <c r="BO169" s="45" t="s">
        <v>1760</v>
      </c>
      <c r="BP169" s="186">
        <v>1.9998611111111113E-2</v>
      </c>
      <c r="BQ169" s="46">
        <v>17.036000000000001</v>
      </c>
      <c r="BR169" s="46" t="s">
        <v>2566</v>
      </c>
      <c r="BS169" s="46">
        <v>206000</v>
      </c>
      <c r="BT169" s="46">
        <v>12000</v>
      </c>
      <c r="BU169" s="46">
        <v>3100</v>
      </c>
      <c r="BV169" s="46">
        <v>1000</v>
      </c>
      <c r="BW169" s="46">
        <v>6820</v>
      </c>
      <c r="BX169" s="46">
        <v>800</v>
      </c>
      <c r="BY169" s="46">
        <v>0.85</v>
      </c>
      <c r="BZ169" s="46">
        <v>0.31</v>
      </c>
      <c r="CA169" s="166">
        <v>14200</v>
      </c>
      <c r="CB169" s="46">
        <v>790</v>
      </c>
      <c r="CC169" s="46">
        <v>104100</v>
      </c>
      <c r="CD169" s="46">
        <v>9300</v>
      </c>
      <c r="CE169" s="46">
        <v>229000</v>
      </c>
      <c r="CF169" s="46">
        <v>17000</v>
      </c>
      <c r="CG169" s="46">
        <v>28400</v>
      </c>
      <c r="CH169" s="46">
        <v>2300</v>
      </c>
      <c r="CI169" s="46">
        <v>105800</v>
      </c>
      <c r="CJ169" s="46">
        <v>6500</v>
      </c>
      <c r="CK169" s="46">
        <v>42900</v>
      </c>
      <c r="CL169" s="46">
        <v>2300</v>
      </c>
      <c r="CM169" s="46">
        <v>155</v>
      </c>
      <c r="CN169" s="46">
        <v>12</v>
      </c>
      <c r="CO169" s="46">
        <v>21200</v>
      </c>
      <c r="CP169" s="46">
        <v>1400</v>
      </c>
      <c r="CQ169" s="46">
        <v>2180</v>
      </c>
      <c r="CR169" s="46">
        <v>130</v>
      </c>
      <c r="CS169" s="46">
        <v>5290</v>
      </c>
      <c r="CT169" s="46">
        <v>460</v>
      </c>
      <c r="CU169" s="46">
        <v>315</v>
      </c>
      <c r="CV169" s="46">
        <v>27</v>
      </c>
      <c r="CW169" s="46">
        <v>307</v>
      </c>
      <c r="CX169" s="46">
        <v>32</v>
      </c>
      <c r="CY169" s="46">
        <v>28.7</v>
      </c>
      <c r="CZ169" s="46">
        <v>4</v>
      </c>
      <c r="DA169" s="46">
        <v>113</v>
      </c>
      <c r="DB169" s="46">
        <v>11</v>
      </c>
      <c r="DC169" s="46">
        <v>9</v>
      </c>
      <c r="DD169" s="46">
        <v>1.6</v>
      </c>
      <c r="DE169" s="46">
        <v>54300</v>
      </c>
      <c r="DF169" s="46">
        <v>4200</v>
      </c>
      <c r="DG169" s="46">
        <v>3660</v>
      </c>
      <c r="DH169" s="46">
        <v>230</v>
      </c>
      <c r="DJ169" s="203" t="e">
        <f>#REF!</f>
        <v>#REF!</v>
      </c>
      <c r="DK169" s="204">
        <f t="shared" si="85"/>
        <v>439240.50632911397</v>
      </c>
      <c r="DL169" s="204">
        <f t="shared" si="86"/>
        <v>373572.59380097879</v>
      </c>
      <c r="DM169" s="204">
        <f t="shared" si="87"/>
        <v>306034.4827586207</v>
      </c>
      <c r="DN169" s="204">
        <f t="shared" si="88"/>
        <v>231509.84682713347</v>
      </c>
      <c r="DO169" s="204">
        <f t="shared" si="89"/>
        <v>289864.86486486485</v>
      </c>
      <c r="DP169" s="204">
        <f t="shared" si="90"/>
        <v>2753.108348134991</v>
      </c>
      <c r="DQ169" s="204">
        <f t="shared" si="91"/>
        <v>106532.66331658291</v>
      </c>
      <c r="DR169" s="204">
        <f t="shared" si="92"/>
        <v>60387.811634349033</v>
      </c>
      <c r="DS169" s="204">
        <f t="shared" si="93"/>
        <v>21504.065040650406</v>
      </c>
      <c r="DT169" s="204">
        <f t="shared" si="94"/>
        <v>5769.2307692307686</v>
      </c>
      <c r="DU169" s="204">
        <f t="shared" si="95"/>
        <v>1918.75</v>
      </c>
      <c r="DV169" s="204">
        <f t="shared" si="96"/>
        <v>1161.9433198380566</v>
      </c>
      <c r="DW169" s="204">
        <f t="shared" si="97"/>
        <v>701.86335403726707</v>
      </c>
      <c r="DX169" s="204">
        <f t="shared" si="98"/>
        <v>365.85365853658539</v>
      </c>
      <c r="DY169" s="205">
        <f t="shared" si="99"/>
        <v>1.566693792434477E-2</v>
      </c>
      <c r="DZ169" s="206">
        <f t="shared" si="100"/>
        <v>1.7013232514177694E-3</v>
      </c>
      <c r="EA169" s="206">
        <f t="shared" si="101"/>
        <v>14.836065573770492</v>
      </c>
      <c r="EB169" s="223"/>
    </row>
    <row r="170" spans="1:132">
      <c r="A170" s="186">
        <v>42528.025705960645</v>
      </c>
      <c r="B170" s="45" t="s">
        <v>2570</v>
      </c>
      <c r="D170" s="45">
        <v>65627</v>
      </c>
      <c r="E170" s="45">
        <v>29450</v>
      </c>
      <c r="F170" s="45" t="s">
        <v>2571</v>
      </c>
      <c r="G170" s="45" t="s">
        <v>1754</v>
      </c>
      <c r="H170" s="45" t="s">
        <v>2572</v>
      </c>
      <c r="I170" s="45" t="s">
        <v>1756</v>
      </c>
      <c r="J170" s="159">
        <v>0.90513645833333334</v>
      </c>
      <c r="K170" s="46">
        <v>17.132999999999999</v>
      </c>
      <c r="L170" s="45" t="s">
        <v>2570</v>
      </c>
      <c r="M170" s="46">
        <v>4070</v>
      </c>
      <c r="N170" s="46">
        <v>54900</v>
      </c>
      <c r="O170" s="160">
        <v>0.64600000000000002</v>
      </c>
      <c r="P170" s="160">
        <f t="shared" si="102"/>
        <v>2.0565174446135877E-2</v>
      </c>
      <c r="Q170" s="161">
        <v>8.3299999999999999E-2</v>
      </c>
      <c r="R170" s="161">
        <f t="shared" si="103"/>
        <v>2.5269657694555344E-3</v>
      </c>
      <c r="S170" s="161">
        <v>0.97526000000000002</v>
      </c>
      <c r="T170" s="162">
        <v>12.004799999999999</v>
      </c>
      <c r="U170" s="162">
        <f t="shared" si="104"/>
        <v>0.36417431811839779</v>
      </c>
      <c r="V170" s="163">
        <v>5.6419999999999998E-2</v>
      </c>
      <c r="W170" s="163">
        <f t="shared" si="105"/>
        <v>1.2005775943269973E-3</v>
      </c>
      <c r="X170" s="162">
        <v>-7.3985999999999996E-2</v>
      </c>
      <c r="Y170" s="164">
        <v>2.5250000000000002E-2</v>
      </c>
      <c r="Z170" s="164">
        <f t="shared" si="106"/>
        <v>7.3934092271427793E-4</v>
      </c>
      <c r="AA170" s="15">
        <v>0.64600000000000002</v>
      </c>
      <c r="AB170" s="15">
        <v>1.6E-2</v>
      </c>
      <c r="AC170" s="15">
        <v>8.3299999999999999E-2</v>
      </c>
      <c r="AD170" s="15">
        <v>1.9E-3</v>
      </c>
      <c r="AE170" s="47">
        <v>0.97526000000000002</v>
      </c>
      <c r="AF170" s="67">
        <v>12.004799999999999</v>
      </c>
      <c r="AG170" s="47">
        <v>0.27381899999999998</v>
      </c>
      <c r="AH170" s="15">
        <v>5.6419999999999998E-2</v>
      </c>
      <c r="AI170" s="4">
        <v>4.0999999999999999E-4</v>
      </c>
      <c r="AJ170" s="89">
        <v>-7.3985999999999996E-2</v>
      </c>
      <c r="AK170" s="4">
        <v>2.5250000000000002E-2</v>
      </c>
      <c r="AL170" s="4">
        <v>5.4000000000000001E-4</v>
      </c>
      <c r="AM170" s="4">
        <v>5.7039999999999999E-3</v>
      </c>
      <c r="AN170" s="4">
        <v>1.4E-5</v>
      </c>
      <c r="AO170" s="46">
        <v>505.7</v>
      </c>
      <c r="AP170" s="46">
        <v>9.8000000000000007</v>
      </c>
      <c r="AQ170" s="166">
        <v>516</v>
      </c>
      <c r="AR170" s="166">
        <v>11</v>
      </c>
      <c r="AS170" s="46">
        <v>504</v>
      </c>
      <c r="AT170" s="46">
        <v>11</v>
      </c>
      <c r="AU170" s="46">
        <v>468</v>
      </c>
      <c r="AV170" s="46">
        <v>16</v>
      </c>
      <c r="AW170" s="46">
        <v>36.799999999999997</v>
      </c>
      <c r="AX170" s="46">
        <v>1.9</v>
      </c>
      <c r="AY170" s="46">
        <v>378</v>
      </c>
      <c r="AZ170" s="46">
        <v>19</v>
      </c>
      <c r="BA170" s="46">
        <v>775200</v>
      </c>
      <c r="BB170" s="46">
        <v>37200</v>
      </c>
      <c r="BC170" s="46">
        <v>5286</v>
      </c>
      <c r="BD170" s="46">
        <v>282</v>
      </c>
      <c r="BE170" s="46">
        <v>135600</v>
      </c>
      <c r="BF170" s="46">
        <v>6600</v>
      </c>
      <c r="BG170" s="46">
        <v>19.2</v>
      </c>
      <c r="BH170" s="46">
        <v>10.199999999999999</v>
      </c>
      <c r="BI170" s="46">
        <f t="shared" si="83"/>
        <v>7062.5</v>
      </c>
      <c r="BJ170" s="46">
        <f t="shared" si="84"/>
        <v>3767.667224516686</v>
      </c>
      <c r="BL170" s="45" t="s">
        <v>2571</v>
      </c>
      <c r="BM170" s="45" t="s">
        <v>1758</v>
      </c>
      <c r="BN170" s="45" t="s">
        <v>2573</v>
      </c>
      <c r="BO170" s="45" t="s">
        <v>1760</v>
      </c>
      <c r="BP170" s="186">
        <v>2.5743402777777782E-2</v>
      </c>
      <c r="BQ170" s="46">
        <v>17.132999999999999</v>
      </c>
      <c r="BR170" s="46" t="s">
        <v>2570</v>
      </c>
      <c r="BS170" s="46">
        <v>205000</v>
      </c>
      <c r="BT170" s="46">
        <v>14000</v>
      </c>
      <c r="BU170" s="46">
        <v>4540</v>
      </c>
      <c r="BV170" s="46">
        <v>860</v>
      </c>
      <c r="BW170" s="46">
        <v>6750</v>
      </c>
      <c r="BX170" s="46">
        <v>790</v>
      </c>
      <c r="BY170" s="46">
        <v>0.28000000000000003</v>
      </c>
      <c r="BZ170" s="46">
        <v>0.23</v>
      </c>
      <c r="CA170" s="166">
        <v>14410</v>
      </c>
      <c r="CB170" s="46">
        <v>910</v>
      </c>
      <c r="CC170" s="46">
        <v>95400</v>
      </c>
      <c r="CD170" s="46">
        <v>7400</v>
      </c>
      <c r="CE170" s="46">
        <v>226000</v>
      </c>
      <c r="CF170" s="46">
        <v>19000</v>
      </c>
      <c r="CG170" s="46">
        <v>29900</v>
      </c>
      <c r="CH170" s="46">
        <v>2500</v>
      </c>
      <c r="CI170" s="46">
        <v>97000</v>
      </c>
      <c r="CJ170" s="46">
        <v>10000</v>
      </c>
      <c r="CK170" s="46">
        <v>42500</v>
      </c>
      <c r="CL170" s="46">
        <v>3700</v>
      </c>
      <c r="CM170" s="46">
        <v>158</v>
      </c>
      <c r="CN170" s="46">
        <v>12</v>
      </c>
      <c r="CO170" s="46">
        <v>22000</v>
      </c>
      <c r="CP170" s="46">
        <v>1900</v>
      </c>
      <c r="CQ170" s="46">
        <v>2240</v>
      </c>
      <c r="CR170" s="46">
        <v>230</v>
      </c>
      <c r="CS170" s="46">
        <v>5190</v>
      </c>
      <c r="CT170" s="46">
        <v>400</v>
      </c>
      <c r="CU170" s="46">
        <v>301</v>
      </c>
      <c r="CV170" s="46">
        <v>29</v>
      </c>
      <c r="CW170" s="46">
        <v>337</v>
      </c>
      <c r="CX170" s="46">
        <v>33</v>
      </c>
      <c r="CY170" s="46">
        <v>29</v>
      </c>
      <c r="CZ170" s="46">
        <v>3.4</v>
      </c>
      <c r="DA170" s="46">
        <v>95</v>
      </c>
      <c r="DB170" s="46">
        <v>13</v>
      </c>
      <c r="DC170" s="46">
        <v>9.1</v>
      </c>
      <c r="DD170" s="46">
        <v>1.9</v>
      </c>
      <c r="DE170" s="46">
        <v>54900</v>
      </c>
      <c r="DF170" s="46">
        <v>5000</v>
      </c>
      <c r="DG170" s="46">
        <v>4070</v>
      </c>
      <c r="DH170" s="46">
        <v>390</v>
      </c>
      <c r="DJ170" s="203" t="e">
        <f>#REF!</f>
        <v>#REF!</v>
      </c>
      <c r="DK170" s="204">
        <f t="shared" si="85"/>
        <v>402531.64556962025</v>
      </c>
      <c r="DL170" s="204">
        <f t="shared" si="86"/>
        <v>368678.62969004893</v>
      </c>
      <c r="DM170" s="204">
        <f t="shared" si="87"/>
        <v>322198.27586206899</v>
      </c>
      <c r="DN170" s="204">
        <f t="shared" si="88"/>
        <v>212253.82932166301</v>
      </c>
      <c r="DO170" s="204">
        <f t="shared" si="89"/>
        <v>287162.16216216219</v>
      </c>
      <c r="DP170" s="204">
        <f t="shared" si="90"/>
        <v>2806.3943161634102</v>
      </c>
      <c r="DQ170" s="204">
        <f t="shared" si="91"/>
        <v>110552.76381909547</v>
      </c>
      <c r="DR170" s="204">
        <f t="shared" si="92"/>
        <v>62049.861495844874</v>
      </c>
      <c r="DS170" s="204">
        <f t="shared" si="93"/>
        <v>21097.560975609755</v>
      </c>
      <c r="DT170" s="204">
        <f t="shared" si="94"/>
        <v>5512.8205128205127</v>
      </c>
      <c r="DU170" s="204">
        <f t="shared" si="95"/>
        <v>2106.25</v>
      </c>
      <c r="DV170" s="204">
        <f t="shared" si="96"/>
        <v>1174.089068825911</v>
      </c>
      <c r="DW170" s="204">
        <f t="shared" si="97"/>
        <v>590.06211180124217</v>
      </c>
      <c r="DX170" s="204">
        <f t="shared" si="98"/>
        <v>369.91869918699183</v>
      </c>
      <c r="DY170" s="205">
        <f t="shared" si="99"/>
        <v>1.5750715337296023E-2</v>
      </c>
      <c r="DZ170" s="206">
        <f t="shared" si="100"/>
        <v>1.7533718689788052E-3</v>
      </c>
      <c r="EA170" s="206">
        <f t="shared" si="101"/>
        <v>13.488943488943489</v>
      </c>
      <c r="EB170" s="223"/>
    </row>
    <row r="171" spans="1:132">
      <c r="A171" s="186">
        <v>42528.031442569445</v>
      </c>
      <c r="B171" s="45" t="s">
        <v>2574</v>
      </c>
      <c r="D171" s="45">
        <v>65696</v>
      </c>
      <c r="E171" s="45">
        <v>29531</v>
      </c>
      <c r="F171" s="45" t="s">
        <v>2575</v>
      </c>
      <c r="G171" s="45" t="s">
        <v>1754</v>
      </c>
      <c r="H171" s="45" t="s">
        <v>2576</v>
      </c>
      <c r="I171" s="45" t="s">
        <v>1756</v>
      </c>
      <c r="J171" s="159">
        <v>0.91087314814814813</v>
      </c>
      <c r="K171" s="46">
        <v>17.074000000000002</v>
      </c>
      <c r="L171" s="45" t="s">
        <v>2574</v>
      </c>
      <c r="M171" s="46">
        <v>3770</v>
      </c>
      <c r="N171" s="46">
        <v>54000</v>
      </c>
      <c r="O171" s="160">
        <v>0.65800000000000003</v>
      </c>
      <c r="P171" s="160">
        <f t="shared" si="102"/>
        <v>1.7809705219345995E-2</v>
      </c>
      <c r="Q171" s="161">
        <v>8.3199999999999996E-2</v>
      </c>
      <c r="R171" s="161">
        <f t="shared" si="103"/>
        <v>2.1746024924109691E-3</v>
      </c>
      <c r="S171" s="161">
        <v>0.93098999999999998</v>
      </c>
      <c r="T171" s="162">
        <v>12.01923</v>
      </c>
      <c r="U171" s="162">
        <f t="shared" si="104"/>
        <v>0.31414723232594299</v>
      </c>
      <c r="V171" s="163">
        <v>5.7160000000000002E-2</v>
      </c>
      <c r="W171" s="163">
        <f t="shared" si="105"/>
        <v>1.2144983491137401E-3</v>
      </c>
      <c r="X171" s="162">
        <v>-7.8420000000000004E-2</v>
      </c>
      <c r="Y171" s="164">
        <v>2.53E-2</v>
      </c>
      <c r="Z171" s="164">
        <f t="shared" si="106"/>
        <v>6.5125724564107544E-4</v>
      </c>
      <c r="AA171" s="15">
        <v>0.65800000000000003</v>
      </c>
      <c r="AB171" s="15">
        <v>1.2E-2</v>
      </c>
      <c r="AC171" s="15">
        <v>8.3199999999999996E-2</v>
      </c>
      <c r="AD171" s="15">
        <v>1.4E-3</v>
      </c>
      <c r="AE171" s="47">
        <v>0.93098999999999998</v>
      </c>
      <c r="AF171" s="67">
        <v>12.01923</v>
      </c>
      <c r="AG171" s="47">
        <v>0.2022467</v>
      </c>
      <c r="AH171" s="15">
        <v>5.7160000000000002E-2</v>
      </c>
      <c r="AI171" s="4">
        <v>4.0999999999999999E-4</v>
      </c>
      <c r="AJ171" s="89">
        <v>-7.8420000000000004E-2</v>
      </c>
      <c r="AK171" s="4">
        <v>2.53E-2</v>
      </c>
      <c r="AL171" s="4">
        <v>4.0999999999999999E-4</v>
      </c>
      <c r="AM171" s="4">
        <v>4.9540000000000001E-3</v>
      </c>
      <c r="AN171" s="4">
        <v>2.3E-5</v>
      </c>
      <c r="AO171" s="46">
        <v>513.1</v>
      </c>
      <c r="AP171" s="46">
        <v>7.1</v>
      </c>
      <c r="AQ171" s="166">
        <v>515</v>
      </c>
      <c r="AR171" s="166">
        <v>8.1</v>
      </c>
      <c r="AS171" s="46">
        <v>504.9</v>
      </c>
      <c r="AT171" s="46">
        <v>8.1999999999999993</v>
      </c>
      <c r="AU171" s="46">
        <v>497</v>
      </c>
      <c r="AV171" s="46">
        <v>16</v>
      </c>
      <c r="AW171" s="46">
        <v>35.700000000000003</v>
      </c>
      <c r="AX171" s="46">
        <v>2</v>
      </c>
      <c r="AY171" s="46">
        <v>369</v>
      </c>
      <c r="AZ171" s="46">
        <v>20</v>
      </c>
      <c r="BA171" s="46">
        <v>766800</v>
      </c>
      <c r="BB171" s="46">
        <v>34800</v>
      </c>
      <c r="BC171" s="46">
        <v>5244</v>
      </c>
      <c r="BD171" s="46">
        <v>270</v>
      </c>
      <c r="BE171" s="46">
        <v>133200</v>
      </c>
      <c r="BF171" s="46">
        <v>6600</v>
      </c>
      <c r="BG171" s="46">
        <v>16.2</v>
      </c>
      <c r="BH171" s="46">
        <v>13.2</v>
      </c>
      <c r="BI171" s="46">
        <f t="shared" si="83"/>
        <v>8222.2222222222226</v>
      </c>
      <c r="BJ171" s="46">
        <f t="shared" si="84"/>
        <v>6711.9644338799289</v>
      </c>
      <c r="BL171" s="45" t="s">
        <v>2575</v>
      </c>
      <c r="BM171" s="45" t="s">
        <v>1758</v>
      </c>
      <c r="BN171" s="45" t="s">
        <v>2577</v>
      </c>
      <c r="BO171" s="45" t="s">
        <v>1760</v>
      </c>
      <c r="BP171" s="186">
        <v>3.1479976851851853E-2</v>
      </c>
      <c r="BQ171" s="46">
        <v>17.074000000000002</v>
      </c>
      <c r="BR171" s="46" t="s">
        <v>2574</v>
      </c>
      <c r="BS171" s="46">
        <v>208000</v>
      </c>
      <c r="BT171" s="46">
        <v>15000</v>
      </c>
      <c r="BU171" s="46">
        <v>4800</v>
      </c>
      <c r="BV171" s="46">
        <v>1200</v>
      </c>
      <c r="BW171" s="46">
        <v>6470</v>
      </c>
      <c r="BX171" s="46">
        <v>640</v>
      </c>
      <c r="BY171" s="46">
        <v>0.71</v>
      </c>
      <c r="BZ171" s="46">
        <v>0.48</v>
      </c>
      <c r="CA171" s="166">
        <v>14300</v>
      </c>
      <c r="CB171" s="46">
        <v>1100</v>
      </c>
      <c r="CC171" s="46">
        <v>95500</v>
      </c>
      <c r="CD171" s="46">
        <v>8100</v>
      </c>
      <c r="CE171" s="46">
        <v>240000</v>
      </c>
      <c r="CF171" s="46">
        <v>20000</v>
      </c>
      <c r="CG171" s="46">
        <v>31100</v>
      </c>
      <c r="CH171" s="46">
        <v>2800</v>
      </c>
      <c r="CI171" s="46">
        <v>99200</v>
      </c>
      <c r="CJ171" s="46">
        <v>8100</v>
      </c>
      <c r="CK171" s="46">
        <v>41300</v>
      </c>
      <c r="CL171" s="46">
        <v>3000</v>
      </c>
      <c r="CM171" s="46">
        <v>154.5</v>
      </c>
      <c r="CN171" s="46">
        <v>9.1</v>
      </c>
      <c r="CO171" s="46">
        <v>22200</v>
      </c>
      <c r="CP171" s="46">
        <v>2100</v>
      </c>
      <c r="CQ171" s="46">
        <v>2260</v>
      </c>
      <c r="CR171" s="46">
        <v>190</v>
      </c>
      <c r="CS171" s="46">
        <v>4850</v>
      </c>
      <c r="CT171" s="46">
        <v>360</v>
      </c>
      <c r="CU171" s="46">
        <v>310</v>
      </c>
      <c r="CV171" s="46">
        <v>27</v>
      </c>
      <c r="CW171" s="46">
        <v>317</v>
      </c>
      <c r="CX171" s="46">
        <v>24</v>
      </c>
      <c r="CY171" s="46">
        <v>26.7</v>
      </c>
      <c r="CZ171" s="46">
        <v>3.5</v>
      </c>
      <c r="DA171" s="46">
        <v>101</v>
      </c>
      <c r="DB171" s="46">
        <v>15</v>
      </c>
      <c r="DC171" s="46">
        <v>8.3000000000000007</v>
      </c>
      <c r="DD171" s="46">
        <v>1.6</v>
      </c>
      <c r="DE171" s="46">
        <v>54000</v>
      </c>
      <c r="DF171" s="46">
        <v>3600</v>
      </c>
      <c r="DG171" s="46">
        <v>3770</v>
      </c>
      <c r="DH171" s="46">
        <v>310</v>
      </c>
      <c r="DJ171" s="203" t="e">
        <f>#REF!</f>
        <v>#REF!</v>
      </c>
      <c r="DK171" s="204">
        <f t="shared" si="85"/>
        <v>402953.5864978903</v>
      </c>
      <c r="DL171" s="204">
        <f t="shared" si="86"/>
        <v>391517.12887438823</v>
      </c>
      <c r="DM171" s="204">
        <f t="shared" si="87"/>
        <v>335129.31034482759</v>
      </c>
      <c r="DN171" s="204">
        <f t="shared" si="88"/>
        <v>217067.83369803062</v>
      </c>
      <c r="DO171" s="204">
        <f t="shared" si="89"/>
        <v>279054.05405405408</v>
      </c>
      <c r="DP171" s="204">
        <f t="shared" si="90"/>
        <v>2744.2273534635879</v>
      </c>
      <c r="DQ171" s="204">
        <f t="shared" si="91"/>
        <v>111557.78894472361</v>
      </c>
      <c r="DR171" s="204">
        <f t="shared" si="92"/>
        <v>62603.878116343491</v>
      </c>
      <c r="DS171" s="204">
        <f t="shared" si="93"/>
        <v>19715.447154471545</v>
      </c>
      <c r="DT171" s="204">
        <f t="shared" si="94"/>
        <v>5677.6556776556772</v>
      </c>
      <c r="DU171" s="204">
        <f t="shared" si="95"/>
        <v>1981.25</v>
      </c>
      <c r="DV171" s="204">
        <f t="shared" si="96"/>
        <v>1080.9716599190283</v>
      </c>
      <c r="DW171" s="204">
        <f t="shared" si="97"/>
        <v>627.32919254658384</v>
      </c>
      <c r="DX171" s="204">
        <f t="shared" si="98"/>
        <v>337.39837398373987</v>
      </c>
      <c r="DY171" s="205">
        <f t="shared" si="99"/>
        <v>1.5553422579995238E-2</v>
      </c>
      <c r="DZ171" s="206">
        <f t="shared" si="100"/>
        <v>1.7113402061855671E-3</v>
      </c>
      <c r="EA171" s="206">
        <f t="shared" si="101"/>
        <v>14.323607427055704</v>
      </c>
      <c r="EB171" s="223"/>
    </row>
    <row r="172" spans="1:132">
      <c r="A172" s="186">
        <v>42528.037175682868</v>
      </c>
      <c r="B172" s="45" t="s">
        <v>2578</v>
      </c>
      <c r="D172" s="45">
        <v>65816</v>
      </c>
      <c r="E172" s="45">
        <v>29800</v>
      </c>
      <c r="F172" s="45" t="s">
        <v>2579</v>
      </c>
      <c r="G172" s="45" t="s">
        <v>1754</v>
      </c>
      <c r="H172" s="45" t="s">
        <v>2580</v>
      </c>
      <c r="I172" s="45" t="s">
        <v>1756</v>
      </c>
      <c r="J172" s="159">
        <v>0.91660625000000007</v>
      </c>
      <c r="K172" s="46">
        <v>17.061</v>
      </c>
      <c r="L172" s="45" t="s">
        <v>2578</v>
      </c>
      <c r="M172" s="46">
        <v>3740</v>
      </c>
      <c r="N172" s="46">
        <v>53500</v>
      </c>
      <c r="O172" s="160">
        <v>0.66800000000000004</v>
      </c>
      <c r="P172" s="160">
        <f t="shared" si="102"/>
        <v>2.3226915421553505E-2</v>
      </c>
      <c r="Q172" s="161">
        <v>8.5199999999999998E-2</v>
      </c>
      <c r="R172" s="161">
        <f t="shared" si="103"/>
        <v>2.9434021132016606E-3</v>
      </c>
      <c r="S172" s="161">
        <v>0.96499000000000001</v>
      </c>
      <c r="T172" s="162">
        <v>11.73709</v>
      </c>
      <c r="U172" s="162">
        <f t="shared" si="104"/>
        <v>0.40548088956210993</v>
      </c>
      <c r="V172" s="163">
        <v>5.7520000000000002E-2</v>
      </c>
      <c r="W172" s="163">
        <f t="shared" si="105"/>
        <v>1.2084370732479207E-3</v>
      </c>
      <c r="X172" s="162">
        <v>0.19503999999999999</v>
      </c>
      <c r="Y172" s="164">
        <v>2.5669999999999998E-2</v>
      </c>
      <c r="Z172" s="164">
        <f t="shared" si="106"/>
        <v>7.9729515237457699E-4</v>
      </c>
      <c r="AA172" s="15">
        <v>0.66800000000000004</v>
      </c>
      <c r="AB172" s="15">
        <v>1.9E-2</v>
      </c>
      <c r="AC172" s="15">
        <v>8.5199999999999998E-2</v>
      </c>
      <c r="AD172" s="15">
        <v>2.3999999999999998E-3</v>
      </c>
      <c r="AE172" s="47">
        <v>0.96499000000000001</v>
      </c>
      <c r="AF172" s="67">
        <v>11.73709</v>
      </c>
      <c r="AG172" s="47">
        <v>0.33062219999999998</v>
      </c>
      <c r="AH172" s="15">
        <v>5.7520000000000002E-2</v>
      </c>
      <c r="AI172" s="4">
        <v>3.6999999999999999E-4</v>
      </c>
      <c r="AJ172" s="89">
        <v>0.19503999999999999</v>
      </c>
      <c r="AK172" s="4">
        <v>2.5669999999999998E-2</v>
      </c>
      <c r="AL172" s="4">
        <v>6.0999999999999997E-4</v>
      </c>
      <c r="AM172" s="4">
        <v>3.1957999999999999E-3</v>
      </c>
      <c r="AN172" s="4">
        <v>5.6999999999999996E-6</v>
      </c>
      <c r="AO172" s="46">
        <v>522</v>
      </c>
      <c r="AP172" s="46">
        <v>11</v>
      </c>
      <c r="AQ172" s="166">
        <v>527</v>
      </c>
      <c r="AR172" s="166">
        <v>14</v>
      </c>
      <c r="AS172" s="46">
        <v>512</v>
      </c>
      <c r="AT172" s="46">
        <v>12</v>
      </c>
      <c r="AU172" s="46">
        <v>511</v>
      </c>
      <c r="AV172" s="46">
        <v>14</v>
      </c>
      <c r="AW172" s="46">
        <v>35.6</v>
      </c>
      <c r="AX172" s="46">
        <v>1.8</v>
      </c>
      <c r="AY172" s="46">
        <v>375</v>
      </c>
      <c r="AZ172" s="46">
        <v>17</v>
      </c>
      <c r="BA172" s="46">
        <v>780000</v>
      </c>
      <c r="BB172" s="46">
        <v>25200</v>
      </c>
      <c r="BC172" s="46">
        <v>5256</v>
      </c>
      <c r="BD172" s="46">
        <v>186</v>
      </c>
      <c r="BE172" s="46">
        <v>133560</v>
      </c>
      <c r="BF172" s="46">
        <v>4800</v>
      </c>
      <c r="BG172" s="46">
        <v>48</v>
      </c>
      <c r="BH172" s="46">
        <v>11.4</v>
      </c>
      <c r="BI172" s="46">
        <f t="shared" si="83"/>
        <v>2782.5</v>
      </c>
      <c r="BJ172" s="46">
        <f t="shared" si="84"/>
        <v>668.36701138974729</v>
      </c>
      <c r="BL172" s="45" t="s">
        <v>2579</v>
      </c>
      <c r="BM172" s="45" t="s">
        <v>1758</v>
      </c>
      <c r="BN172" s="45" t="s">
        <v>2581</v>
      </c>
      <c r="BO172" s="45" t="s">
        <v>1760</v>
      </c>
      <c r="BP172" s="186">
        <v>3.7213078703703703E-2</v>
      </c>
      <c r="BQ172" s="46">
        <v>17.061</v>
      </c>
      <c r="BR172" s="46" t="s">
        <v>2578</v>
      </c>
      <c r="BS172" s="46">
        <v>214000</v>
      </c>
      <c r="BT172" s="46">
        <v>12000</v>
      </c>
      <c r="BU172" s="46">
        <v>4000</v>
      </c>
      <c r="BV172" s="46">
        <v>1200</v>
      </c>
      <c r="BW172" s="46">
        <v>6170</v>
      </c>
      <c r="BX172" s="46">
        <v>730</v>
      </c>
      <c r="BY172" s="46">
        <v>0.74</v>
      </c>
      <c r="BZ172" s="46">
        <v>0.28000000000000003</v>
      </c>
      <c r="CA172" s="166">
        <v>14200</v>
      </c>
      <c r="CB172" s="46">
        <v>1000</v>
      </c>
      <c r="CC172" s="46">
        <v>94800</v>
      </c>
      <c r="CD172" s="46">
        <v>5100</v>
      </c>
      <c r="CE172" s="46">
        <v>230000</v>
      </c>
      <c r="CF172" s="46">
        <v>20000</v>
      </c>
      <c r="CG172" s="46">
        <v>28700</v>
      </c>
      <c r="CH172" s="46">
        <v>2500</v>
      </c>
      <c r="CI172" s="46">
        <v>103800</v>
      </c>
      <c r="CJ172" s="46">
        <v>7100</v>
      </c>
      <c r="CK172" s="46">
        <v>43000</v>
      </c>
      <c r="CL172" s="46">
        <v>2700</v>
      </c>
      <c r="CM172" s="46">
        <v>161</v>
      </c>
      <c r="CN172" s="46">
        <v>14</v>
      </c>
      <c r="CO172" s="46">
        <v>21800</v>
      </c>
      <c r="CP172" s="46">
        <v>1600</v>
      </c>
      <c r="CQ172" s="46">
        <v>2320</v>
      </c>
      <c r="CR172" s="46">
        <v>170</v>
      </c>
      <c r="CS172" s="46">
        <v>5200</v>
      </c>
      <c r="CT172" s="46">
        <v>430</v>
      </c>
      <c r="CU172" s="46">
        <v>305</v>
      </c>
      <c r="CV172" s="46">
        <v>30</v>
      </c>
      <c r="CW172" s="46">
        <v>319</v>
      </c>
      <c r="CX172" s="46">
        <v>25</v>
      </c>
      <c r="CY172" s="46">
        <v>28.6</v>
      </c>
      <c r="CZ172" s="46">
        <v>3.4</v>
      </c>
      <c r="DA172" s="46">
        <v>88</v>
      </c>
      <c r="DB172" s="46">
        <v>11</v>
      </c>
      <c r="DC172" s="46">
        <v>11.6</v>
      </c>
      <c r="DD172" s="46">
        <v>2.4</v>
      </c>
      <c r="DE172" s="46">
        <v>53500</v>
      </c>
      <c r="DF172" s="46">
        <v>4600</v>
      </c>
      <c r="DG172" s="46">
        <v>3740</v>
      </c>
      <c r="DH172" s="46">
        <v>240</v>
      </c>
      <c r="DJ172" s="203" t="e">
        <f>#REF!</f>
        <v>#REF!</v>
      </c>
      <c r="DK172" s="204">
        <f t="shared" si="85"/>
        <v>400000</v>
      </c>
      <c r="DL172" s="204">
        <f t="shared" si="86"/>
        <v>375203.91517128877</v>
      </c>
      <c r="DM172" s="204">
        <f t="shared" si="87"/>
        <v>309267.24137931038</v>
      </c>
      <c r="DN172" s="204">
        <f t="shared" si="88"/>
        <v>227133.47921225382</v>
      </c>
      <c r="DO172" s="204">
        <f t="shared" si="89"/>
        <v>290540.54054054053</v>
      </c>
      <c r="DP172" s="204">
        <f t="shared" si="90"/>
        <v>2859.6802841918293</v>
      </c>
      <c r="DQ172" s="204">
        <f t="shared" si="91"/>
        <v>109547.73869346733</v>
      </c>
      <c r="DR172" s="204">
        <f t="shared" si="92"/>
        <v>64265.927977839332</v>
      </c>
      <c r="DS172" s="204">
        <f t="shared" si="93"/>
        <v>21138.211382113823</v>
      </c>
      <c r="DT172" s="204">
        <f t="shared" si="94"/>
        <v>5586.0805860805858</v>
      </c>
      <c r="DU172" s="204">
        <f t="shared" si="95"/>
        <v>1993.75</v>
      </c>
      <c r="DV172" s="204">
        <f t="shared" si="96"/>
        <v>1157.8947368421054</v>
      </c>
      <c r="DW172" s="204">
        <f t="shared" si="97"/>
        <v>546.58385093167703</v>
      </c>
      <c r="DX172" s="204">
        <f t="shared" si="98"/>
        <v>471.54471544715443</v>
      </c>
      <c r="DY172" s="205">
        <f t="shared" si="99"/>
        <v>1.6029220475523642E-2</v>
      </c>
      <c r="DZ172" s="206">
        <f t="shared" si="100"/>
        <v>2.2307692307692306E-3</v>
      </c>
      <c r="EA172" s="206">
        <f t="shared" si="101"/>
        <v>14.304812834224599</v>
      </c>
      <c r="EB172" s="223"/>
    </row>
    <row r="173" spans="1:132">
      <c r="A173" s="186">
        <v>42528.041266319444</v>
      </c>
      <c r="B173" s="45" t="s">
        <v>2582</v>
      </c>
      <c r="D173" s="45">
        <v>65769</v>
      </c>
      <c r="E173" s="45">
        <v>29839</v>
      </c>
      <c r="F173" s="45" t="s">
        <v>2583</v>
      </c>
      <c r="G173" s="45" t="s">
        <v>1754</v>
      </c>
      <c r="H173" s="45" t="s">
        <v>2584</v>
      </c>
      <c r="I173" s="45" t="s">
        <v>1756</v>
      </c>
      <c r="J173" s="159">
        <v>0.92069687499999997</v>
      </c>
      <c r="K173" s="46">
        <v>17.274000000000001</v>
      </c>
      <c r="L173" s="45" t="s">
        <v>2582</v>
      </c>
      <c r="M173" s="46">
        <v>4300</v>
      </c>
      <c r="N173" s="46">
        <v>54900</v>
      </c>
      <c r="O173" s="160">
        <v>0.64800000000000002</v>
      </c>
      <c r="P173" s="160">
        <f t="shared" si="102"/>
        <v>1.8356513830245655E-2</v>
      </c>
      <c r="Q173" s="161">
        <v>8.2400000000000001E-2</v>
      </c>
      <c r="R173" s="161">
        <f t="shared" si="103"/>
        <v>2.2969336080958021E-3</v>
      </c>
      <c r="S173" s="161">
        <v>0.92981000000000003</v>
      </c>
      <c r="T173" s="162">
        <v>12.13592</v>
      </c>
      <c r="U173" s="162">
        <f t="shared" si="104"/>
        <v>0.33829376716037796</v>
      </c>
      <c r="V173" s="163">
        <v>5.731E-2</v>
      </c>
      <c r="W173" s="163">
        <f t="shared" si="105"/>
        <v>1.2044394712894459E-3</v>
      </c>
      <c r="X173" s="162">
        <v>-0.10234</v>
      </c>
      <c r="Y173" s="164">
        <v>2.479E-2</v>
      </c>
      <c r="Z173" s="164">
        <f t="shared" si="106"/>
        <v>6.8316735870502482E-4</v>
      </c>
      <c r="AA173" s="15">
        <v>0.64800000000000002</v>
      </c>
      <c r="AB173" s="15">
        <v>1.2999999999999999E-2</v>
      </c>
      <c r="AC173" s="15">
        <v>8.2400000000000001E-2</v>
      </c>
      <c r="AD173" s="15">
        <v>1.6000000000000001E-3</v>
      </c>
      <c r="AE173" s="47">
        <v>0.92981000000000003</v>
      </c>
      <c r="AF173" s="67">
        <v>12.13592</v>
      </c>
      <c r="AG173" s="47">
        <v>0.235649</v>
      </c>
      <c r="AH173" s="15">
        <v>5.731E-2</v>
      </c>
      <c r="AI173" s="4">
        <v>3.6999999999999999E-4</v>
      </c>
      <c r="AJ173" s="89">
        <v>-0.10234</v>
      </c>
      <c r="AK173" s="4">
        <v>2.479E-2</v>
      </c>
      <c r="AL173" s="4">
        <v>4.6999999999999999E-4</v>
      </c>
      <c r="AM173" s="4">
        <v>5.6179999999999997E-3</v>
      </c>
      <c r="AN173" s="4">
        <v>1.9000000000000001E-5</v>
      </c>
      <c r="AO173" s="46">
        <v>509.4</v>
      </c>
      <c r="AP173" s="46">
        <v>8.9</v>
      </c>
      <c r="AQ173" s="166">
        <v>510.2</v>
      </c>
      <c r="AR173" s="166">
        <v>9.4</v>
      </c>
      <c r="AS173" s="46">
        <v>494.9</v>
      </c>
      <c r="AT173" s="46">
        <v>9.4</v>
      </c>
      <c r="AU173" s="46">
        <v>503</v>
      </c>
      <c r="AV173" s="46">
        <v>14</v>
      </c>
      <c r="AW173" s="46">
        <v>39.9</v>
      </c>
      <c r="AX173" s="46">
        <v>1.7</v>
      </c>
      <c r="AY173" s="46">
        <v>401</v>
      </c>
      <c r="AZ173" s="46">
        <v>17</v>
      </c>
      <c r="BA173" s="46">
        <v>814800</v>
      </c>
      <c r="BB173" s="46">
        <v>27600</v>
      </c>
      <c r="BC173" s="46">
        <v>5766</v>
      </c>
      <c r="BD173" s="46">
        <v>192</v>
      </c>
      <c r="BE173" s="46">
        <v>146640</v>
      </c>
      <c r="BF173" s="46">
        <v>5220</v>
      </c>
      <c r="BG173" s="46">
        <v>9</v>
      </c>
      <c r="BH173" s="46">
        <v>12</v>
      </c>
      <c r="BI173" s="46">
        <f t="shared" si="83"/>
        <v>16293.333333333334</v>
      </c>
      <c r="BJ173" s="46">
        <f t="shared" si="84"/>
        <v>21732.185495705515</v>
      </c>
      <c r="BL173" s="45" t="s">
        <v>2583</v>
      </c>
      <c r="BM173" s="45" t="s">
        <v>1758</v>
      </c>
      <c r="BN173" s="45" t="s">
        <v>2585</v>
      </c>
      <c r="BO173" s="45" t="s">
        <v>1760</v>
      </c>
      <c r="BP173" s="186">
        <v>4.1303819444444445E-2</v>
      </c>
      <c r="BQ173" s="46">
        <v>17.274000000000001</v>
      </c>
      <c r="BR173" s="46" t="s">
        <v>2582</v>
      </c>
      <c r="BS173" s="46">
        <v>212000</v>
      </c>
      <c r="BT173" s="46">
        <v>18000</v>
      </c>
      <c r="BU173" s="46">
        <v>4670</v>
      </c>
      <c r="BV173" s="46">
        <v>970</v>
      </c>
      <c r="BW173" s="46">
        <v>7630</v>
      </c>
      <c r="BX173" s="46">
        <v>820</v>
      </c>
      <c r="BY173" s="46">
        <v>0.63</v>
      </c>
      <c r="BZ173" s="46">
        <v>0.3</v>
      </c>
      <c r="CA173" s="166">
        <v>14400</v>
      </c>
      <c r="CB173" s="46">
        <v>1400</v>
      </c>
      <c r="CC173" s="46">
        <v>94100</v>
      </c>
      <c r="CD173" s="46">
        <v>9800</v>
      </c>
      <c r="CE173" s="46">
        <v>239000</v>
      </c>
      <c r="CF173" s="46">
        <v>25000</v>
      </c>
      <c r="CG173" s="46">
        <v>30900</v>
      </c>
      <c r="CH173" s="46">
        <v>2200</v>
      </c>
      <c r="CI173" s="46">
        <v>99500</v>
      </c>
      <c r="CJ173" s="46">
        <v>8700</v>
      </c>
      <c r="CK173" s="46">
        <v>40800</v>
      </c>
      <c r="CL173" s="46">
        <v>3200</v>
      </c>
      <c r="CM173" s="46">
        <v>165</v>
      </c>
      <c r="CN173" s="46">
        <v>18</v>
      </c>
      <c r="CO173" s="46">
        <v>23800</v>
      </c>
      <c r="CP173" s="46">
        <v>2200</v>
      </c>
      <c r="CQ173" s="46">
        <v>2310</v>
      </c>
      <c r="CR173" s="46">
        <v>230</v>
      </c>
      <c r="CS173" s="46">
        <v>5160</v>
      </c>
      <c r="CT173" s="46">
        <v>450</v>
      </c>
      <c r="CU173" s="46">
        <v>310</v>
      </c>
      <c r="CV173" s="46">
        <v>30</v>
      </c>
      <c r="CW173" s="46">
        <v>329</v>
      </c>
      <c r="CX173" s="46">
        <v>37</v>
      </c>
      <c r="CY173" s="46">
        <v>29.4</v>
      </c>
      <c r="CZ173" s="46">
        <v>3.8</v>
      </c>
      <c r="DA173" s="46">
        <v>107</v>
      </c>
      <c r="DB173" s="46">
        <v>16</v>
      </c>
      <c r="DC173" s="46">
        <v>8.9</v>
      </c>
      <c r="DD173" s="46">
        <v>1.8</v>
      </c>
      <c r="DE173" s="46">
        <v>54900</v>
      </c>
      <c r="DF173" s="46">
        <v>4200</v>
      </c>
      <c r="DG173" s="46">
        <v>4300</v>
      </c>
      <c r="DH173" s="46">
        <v>420</v>
      </c>
      <c r="DJ173" s="203" t="e">
        <f>#REF!</f>
        <v>#REF!</v>
      </c>
      <c r="DK173" s="204">
        <f t="shared" si="85"/>
        <v>397046.4135021097</v>
      </c>
      <c r="DL173" s="204">
        <f t="shared" si="86"/>
        <v>389885.80750407832</v>
      </c>
      <c r="DM173" s="204">
        <f t="shared" si="87"/>
        <v>332974.13793103449</v>
      </c>
      <c r="DN173" s="204">
        <f t="shared" si="88"/>
        <v>217724.28884026257</v>
      </c>
      <c r="DO173" s="204">
        <f t="shared" si="89"/>
        <v>275675.67567567568</v>
      </c>
      <c r="DP173" s="204">
        <f t="shared" si="90"/>
        <v>2930.7282415630548</v>
      </c>
      <c r="DQ173" s="204">
        <f t="shared" si="91"/>
        <v>119597.98994974873</v>
      </c>
      <c r="DR173" s="204">
        <f t="shared" si="92"/>
        <v>63988.919667590024</v>
      </c>
      <c r="DS173" s="204">
        <f t="shared" si="93"/>
        <v>20975.609756097561</v>
      </c>
      <c r="DT173" s="204">
        <f t="shared" si="94"/>
        <v>5677.6556776556772</v>
      </c>
      <c r="DU173" s="204">
        <f t="shared" si="95"/>
        <v>2056.25</v>
      </c>
      <c r="DV173" s="204">
        <f t="shared" si="96"/>
        <v>1190.2834008097166</v>
      </c>
      <c r="DW173" s="204">
        <f t="shared" si="97"/>
        <v>664.5962732919254</v>
      </c>
      <c r="DX173" s="204">
        <f t="shared" si="98"/>
        <v>361.78861788617888</v>
      </c>
      <c r="DY173" s="205">
        <f t="shared" si="99"/>
        <v>1.6140403410035958E-2</v>
      </c>
      <c r="DZ173" s="206">
        <f t="shared" si="100"/>
        <v>1.7248062015503877E-3</v>
      </c>
      <c r="EA173" s="206">
        <f t="shared" si="101"/>
        <v>12.767441860465116</v>
      </c>
      <c r="EB173" s="223"/>
    </row>
    <row r="174" spans="1:132">
      <c r="A174" s="186">
        <v>42528.045351782406</v>
      </c>
      <c r="B174" s="45" t="s">
        <v>2586</v>
      </c>
      <c r="D174" s="45">
        <v>65791</v>
      </c>
      <c r="E174" s="45">
        <v>29834</v>
      </c>
      <c r="F174" s="45" t="s">
        <v>2232</v>
      </c>
      <c r="G174" s="45" t="s">
        <v>1754</v>
      </c>
      <c r="H174" s="45" t="s">
        <v>2587</v>
      </c>
      <c r="I174" s="45" t="s">
        <v>1756</v>
      </c>
      <c r="J174" s="159">
        <v>0.9247822916666667</v>
      </c>
      <c r="K174" s="46">
        <v>17.074999999999999</v>
      </c>
      <c r="L174" s="45" t="s">
        <v>2586</v>
      </c>
      <c r="M174" s="46">
        <v>3610</v>
      </c>
      <c r="N174" s="46">
        <v>54500</v>
      </c>
      <c r="O174" s="160">
        <v>0.65300000000000002</v>
      </c>
      <c r="P174" s="160">
        <f t="shared" si="102"/>
        <v>1.914585072541829E-2</v>
      </c>
      <c r="Q174" s="161">
        <v>8.3199999999999996E-2</v>
      </c>
      <c r="R174" s="161">
        <f t="shared" si="103"/>
        <v>2.3084401659995437E-3</v>
      </c>
      <c r="S174" s="161">
        <v>0.97180999999999995</v>
      </c>
      <c r="T174" s="162">
        <v>12.01923</v>
      </c>
      <c r="U174" s="162">
        <f t="shared" si="104"/>
        <v>0.33348169284980245</v>
      </c>
      <c r="V174" s="163">
        <v>5.7009999999999998E-2</v>
      </c>
      <c r="W174" s="163">
        <f t="shared" si="105"/>
        <v>1.1765016107086297E-3</v>
      </c>
      <c r="X174" s="162">
        <v>-0.33512999999999998</v>
      </c>
      <c r="Y174" s="164">
        <v>2.5440000000000001E-2</v>
      </c>
      <c r="Z174" s="164">
        <f t="shared" si="106"/>
        <v>8.0980086441050428E-4</v>
      </c>
      <c r="AA174" s="15">
        <v>0.65300000000000002</v>
      </c>
      <c r="AB174" s="15">
        <v>1.4E-2</v>
      </c>
      <c r="AC174" s="15">
        <v>8.3199999999999996E-2</v>
      </c>
      <c r="AD174" s="15">
        <v>1.6000000000000001E-3</v>
      </c>
      <c r="AE174" s="47">
        <v>0.97180999999999995</v>
      </c>
      <c r="AF174" s="67">
        <v>12.01923</v>
      </c>
      <c r="AG174" s="47">
        <v>0.23113909999999999</v>
      </c>
      <c r="AH174" s="15">
        <v>5.7009999999999998E-2</v>
      </c>
      <c r="AI174" s="4">
        <v>2.9E-4</v>
      </c>
      <c r="AJ174" s="89">
        <v>-0.33512999999999998</v>
      </c>
      <c r="AK174" s="4">
        <v>2.5440000000000001E-2</v>
      </c>
      <c r="AL174" s="4">
        <v>6.3000000000000003E-4</v>
      </c>
      <c r="AM174" s="4">
        <v>9.1240000000000002E-3</v>
      </c>
      <c r="AN174" s="4">
        <v>1.7E-5</v>
      </c>
      <c r="AO174" s="46">
        <v>509.9</v>
      </c>
      <c r="AP174" s="46">
        <v>8.3000000000000007</v>
      </c>
      <c r="AQ174" s="166">
        <v>515</v>
      </c>
      <c r="AR174" s="166">
        <v>9.5</v>
      </c>
      <c r="AS174" s="46">
        <v>508</v>
      </c>
      <c r="AT174" s="46">
        <v>12</v>
      </c>
      <c r="AU174" s="46">
        <v>492</v>
      </c>
      <c r="AV174" s="46">
        <v>11</v>
      </c>
      <c r="AW174" s="46">
        <v>38.1</v>
      </c>
      <c r="AX174" s="46">
        <v>1.9</v>
      </c>
      <c r="AY174" s="46">
        <v>386</v>
      </c>
      <c r="AZ174" s="46">
        <v>18</v>
      </c>
      <c r="BA174" s="46">
        <v>804600</v>
      </c>
      <c r="BB174" s="46">
        <v>30600</v>
      </c>
      <c r="BC174" s="46">
        <v>5496</v>
      </c>
      <c r="BD174" s="46">
        <v>228</v>
      </c>
      <c r="BE174" s="46">
        <v>140700</v>
      </c>
      <c r="BF174" s="46">
        <v>5640</v>
      </c>
      <c r="BG174" s="46">
        <v>21</v>
      </c>
      <c r="BH174" s="46">
        <v>19.8</v>
      </c>
      <c r="BI174" s="46">
        <f t="shared" si="83"/>
        <v>6700</v>
      </c>
      <c r="BJ174" s="46">
        <f t="shared" si="84"/>
        <v>6322.8493964189847</v>
      </c>
      <c r="BL174" s="45" t="s">
        <v>2232</v>
      </c>
      <c r="BM174" s="45" t="s">
        <v>1758</v>
      </c>
      <c r="BN174" s="45" t="s">
        <v>2588</v>
      </c>
      <c r="BO174" s="45" t="s">
        <v>1760</v>
      </c>
      <c r="BP174" s="186">
        <v>4.5389236111111113E-2</v>
      </c>
      <c r="BQ174" s="46">
        <v>17.074999999999999</v>
      </c>
      <c r="BR174" s="46" t="s">
        <v>2586</v>
      </c>
      <c r="BS174" s="46">
        <v>215000</v>
      </c>
      <c r="BT174" s="46">
        <v>15000</v>
      </c>
      <c r="BU174" s="46">
        <v>2800</v>
      </c>
      <c r="BV174" s="46">
        <v>1100</v>
      </c>
      <c r="BW174" s="46">
        <v>6530</v>
      </c>
      <c r="BX174" s="46">
        <v>700</v>
      </c>
      <c r="BY174" s="46">
        <v>0.7</v>
      </c>
      <c r="BZ174" s="46">
        <v>0.32</v>
      </c>
      <c r="CA174" s="166">
        <v>14200</v>
      </c>
      <c r="CB174" s="46">
        <v>1500</v>
      </c>
      <c r="CC174" s="46">
        <v>93400</v>
      </c>
      <c r="CD174" s="46">
        <v>8800</v>
      </c>
      <c r="CE174" s="46">
        <v>224000</v>
      </c>
      <c r="CF174" s="46">
        <v>17000</v>
      </c>
      <c r="CG174" s="46">
        <v>28500</v>
      </c>
      <c r="CH174" s="46">
        <v>2600</v>
      </c>
      <c r="CI174" s="46">
        <v>103000</v>
      </c>
      <c r="CJ174" s="46">
        <v>10000</v>
      </c>
      <c r="CK174" s="46">
        <v>41800</v>
      </c>
      <c r="CL174" s="46">
        <v>3800</v>
      </c>
      <c r="CM174" s="46">
        <v>149</v>
      </c>
      <c r="CN174" s="46">
        <v>14</v>
      </c>
      <c r="CO174" s="46">
        <v>21600</v>
      </c>
      <c r="CP174" s="46">
        <v>2000</v>
      </c>
      <c r="CQ174" s="46">
        <v>2270</v>
      </c>
      <c r="CR174" s="46">
        <v>240</v>
      </c>
      <c r="CS174" s="46">
        <v>5090</v>
      </c>
      <c r="CT174" s="46">
        <v>410</v>
      </c>
      <c r="CU174" s="46">
        <v>311</v>
      </c>
      <c r="CV174" s="46">
        <v>25</v>
      </c>
      <c r="CW174" s="46">
        <v>317</v>
      </c>
      <c r="CX174" s="46">
        <v>29</v>
      </c>
      <c r="CY174" s="46">
        <v>29</v>
      </c>
      <c r="CZ174" s="46">
        <v>3.7</v>
      </c>
      <c r="DA174" s="46">
        <v>94</v>
      </c>
      <c r="DB174" s="46">
        <v>10</v>
      </c>
      <c r="DC174" s="46">
        <v>9.8000000000000007</v>
      </c>
      <c r="DD174" s="46">
        <v>2.1</v>
      </c>
      <c r="DE174" s="46">
        <v>54500</v>
      </c>
      <c r="DF174" s="46">
        <v>4600</v>
      </c>
      <c r="DG174" s="46">
        <v>3610</v>
      </c>
      <c r="DH174" s="46">
        <v>310</v>
      </c>
      <c r="DJ174" s="203" t="e">
        <f>#REF!</f>
        <v>#REF!</v>
      </c>
      <c r="DK174" s="204">
        <f t="shared" si="85"/>
        <v>394092.82700421941</v>
      </c>
      <c r="DL174" s="204">
        <f t="shared" si="86"/>
        <v>365415.98694942903</v>
      </c>
      <c r="DM174" s="204">
        <f t="shared" si="87"/>
        <v>307112.06896551728</v>
      </c>
      <c r="DN174" s="204">
        <f t="shared" si="88"/>
        <v>225382.93216630197</v>
      </c>
      <c r="DO174" s="204">
        <f t="shared" si="89"/>
        <v>282432.43243243243</v>
      </c>
      <c r="DP174" s="204">
        <f t="shared" si="90"/>
        <v>2646.5364120781528</v>
      </c>
      <c r="DQ174" s="204">
        <f t="shared" si="91"/>
        <v>108542.71356783919</v>
      </c>
      <c r="DR174" s="204">
        <f t="shared" si="92"/>
        <v>62880.886426592799</v>
      </c>
      <c r="DS174" s="204">
        <f t="shared" si="93"/>
        <v>20691.056910569107</v>
      </c>
      <c r="DT174" s="204">
        <f t="shared" si="94"/>
        <v>5695.9706959706955</v>
      </c>
      <c r="DU174" s="204">
        <f t="shared" si="95"/>
        <v>1981.25</v>
      </c>
      <c r="DV174" s="204">
        <f t="shared" si="96"/>
        <v>1174.089068825911</v>
      </c>
      <c r="DW174" s="204">
        <f t="shared" si="97"/>
        <v>583.85093167701859</v>
      </c>
      <c r="DX174" s="204">
        <f t="shared" si="98"/>
        <v>398.3739837398374</v>
      </c>
      <c r="DY174" s="205">
        <f t="shared" si="99"/>
        <v>1.5115421180843002E-2</v>
      </c>
      <c r="DZ174" s="206">
        <f t="shared" si="100"/>
        <v>1.9253438113948922E-3</v>
      </c>
      <c r="EA174" s="206">
        <f t="shared" si="101"/>
        <v>15.096952908587257</v>
      </c>
      <c r="EB174" s="223"/>
    </row>
    <row r="175" spans="1:132">
      <c r="A175" s="186">
        <v>42528.049997916663</v>
      </c>
      <c r="B175" s="45" t="s">
        <v>2589</v>
      </c>
      <c r="D175" s="45">
        <v>65809</v>
      </c>
      <c r="E175" s="45">
        <v>29843</v>
      </c>
      <c r="F175" s="45" t="s">
        <v>2590</v>
      </c>
      <c r="G175" s="45" t="s">
        <v>1754</v>
      </c>
      <c r="H175" s="45" t="s">
        <v>2591</v>
      </c>
      <c r="I175" s="45" t="s">
        <v>1756</v>
      </c>
      <c r="J175" s="159">
        <v>0.92942847222222225</v>
      </c>
      <c r="K175" s="46">
        <v>17.268000000000001</v>
      </c>
      <c r="L175" s="45" t="s">
        <v>2589</v>
      </c>
      <c r="M175" s="46">
        <v>3920</v>
      </c>
      <c r="N175" s="46">
        <v>54400</v>
      </c>
      <c r="O175" s="160">
        <v>0.65300000000000002</v>
      </c>
      <c r="P175" s="160">
        <f t="shared" si="102"/>
        <v>1.914585072541829E-2</v>
      </c>
      <c r="Q175" s="161">
        <v>8.3799999999999999E-2</v>
      </c>
      <c r="R175" s="161">
        <f t="shared" si="103"/>
        <v>2.5335698135239928E-3</v>
      </c>
      <c r="S175" s="161">
        <v>0.95986000000000005</v>
      </c>
      <c r="T175" s="162">
        <v>11.93317</v>
      </c>
      <c r="U175" s="162">
        <f t="shared" si="104"/>
        <v>0.36078190287901085</v>
      </c>
      <c r="V175" s="163">
        <v>5.6849999999999998E-2</v>
      </c>
      <c r="W175" s="163">
        <f t="shared" si="105"/>
        <v>1.1785028638064481E-3</v>
      </c>
      <c r="X175" s="162">
        <v>6.6549999999999998E-2</v>
      </c>
      <c r="Y175" s="164">
        <v>2.5559999999999999E-2</v>
      </c>
      <c r="Z175" s="164">
        <f t="shared" si="106"/>
        <v>7.8824199329901212E-4</v>
      </c>
      <c r="AA175" s="15">
        <v>0.65300000000000002</v>
      </c>
      <c r="AB175" s="15">
        <v>1.4E-2</v>
      </c>
      <c r="AC175" s="15">
        <v>8.3799999999999999E-2</v>
      </c>
      <c r="AD175" s="15">
        <v>1.9E-3</v>
      </c>
      <c r="AE175" s="47">
        <v>0.95986000000000005</v>
      </c>
      <c r="AF175" s="67">
        <v>11.93317</v>
      </c>
      <c r="AG175" s="47">
        <v>0.2705612</v>
      </c>
      <c r="AH175" s="15">
        <v>5.6849999999999998E-2</v>
      </c>
      <c r="AI175" s="4">
        <v>3.1E-4</v>
      </c>
      <c r="AJ175" s="89">
        <v>6.6549999999999998E-2</v>
      </c>
      <c r="AK175" s="4">
        <v>2.5559999999999999E-2</v>
      </c>
      <c r="AL175" s="4">
        <v>5.9999999999999995E-4</v>
      </c>
      <c r="AM175" s="4">
        <v>7.8650000000000005E-3</v>
      </c>
      <c r="AN175" s="4">
        <v>2.5999999999999998E-5</v>
      </c>
      <c r="AO175" s="46">
        <v>510.4</v>
      </c>
      <c r="AP175" s="46">
        <v>8.6</v>
      </c>
      <c r="AQ175" s="166">
        <v>519</v>
      </c>
      <c r="AR175" s="166">
        <v>11</v>
      </c>
      <c r="AS175" s="46">
        <v>510</v>
      </c>
      <c r="AT175" s="46">
        <v>12</v>
      </c>
      <c r="AU175" s="46">
        <v>486</v>
      </c>
      <c r="AV175" s="46">
        <v>12</v>
      </c>
      <c r="AW175" s="46">
        <v>37.299999999999997</v>
      </c>
      <c r="AX175" s="46">
        <v>1.5</v>
      </c>
      <c r="AY175" s="46">
        <v>376</v>
      </c>
      <c r="AZ175" s="46">
        <v>14</v>
      </c>
      <c r="BA175" s="46">
        <v>790800</v>
      </c>
      <c r="BB175" s="46">
        <v>22200</v>
      </c>
      <c r="BC175" s="46">
        <v>5526</v>
      </c>
      <c r="BD175" s="46">
        <v>174</v>
      </c>
      <c r="BE175" s="46">
        <v>140640</v>
      </c>
      <c r="BF175" s="46">
        <v>4140</v>
      </c>
      <c r="BG175" s="46">
        <v>10.8</v>
      </c>
      <c r="BH175" s="46">
        <v>13.8</v>
      </c>
      <c r="BI175" s="46">
        <f t="shared" si="83"/>
        <v>13022.222222222221</v>
      </c>
      <c r="BJ175" s="46">
        <f t="shared" si="84"/>
        <v>16643.921116143527</v>
      </c>
      <c r="BL175" s="45" t="s">
        <v>2590</v>
      </c>
      <c r="BM175" s="45" t="s">
        <v>1758</v>
      </c>
      <c r="BN175" s="45" t="s">
        <v>2592</v>
      </c>
      <c r="BO175" s="45" t="s">
        <v>1760</v>
      </c>
      <c r="BP175" s="186">
        <v>5.0035416666666666E-2</v>
      </c>
      <c r="BQ175" s="46">
        <v>17.268000000000001</v>
      </c>
      <c r="BR175" s="46" t="s">
        <v>2589</v>
      </c>
      <c r="BS175" s="46">
        <v>224000</v>
      </c>
      <c r="BT175" s="46">
        <v>17000</v>
      </c>
      <c r="BU175" s="46">
        <v>3390</v>
      </c>
      <c r="BV175" s="46">
        <v>890</v>
      </c>
      <c r="BW175" s="46">
        <v>6340</v>
      </c>
      <c r="BX175" s="46">
        <v>770</v>
      </c>
      <c r="BY175" s="46">
        <v>1.1499999999999999</v>
      </c>
      <c r="BZ175" s="46">
        <v>0.39</v>
      </c>
      <c r="CA175" s="166">
        <v>14700</v>
      </c>
      <c r="CB175" s="46">
        <v>1400</v>
      </c>
      <c r="CC175" s="46">
        <v>93100</v>
      </c>
      <c r="CD175" s="46">
        <v>9800</v>
      </c>
      <c r="CE175" s="46">
        <v>235000</v>
      </c>
      <c r="CF175" s="46">
        <v>21000</v>
      </c>
      <c r="CG175" s="46">
        <v>28000</v>
      </c>
      <c r="CH175" s="46">
        <v>2400</v>
      </c>
      <c r="CI175" s="46">
        <v>98200</v>
      </c>
      <c r="CJ175" s="46">
        <v>7400</v>
      </c>
      <c r="CK175" s="46">
        <v>41500</v>
      </c>
      <c r="CL175" s="46">
        <v>3600</v>
      </c>
      <c r="CM175" s="46">
        <v>146</v>
      </c>
      <c r="CN175" s="46">
        <v>15</v>
      </c>
      <c r="CO175" s="46">
        <v>21400</v>
      </c>
      <c r="CP175" s="46">
        <v>1700</v>
      </c>
      <c r="CQ175" s="46">
        <v>2180</v>
      </c>
      <c r="CR175" s="46">
        <v>160</v>
      </c>
      <c r="CS175" s="46">
        <v>5310</v>
      </c>
      <c r="CT175" s="46">
        <v>400</v>
      </c>
      <c r="CU175" s="46">
        <v>314</v>
      </c>
      <c r="CV175" s="46">
        <v>25</v>
      </c>
      <c r="CW175" s="46">
        <v>309</v>
      </c>
      <c r="CX175" s="46">
        <v>23</v>
      </c>
      <c r="CY175" s="46">
        <v>25.9</v>
      </c>
      <c r="CZ175" s="46">
        <v>3.3</v>
      </c>
      <c r="DA175" s="46">
        <v>98</v>
      </c>
      <c r="DB175" s="46">
        <v>8.8000000000000007</v>
      </c>
      <c r="DC175" s="46">
        <v>10.1</v>
      </c>
      <c r="DD175" s="46">
        <v>1.2</v>
      </c>
      <c r="DE175" s="46">
        <v>54400</v>
      </c>
      <c r="DF175" s="46">
        <v>4900</v>
      </c>
      <c r="DG175" s="46">
        <v>3920</v>
      </c>
      <c r="DH175" s="46">
        <v>410</v>
      </c>
      <c r="DJ175" s="203" t="e">
        <f>#REF!</f>
        <v>#REF!</v>
      </c>
      <c r="DK175" s="204">
        <f t="shared" si="85"/>
        <v>392827.00421940931</v>
      </c>
      <c r="DL175" s="204">
        <f t="shared" si="86"/>
        <v>383360.52202283853</v>
      </c>
      <c r="DM175" s="204">
        <f t="shared" si="87"/>
        <v>301724.13793103449</v>
      </c>
      <c r="DN175" s="204">
        <f t="shared" si="88"/>
        <v>214879.64989059081</v>
      </c>
      <c r="DO175" s="204">
        <f t="shared" si="89"/>
        <v>280405.40540540544</v>
      </c>
      <c r="DP175" s="204">
        <f t="shared" si="90"/>
        <v>2593.2504440497332</v>
      </c>
      <c r="DQ175" s="204">
        <f t="shared" si="91"/>
        <v>107537.68844221105</v>
      </c>
      <c r="DR175" s="204">
        <f t="shared" si="92"/>
        <v>60387.811634349033</v>
      </c>
      <c r="DS175" s="204">
        <f t="shared" si="93"/>
        <v>21585.365853658535</v>
      </c>
      <c r="DT175" s="204">
        <f t="shared" si="94"/>
        <v>5750.9157509157503</v>
      </c>
      <c r="DU175" s="204">
        <f t="shared" si="95"/>
        <v>1931.25</v>
      </c>
      <c r="DV175" s="204">
        <f t="shared" si="96"/>
        <v>1048.5829959514169</v>
      </c>
      <c r="DW175" s="204">
        <f t="shared" si="97"/>
        <v>608.695652173913</v>
      </c>
      <c r="DX175" s="204">
        <f t="shared" si="98"/>
        <v>410.5691056910569</v>
      </c>
      <c r="DY175" s="205">
        <f t="shared" si="99"/>
        <v>1.4933820323574685E-2</v>
      </c>
      <c r="DZ175" s="206">
        <f t="shared" si="100"/>
        <v>1.9020715630885122E-3</v>
      </c>
      <c r="EA175" s="206">
        <f t="shared" si="101"/>
        <v>13.877551020408163</v>
      </c>
      <c r="EB175" s="223"/>
    </row>
    <row r="176" spans="1:132">
      <c r="A176" s="186">
        <v>42528.054095613428</v>
      </c>
      <c r="B176" s="45" t="s">
        <v>2593</v>
      </c>
      <c r="D176" s="45">
        <v>65909</v>
      </c>
      <c r="E176" s="45">
        <v>29821</v>
      </c>
      <c r="F176" s="45" t="s">
        <v>2594</v>
      </c>
      <c r="G176" s="45" t="s">
        <v>1754</v>
      </c>
      <c r="H176" s="45" t="s">
        <v>2595</v>
      </c>
      <c r="I176" s="45" t="s">
        <v>1756</v>
      </c>
      <c r="J176" s="159">
        <v>0.9335261574074073</v>
      </c>
      <c r="K176" s="46">
        <v>17.068000000000001</v>
      </c>
      <c r="L176" s="45" t="s">
        <v>2593</v>
      </c>
      <c r="M176" s="46">
        <v>3710</v>
      </c>
      <c r="N176" s="46">
        <v>53500</v>
      </c>
      <c r="O176" s="160">
        <v>0.65100000000000002</v>
      </c>
      <c r="P176" s="160">
        <f t="shared" si="102"/>
        <v>1.911858781395739E-2</v>
      </c>
      <c r="Q176" s="161">
        <v>8.2900000000000001E-2</v>
      </c>
      <c r="R176" s="161">
        <f t="shared" si="103"/>
        <v>2.4472359918896259E-3</v>
      </c>
      <c r="S176" s="161">
        <v>0.94974999999999998</v>
      </c>
      <c r="T176" s="162">
        <v>12.06273</v>
      </c>
      <c r="U176" s="162">
        <f t="shared" si="104"/>
        <v>0.3560958361547773</v>
      </c>
      <c r="V176" s="163">
        <v>5.6919999999999998E-2</v>
      </c>
      <c r="W176" s="163">
        <f t="shared" si="105"/>
        <v>1.1747572344957063E-3</v>
      </c>
      <c r="X176" s="162">
        <v>0.11438</v>
      </c>
      <c r="Y176" s="164">
        <v>2.53E-2</v>
      </c>
      <c r="Z176" s="164">
        <f t="shared" si="106"/>
        <v>7.1136207377115628E-4</v>
      </c>
      <c r="AA176" s="15">
        <v>0.65100000000000002</v>
      </c>
      <c r="AB176" s="15">
        <v>1.4E-2</v>
      </c>
      <c r="AC176" s="15">
        <v>8.2900000000000001E-2</v>
      </c>
      <c r="AD176" s="15">
        <v>1.8E-3</v>
      </c>
      <c r="AE176" s="47">
        <v>0.94974999999999998</v>
      </c>
      <c r="AF176" s="67">
        <v>12.06273</v>
      </c>
      <c r="AG176" s="47">
        <v>0.26191690000000001</v>
      </c>
      <c r="AH176" s="15">
        <v>5.6919999999999998E-2</v>
      </c>
      <c r="AI176" s="4">
        <v>2.9E-4</v>
      </c>
      <c r="AJ176" s="89">
        <v>0.11438</v>
      </c>
      <c r="AK176" s="4">
        <v>2.53E-2</v>
      </c>
      <c r="AL176" s="4">
        <v>5.0000000000000001E-4</v>
      </c>
      <c r="AM176" s="4">
        <v>7.2529999999999999E-3</v>
      </c>
      <c r="AN176" s="4">
        <v>1.5999999999999999E-5</v>
      </c>
      <c r="AO176" s="46">
        <v>508.7</v>
      </c>
      <c r="AP176" s="46">
        <v>8.6999999999999993</v>
      </c>
      <c r="AQ176" s="166">
        <v>513</v>
      </c>
      <c r="AR176" s="166">
        <v>11</v>
      </c>
      <c r="AS176" s="46">
        <v>505</v>
      </c>
      <c r="AT176" s="46">
        <v>9.9</v>
      </c>
      <c r="AU176" s="46">
        <v>488</v>
      </c>
      <c r="AV176" s="46">
        <v>11</v>
      </c>
      <c r="AW176" s="46">
        <v>39</v>
      </c>
      <c r="AX176" s="46">
        <v>1.5</v>
      </c>
      <c r="AY176" s="46">
        <v>389</v>
      </c>
      <c r="AZ176" s="46">
        <v>14</v>
      </c>
      <c r="BA176" s="46">
        <v>815400</v>
      </c>
      <c r="BB176" s="46">
        <v>22800</v>
      </c>
      <c r="BC176" s="46">
        <v>5724</v>
      </c>
      <c r="BD176" s="46">
        <v>192</v>
      </c>
      <c r="BE176" s="46">
        <v>145800</v>
      </c>
      <c r="BF176" s="46">
        <v>4260</v>
      </c>
      <c r="BG176" s="46">
        <v>54</v>
      </c>
      <c r="BH176" s="46">
        <v>12</v>
      </c>
      <c r="BI176" s="46">
        <f t="shared" si="83"/>
        <v>2700</v>
      </c>
      <c r="BJ176" s="46">
        <f t="shared" si="84"/>
        <v>605.16399165029918</v>
      </c>
      <c r="BL176" s="45" t="s">
        <v>2594</v>
      </c>
      <c r="BM176" s="45" t="s">
        <v>1758</v>
      </c>
      <c r="BN176" s="45" t="s">
        <v>2596</v>
      </c>
      <c r="BO176" s="45" t="s">
        <v>1760</v>
      </c>
      <c r="BP176" s="186">
        <v>5.4133101851851856E-2</v>
      </c>
      <c r="BQ176" s="46">
        <v>17.068000000000001</v>
      </c>
      <c r="BR176" s="46" t="s">
        <v>2593</v>
      </c>
      <c r="BS176" s="46">
        <v>243000</v>
      </c>
      <c r="BT176" s="46">
        <v>16000</v>
      </c>
      <c r="BU176" s="46">
        <v>2800</v>
      </c>
      <c r="BV176" s="46">
        <v>730</v>
      </c>
      <c r="BW176" s="46">
        <v>6420</v>
      </c>
      <c r="BX176" s="46">
        <v>730</v>
      </c>
      <c r="BY176" s="46">
        <v>0.43</v>
      </c>
      <c r="BZ176" s="46">
        <v>0.21</v>
      </c>
      <c r="CA176" s="166">
        <v>14150</v>
      </c>
      <c r="CB176" s="46">
        <v>850</v>
      </c>
      <c r="CC176" s="46">
        <v>85400</v>
      </c>
      <c r="CD176" s="46">
        <v>7100</v>
      </c>
      <c r="CE176" s="46">
        <v>222000</v>
      </c>
      <c r="CF176" s="46">
        <v>11000</v>
      </c>
      <c r="CG176" s="46">
        <v>26900</v>
      </c>
      <c r="CH176" s="46">
        <v>2200</v>
      </c>
      <c r="CI176" s="46">
        <v>95400</v>
      </c>
      <c r="CJ176" s="46">
        <v>9200</v>
      </c>
      <c r="CK176" s="46">
        <v>36600</v>
      </c>
      <c r="CL176" s="46">
        <v>3000</v>
      </c>
      <c r="CM176" s="46">
        <v>125</v>
      </c>
      <c r="CN176" s="46">
        <v>14</v>
      </c>
      <c r="CO176" s="46">
        <v>20800</v>
      </c>
      <c r="CP176" s="46">
        <v>1800</v>
      </c>
      <c r="CQ176" s="46">
        <v>2220</v>
      </c>
      <c r="CR176" s="46">
        <v>130</v>
      </c>
      <c r="CS176" s="46">
        <v>4800</v>
      </c>
      <c r="CT176" s="46">
        <v>450</v>
      </c>
      <c r="CU176" s="46">
        <v>262</v>
      </c>
      <c r="CV176" s="46">
        <v>24</v>
      </c>
      <c r="CW176" s="46">
        <v>300</v>
      </c>
      <c r="CX176" s="46">
        <v>23</v>
      </c>
      <c r="CY176" s="46">
        <v>25.5</v>
      </c>
      <c r="CZ176" s="46">
        <v>2.9</v>
      </c>
      <c r="DA176" s="46">
        <v>96</v>
      </c>
      <c r="DB176" s="46">
        <v>12</v>
      </c>
      <c r="DC176" s="46">
        <v>8.5</v>
      </c>
      <c r="DD176" s="46">
        <v>1.6</v>
      </c>
      <c r="DE176" s="46">
        <v>53500</v>
      </c>
      <c r="DF176" s="46">
        <v>3200</v>
      </c>
      <c r="DG176" s="46">
        <v>3710</v>
      </c>
      <c r="DH176" s="46">
        <v>250</v>
      </c>
      <c r="DJ176" s="203" t="e">
        <f>#REF!</f>
        <v>#REF!</v>
      </c>
      <c r="DK176" s="204">
        <f t="shared" si="85"/>
        <v>360337.55274261604</v>
      </c>
      <c r="DL176" s="204">
        <f t="shared" si="86"/>
        <v>362153.34420880914</v>
      </c>
      <c r="DM176" s="204">
        <f t="shared" si="87"/>
        <v>289870.68965517241</v>
      </c>
      <c r="DN176" s="204">
        <f t="shared" si="88"/>
        <v>208752.7352297593</v>
      </c>
      <c r="DO176" s="204">
        <f t="shared" si="89"/>
        <v>247297.29729729731</v>
      </c>
      <c r="DP176" s="204">
        <f t="shared" si="90"/>
        <v>2220.2486678507994</v>
      </c>
      <c r="DQ176" s="204">
        <f t="shared" si="91"/>
        <v>104522.61306532663</v>
      </c>
      <c r="DR176" s="204">
        <f t="shared" si="92"/>
        <v>61495.844875346258</v>
      </c>
      <c r="DS176" s="204">
        <f t="shared" si="93"/>
        <v>19512.195121951219</v>
      </c>
      <c r="DT176" s="204">
        <f t="shared" si="94"/>
        <v>4798.534798534798</v>
      </c>
      <c r="DU176" s="204">
        <f t="shared" si="95"/>
        <v>1875</v>
      </c>
      <c r="DV176" s="204">
        <f t="shared" si="96"/>
        <v>1032.3886639676114</v>
      </c>
      <c r="DW176" s="204">
        <f t="shared" si="97"/>
        <v>596.27329192546586</v>
      </c>
      <c r="DX176" s="204">
        <f t="shared" si="98"/>
        <v>345.52845528455282</v>
      </c>
      <c r="DY176" s="205">
        <f t="shared" si="99"/>
        <v>1.3809781395264429E-2</v>
      </c>
      <c r="DZ176" s="206">
        <f t="shared" si="100"/>
        <v>1.7708333333333332E-3</v>
      </c>
      <c r="EA176" s="206">
        <f t="shared" si="101"/>
        <v>14.420485175202156</v>
      </c>
      <c r="EB176" s="223"/>
    </row>
    <row r="177" spans="1:132">
      <c r="A177" s="186">
        <v>42528.057440266202</v>
      </c>
      <c r="B177" s="45" t="s">
        <v>2597</v>
      </c>
      <c r="D177" s="45">
        <v>65476</v>
      </c>
      <c r="E177" s="45">
        <v>29697</v>
      </c>
      <c r="F177" s="45" t="s">
        <v>2511</v>
      </c>
      <c r="G177" s="45" t="s">
        <v>1754</v>
      </c>
      <c r="H177" s="45" t="s">
        <v>2598</v>
      </c>
      <c r="I177" s="45" t="s">
        <v>1756</v>
      </c>
      <c r="J177" s="159">
        <v>0.93687083333333332</v>
      </c>
      <c r="K177" s="46">
        <v>17.164000000000001</v>
      </c>
      <c r="L177" s="45" t="s">
        <v>2597</v>
      </c>
      <c r="M177" s="46">
        <v>3750</v>
      </c>
      <c r="N177" s="46">
        <v>54800</v>
      </c>
      <c r="O177" s="160">
        <v>0.65900000000000003</v>
      </c>
      <c r="P177" s="160">
        <f t="shared" si="102"/>
        <v>2.1510750800471844E-2</v>
      </c>
      <c r="Q177" s="161">
        <v>8.4500000000000006E-2</v>
      </c>
      <c r="R177" s="161">
        <f t="shared" si="103"/>
        <v>2.6184155514356387E-3</v>
      </c>
      <c r="S177" s="161">
        <v>0.97185999999999995</v>
      </c>
      <c r="T177" s="162">
        <v>11.83432</v>
      </c>
      <c r="U177" s="162">
        <f t="shared" si="104"/>
        <v>0.36671200469823734</v>
      </c>
      <c r="V177" s="163">
        <v>5.6899999999999999E-2</v>
      </c>
      <c r="W177" s="163">
        <f t="shared" si="105"/>
        <v>1.209604894169993E-3</v>
      </c>
      <c r="X177" s="162">
        <v>-0.10465000000000001</v>
      </c>
      <c r="Y177" s="164">
        <v>2.5669999999999998E-2</v>
      </c>
      <c r="Z177" s="164">
        <f t="shared" si="106"/>
        <v>7.3073905055087891E-4</v>
      </c>
      <c r="AA177" s="15">
        <v>0.65900000000000003</v>
      </c>
      <c r="AB177" s="15">
        <v>1.7000000000000001E-2</v>
      </c>
      <c r="AC177" s="15">
        <v>8.4500000000000006E-2</v>
      </c>
      <c r="AD177" s="15">
        <v>2E-3</v>
      </c>
      <c r="AE177" s="47">
        <v>0.97185999999999995</v>
      </c>
      <c r="AF177" s="67">
        <v>11.83432</v>
      </c>
      <c r="AG177" s="47">
        <v>0.28010220000000002</v>
      </c>
      <c r="AH177" s="15">
        <v>5.6899999999999999E-2</v>
      </c>
      <c r="AI177" s="4">
        <v>4.0999999999999999E-4</v>
      </c>
      <c r="AJ177" s="89">
        <v>-0.10465000000000001</v>
      </c>
      <c r="AK177" s="4">
        <v>2.5669999999999998E-2</v>
      </c>
      <c r="AL177" s="4">
        <v>5.1999999999999995E-4</v>
      </c>
      <c r="AM177" s="4">
        <v>6.4209999999999996E-3</v>
      </c>
      <c r="AN177" s="4">
        <v>1.5999999999999999E-5</v>
      </c>
      <c r="AO177" s="46">
        <v>514</v>
      </c>
      <c r="AP177" s="46">
        <v>10</v>
      </c>
      <c r="AQ177" s="166">
        <v>523</v>
      </c>
      <c r="AR177" s="166">
        <v>12</v>
      </c>
      <c r="AS177" s="46">
        <v>512</v>
      </c>
      <c r="AT177" s="46">
        <v>10</v>
      </c>
      <c r="AU177" s="46">
        <v>487</v>
      </c>
      <c r="AV177" s="46">
        <v>16</v>
      </c>
      <c r="AW177" s="46">
        <v>39.6</v>
      </c>
      <c r="AX177" s="46">
        <v>2</v>
      </c>
      <c r="AY177" s="46">
        <v>407</v>
      </c>
      <c r="AZ177" s="46">
        <v>19</v>
      </c>
      <c r="BA177" s="46">
        <v>854400</v>
      </c>
      <c r="BB177" s="46">
        <v>34800</v>
      </c>
      <c r="BC177" s="46">
        <v>5880</v>
      </c>
      <c r="BD177" s="46">
        <v>282</v>
      </c>
      <c r="BE177" s="46">
        <v>148800</v>
      </c>
      <c r="BF177" s="46">
        <v>6600</v>
      </c>
      <c r="BG177" s="46">
        <v>18</v>
      </c>
      <c r="BH177" s="46">
        <v>13.8</v>
      </c>
      <c r="BI177" s="46">
        <f t="shared" si="83"/>
        <v>8266.6666666666661</v>
      </c>
      <c r="BJ177" s="46">
        <f t="shared" si="84"/>
        <v>6348.3755091313142</v>
      </c>
      <c r="BL177" s="45" t="s">
        <v>2511</v>
      </c>
      <c r="BM177" s="45" t="s">
        <v>1758</v>
      </c>
      <c r="BN177" s="45" t="s">
        <v>2599</v>
      </c>
      <c r="BO177" s="45" t="s">
        <v>1760</v>
      </c>
      <c r="BP177" s="186">
        <v>5.7477662037037032E-2</v>
      </c>
      <c r="BQ177" s="46">
        <v>17.164000000000001</v>
      </c>
      <c r="BR177" s="46" t="s">
        <v>2597</v>
      </c>
      <c r="BS177" s="46">
        <v>243000</v>
      </c>
      <c r="BT177" s="46">
        <v>11000</v>
      </c>
      <c r="BU177" s="46">
        <v>3430</v>
      </c>
      <c r="BV177" s="46">
        <v>850</v>
      </c>
      <c r="BW177" s="46">
        <v>6440</v>
      </c>
      <c r="BX177" s="46">
        <v>460</v>
      </c>
      <c r="BY177" s="46">
        <v>0.69</v>
      </c>
      <c r="BZ177" s="46">
        <v>0.43</v>
      </c>
      <c r="CA177" s="166">
        <v>14300</v>
      </c>
      <c r="CB177" s="46">
        <v>1000</v>
      </c>
      <c r="CC177" s="46">
        <v>88500</v>
      </c>
      <c r="CD177" s="46">
        <v>6800</v>
      </c>
      <c r="CE177" s="46">
        <v>235000</v>
      </c>
      <c r="CF177" s="46">
        <v>17000</v>
      </c>
      <c r="CG177" s="46">
        <v>30300</v>
      </c>
      <c r="CH177" s="46">
        <v>3100</v>
      </c>
      <c r="CI177" s="46">
        <v>103000</v>
      </c>
      <c r="CJ177" s="46">
        <v>4600</v>
      </c>
      <c r="CK177" s="46">
        <v>39700</v>
      </c>
      <c r="CL177" s="46">
        <v>3300</v>
      </c>
      <c r="CM177" s="46">
        <v>152</v>
      </c>
      <c r="CN177" s="46">
        <v>15</v>
      </c>
      <c r="CO177" s="46">
        <v>21300</v>
      </c>
      <c r="CP177" s="46">
        <v>1600</v>
      </c>
      <c r="CQ177" s="46">
        <v>2350</v>
      </c>
      <c r="CR177" s="46">
        <v>160</v>
      </c>
      <c r="CS177" s="46">
        <v>4920</v>
      </c>
      <c r="CT177" s="46">
        <v>360</v>
      </c>
      <c r="CU177" s="46">
        <v>304</v>
      </c>
      <c r="CV177" s="46">
        <v>15</v>
      </c>
      <c r="CW177" s="46">
        <v>328</v>
      </c>
      <c r="CX177" s="46">
        <v>30</v>
      </c>
      <c r="CY177" s="46">
        <v>28.6</v>
      </c>
      <c r="CZ177" s="46">
        <v>2.9</v>
      </c>
      <c r="DA177" s="46">
        <v>91</v>
      </c>
      <c r="DB177" s="46">
        <v>12</v>
      </c>
      <c r="DC177" s="46">
        <v>7.4</v>
      </c>
      <c r="DD177" s="46">
        <v>1.4</v>
      </c>
      <c r="DE177" s="46">
        <v>54800</v>
      </c>
      <c r="DF177" s="46">
        <v>3200</v>
      </c>
      <c r="DG177" s="46">
        <v>3750</v>
      </c>
      <c r="DH177" s="46">
        <v>250</v>
      </c>
      <c r="DJ177" s="203" t="e">
        <f>#REF!</f>
        <v>#REF!</v>
      </c>
      <c r="DK177" s="204">
        <f t="shared" si="85"/>
        <v>373417.72151898738</v>
      </c>
      <c r="DL177" s="204">
        <f t="shared" si="86"/>
        <v>383360.52202283853</v>
      </c>
      <c r="DM177" s="204">
        <f t="shared" si="87"/>
        <v>326508.62068965519</v>
      </c>
      <c r="DN177" s="204">
        <f t="shared" si="88"/>
        <v>225382.93216630197</v>
      </c>
      <c r="DO177" s="204">
        <f t="shared" si="89"/>
        <v>268243.24324324325</v>
      </c>
      <c r="DP177" s="204">
        <f t="shared" si="90"/>
        <v>2699.8223801065719</v>
      </c>
      <c r="DQ177" s="204">
        <f t="shared" si="91"/>
        <v>107035.17587939698</v>
      </c>
      <c r="DR177" s="204">
        <f t="shared" si="92"/>
        <v>65096.952908587256</v>
      </c>
      <c r="DS177" s="204">
        <f t="shared" si="93"/>
        <v>20000</v>
      </c>
      <c r="DT177" s="204">
        <f t="shared" si="94"/>
        <v>5567.7655677655675</v>
      </c>
      <c r="DU177" s="204">
        <f t="shared" si="95"/>
        <v>2050</v>
      </c>
      <c r="DV177" s="204">
        <f t="shared" si="96"/>
        <v>1157.8947368421054</v>
      </c>
      <c r="DW177" s="204">
        <f t="shared" si="97"/>
        <v>565.21739130434776</v>
      </c>
      <c r="DX177" s="204">
        <f t="shared" si="98"/>
        <v>300.8130081300813</v>
      </c>
      <c r="DY177" s="205">
        <f t="shared" si="99"/>
        <v>1.593336605902148E-2</v>
      </c>
      <c r="DZ177" s="206">
        <f t="shared" si="100"/>
        <v>1.5040650406504066E-3</v>
      </c>
      <c r="EA177" s="206">
        <f t="shared" si="101"/>
        <v>14.613333333333333</v>
      </c>
      <c r="EB177" s="223"/>
    </row>
    <row r="178" spans="1:132">
      <c r="A178" s="186">
        <v>42528.061900219909</v>
      </c>
      <c r="B178" s="45" t="s">
        <v>2600</v>
      </c>
      <c r="D178" s="45">
        <v>65516</v>
      </c>
      <c r="E178" s="45">
        <v>29746</v>
      </c>
      <c r="F178" s="45" t="s">
        <v>2601</v>
      </c>
      <c r="G178" s="45" t="s">
        <v>1754</v>
      </c>
      <c r="H178" s="45" t="s">
        <v>2602</v>
      </c>
      <c r="I178" s="45" t="s">
        <v>1756</v>
      </c>
      <c r="J178" s="159">
        <v>0.9413307870370371</v>
      </c>
      <c r="K178" s="46">
        <v>17.111999999999998</v>
      </c>
      <c r="L178" s="45" t="s">
        <v>2600</v>
      </c>
      <c r="M178" s="46">
        <v>3880</v>
      </c>
      <c r="N178" s="46">
        <v>54100</v>
      </c>
      <c r="O178" s="160">
        <v>0.64</v>
      </c>
      <c r="P178" s="160">
        <f t="shared" si="102"/>
        <v>2.1280037593951757E-2</v>
      </c>
      <c r="Q178" s="161">
        <v>8.3799999999999999E-2</v>
      </c>
      <c r="R178" s="161">
        <f t="shared" si="103"/>
        <v>2.5335698135239928E-3</v>
      </c>
      <c r="S178" s="161">
        <v>0.96660999999999997</v>
      </c>
      <c r="T178" s="162">
        <v>11.93317</v>
      </c>
      <c r="U178" s="162">
        <f t="shared" si="104"/>
        <v>0.36078190287901085</v>
      </c>
      <c r="V178" s="163">
        <v>5.6669999999999998E-2</v>
      </c>
      <c r="W178" s="163">
        <f t="shared" si="105"/>
        <v>1.1986223592107734E-3</v>
      </c>
      <c r="X178" s="162">
        <v>-3.2946999999999997E-2</v>
      </c>
      <c r="Y178" s="164">
        <v>2.5139999999999999E-2</v>
      </c>
      <c r="Z178" s="164">
        <f t="shared" si="106"/>
        <v>7.9051112579140847E-4</v>
      </c>
      <c r="AA178" s="15">
        <v>0.64</v>
      </c>
      <c r="AB178" s="15">
        <v>1.7000000000000001E-2</v>
      </c>
      <c r="AC178" s="15">
        <v>8.3799999999999999E-2</v>
      </c>
      <c r="AD178" s="15">
        <v>1.9E-3</v>
      </c>
      <c r="AE178" s="47">
        <v>0.96660999999999997</v>
      </c>
      <c r="AF178" s="67">
        <v>11.93317</v>
      </c>
      <c r="AG178" s="47">
        <v>0.2705612</v>
      </c>
      <c r="AH178" s="15">
        <v>5.6669999999999998E-2</v>
      </c>
      <c r="AI178" s="4">
        <v>3.8999999999999999E-4</v>
      </c>
      <c r="AJ178" s="89">
        <v>-3.2946999999999997E-2</v>
      </c>
      <c r="AK178" s="4">
        <v>2.5139999999999999E-2</v>
      </c>
      <c r="AL178" s="4">
        <v>6.0999999999999997E-4</v>
      </c>
      <c r="AM178" s="4">
        <v>5.6969999999999998E-3</v>
      </c>
      <c r="AN178" s="4">
        <v>1.7E-5</v>
      </c>
      <c r="AO178" s="46">
        <v>504.5</v>
      </c>
      <c r="AP178" s="46">
        <v>9.6999999999999993</v>
      </c>
      <c r="AQ178" s="166">
        <v>519</v>
      </c>
      <c r="AR178" s="166">
        <v>11</v>
      </c>
      <c r="AS178" s="46">
        <v>502</v>
      </c>
      <c r="AT178" s="46">
        <v>12</v>
      </c>
      <c r="AU178" s="46">
        <v>478</v>
      </c>
      <c r="AV178" s="46">
        <v>15</v>
      </c>
      <c r="AW178" s="46">
        <v>38.200000000000003</v>
      </c>
      <c r="AX178" s="46">
        <v>2</v>
      </c>
      <c r="AY178" s="46">
        <v>405</v>
      </c>
      <c r="AZ178" s="46">
        <v>19</v>
      </c>
      <c r="BA178" s="46">
        <v>832800</v>
      </c>
      <c r="BB178" s="46">
        <v>31800</v>
      </c>
      <c r="BC178" s="46">
        <v>5586</v>
      </c>
      <c r="BD178" s="46">
        <v>234</v>
      </c>
      <c r="BE178" s="46">
        <v>142440</v>
      </c>
      <c r="BF178" s="46">
        <v>5640</v>
      </c>
      <c r="BG178" s="46">
        <v>22.8</v>
      </c>
      <c r="BH178" s="46">
        <v>11.4</v>
      </c>
      <c r="BI178" s="46">
        <f t="shared" si="83"/>
        <v>6247.3684210526317</v>
      </c>
      <c r="BJ178" s="46">
        <f t="shared" si="84"/>
        <v>3133.4636080263454</v>
      </c>
      <c r="BL178" s="45" t="s">
        <v>2601</v>
      </c>
      <c r="BM178" s="45" t="s">
        <v>1758</v>
      </c>
      <c r="BN178" s="45" t="s">
        <v>2603</v>
      </c>
      <c r="BO178" s="45" t="s">
        <v>1760</v>
      </c>
      <c r="BP178" s="186">
        <v>6.1937615740740741E-2</v>
      </c>
      <c r="BQ178" s="46">
        <v>17.111999999999998</v>
      </c>
      <c r="BR178" s="46" t="s">
        <v>2600</v>
      </c>
      <c r="BS178" s="46">
        <v>220000</v>
      </c>
      <c r="BT178" s="46">
        <v>11000</v>
      </c>
      <c r="BU178" s="46">
        <v>5400</v>
      </c>
      <c r="BV178" s="46">
        <v>840</v>
      </c>
      <c r="BW178" s="46">
        <v>6820</v>
      </c>
      <c r="BX178" s="46">
        <v>630</v>
      </c>
      <c r="BY178" s="46">
        <v>0.98</v>
      </c>
      <c r="BZ178" s="46">
        <v>0.4</v>
      </c>
      <c r="CA178" s="166">
        <v>14400</v>
      </c>
      <c r="CB178" s="46">
        <v>1000</v>
      </c>
      <c r="CC178" s="46">
        <v>97700</v>
      </c>
      <c r="CD178" s="46">
        <v>5300</v>
      </c>
      <c r="CE178" s="46">
        <v>234000</v>
      </c>
      <c r="CF178" s="46">
        <v>15000</v>
      </c>
      <c r="CG178" s="46">
        <v>31800</v>
      </c>
      <c r="CH178" s="46">
        <v>2500</v>
      </c>
      <c r="CI178" s="46">
        <v>101200</v>
      </c>
      <c r="CJ178" s="46">
        <v>6600</v>
      </c>
      <c r="CK178" s="46">
        <v>43100</v>
      </c>
      <c r="CL178" s="46">
        <v>3000</v>
      </c>
      <c r="CM178" s="46">
        <v>160</v>
      </c>
      <c r="CN178" s="46">
        <v>11</v>
      </c>
      <c r="CO178" s="46">
        <v>21800</v>
      </c>
      <c r="CP178" s="46">
        <v>1200</v>
      </c>
      <c r="CQ178" s="46">
        <v>2240</v>
      </c>
      <c r="CR178" s="46">
        <v>120</v>
      </c>
      <c r="CS178" s="46">
        <v>5040</v>
      </c>
      <c r="CT178" s="46">
        <v>310</v>
      </c>
      <c r="CU178" s="46">
        <v>309</v>
      </c>
      <c r="CV178" s="46">
        <v>21</v>
      </c>
      <c r="CW178" s="46">
        <v>318</v>
      </c>
      <c r="CX178" s="46">
        <v>16</v>
      </c>
      <c r="CY178" s="46">
        <v>26.5</v>
      </c>
      <c r="CZ178" s="46">
        <v>3.7</v>
      </c>
      <c r="DA178" s="46">
        <v>95</v>
      </c>
      <c r="DB178" s="46">
        <v>9.6999999999999993</v>
      </c>
      <c r="DC178" s="46">
        <v>9.8000000000000007</v>
      </c>
      <c r="DD178" s="46">
        <v>1.7</v>
      </c>
      <c r="DE178" s="46">
        <v>54100</v>
      </c>
      <c r="DF178" s="46">
        <v>2500</v>
      </c>
      <c r="DG178" s="46">
        <v>3880</v>
      </c>
      <c r="DH178" s="46">
        <v>290</v>
      </c>
      <c r="DJ178" s="203" t="e">
        <f>#REF!</f>
        <v>#REF!</v>
      </c>
      <c r="DK178" s="204">
        <f t="shared" si="85"/>
        <v>412236.28691983124</v>
      </c>
      <c r="DL178" s="204">
        <f t="shared" si="86"/>
        <v>381729.20065252855</v>
      </c>
      <c r="DM178" s="204">
        <f t="shared" si="87"/>
        <v>342672.41379310348</v>
      </c>
      <c r="DN178" s="204">
        <f t="shared" si="88"/>
        <v>221444.20131291027</v>
      </c>
      <c r="DO178" s="204">
        <f t="shared" si="89"/>
        <v>291216.21621621621</v>
      </c>
      <c r="DP178" s="204">
        <f t="shared" si="90"/>
        <v>2841.9182948490229</v>
      </c>
      <c r="DQ178" s="204">
        <f t="shared" si="91"/>
        <v>109547.73869346733</v>
      </c>
      <c r="DR178" s="204">
        <f t="shared" si="92"/>
        <v>62049.861495844874</v>
      </c>
      <c r="DS178" s="204">
        <f t="shared" si="93"/>
        <v>20487.804878048781</v>
      </c>
      <c r="DT178" s="204">
        <f t="shared" si="94"/>
        <v>5659.3406593406589</v>
      </c>
      <c r="DU178" s="204">
        <f t="shared" si="95"/>
        <v>1987.5</v>
      </c>
      <c r="DV178" s="204">
        <f t="shared" si="96"/>
        <v>1072.8744939271255</v>
      </c>
      <c r="DW178" s="204">
        <f t="shared" si="97"/>
        <v>590.06211180124217</v>
      </c>
      <c r="DX178" s="204">
        <f t="shared" si="98"/>
        <v>398.3739837398374</v>
      </c>
      <c r="DY178" s="205">
        <f t="shared" si="99"/>
        <v>1.5911169484149026E-2</v>
      </c>
      <c r="DZ178" s="206">
        <f t="shared" si="100"/>
        <v>1.9444444444444446E-3</v>
      </c>
      <c r="EA178" s="206">
        <f t="shared" si="101"/>
        <v>13.943298969072165</v>
      </c>
      <c r="EB178" s="223"/>
    </row>
    <row r="179" spans="1:132">
      <c r="A179" s="186">
        <v>42527.732476967591</v>
      </c>
      <c r="B179" s="45" t="s">
        <v>2604</v>
      </c>
      <c r="D179" s="45">
        <v>66593</v>
      </c>
      <c r="E179" s="45">
        <v>30735</v>
      </c>
      <c r="F179" s="45" t="s">
        <v>2605</v>
      </c>
      <c r="G179" s="45" t="s">
        <v>2201</v>
      </c>
      <c r="H179" s="45" t="s">
        <v>2606</v>
      </c>
      <c r="I179" s="45" t="s">
        <v>1756</v>
      </c>
      <c r="J179" s="159">
        <v>0.73241793981481484</v>
      </c>
      <c r="K179" s="46">
        <v>17.173999999999999</v>
      </c>
      <c r="L179" s="45" t="s">
        <v>2604</v>
      </c>
      <c r="M179" s="46">
        <v>7720</v>
      </c>
      <c r="N179" s="46">
        <v>145000</v>
      </c>
      <c r="O179" s="160">
        <v>0.31719999999999998</v>
      </c>
      <c r="P179" s="160">
        <f t="shared" si="102"/>
        <v>1.0288650834779067E-2</v>
      </c>
      <c r="Q179" s="161">
        <v>4.4400000000000002E-2</v>
      </c>
      <c r="R179" s="161">
        <f t="shared" si="103"/>
        <v>1.4136986949134529E-3</v>
      </c>
      <c r="S179" s="161">
        <v>0.96135999999999999</v>
      </c>
      <c r="T179" s="162">
        <v>22.52252</v>
      </c>
      <c r="U179" s="162">
        <f t="shared" si="104"/>
        <v>0.71711843467611402</v>
      </c>
      <c r="V179" s="163">
        <v>5.1790000000000003E-2</v>
      </c>
      <c r="W179" s="163">
        <f t="shared" si="105"/>
        <v>1.0841040724948875E-3</v>
      </c>
      <c r="X179" s="162">
        <v>-0.11538</v>
      </c>
      <c r="Y179" s="164">
        <v>1.2789999999999999E-2</v>
      </c>
      <c r="Z179" s="164">
        <f t="shared" si="106"/>
        <v>3.7925405732832968E-4</v>
      </c>
      <c r="AA179" s="15">
        <v>0.31719999999999998</v>
      </c>
      <c r="AB179" s="15">
        <v>8.0999999999999996E-3</v>
      </c>
      <c r="AC179" s="15">
        <v>4.4400000000000002E-2</v>
      </c>
      <c r="AD179" s="15">
        <v>1.1000000000000001E-3</v>
      </c>
      <c r="AE179" s="47">
        <v>0.96135999999999999</v>
      </c>
      <c r="AF179" s="67">
        <v>22.52252</v>
      </c>
      <c r="AG179" s="47">
        <v>0.5579904</v>
      </c>
      <c r="AH179" s="15">
        <v>5.1790000000000003E-2</v>
      </c>
      <c r="AI179" s="4">
        <v>3.2000000000000003E-4</v>
      </c>
      <c r="AJ179" s="89">
        <v>-0.11538</v>
      </c>
      <c r="AK179" s="4">
        <v>1.2789999999999999E-2</v>
      </c>
      <c r="AL179" s="4">
        <v>2.7999999999999998E-4</v>
      </c>
      <c r="AM179" s="4">
        <v>3.189E-3</v>
      </c>
      <c r="AN179" s="4">
        <v>9.9000000000000001E-6</v>
      </c>
      <c r="AO179" s="46">
        <v>279.60000000000002</v>
      </c>
      <c r="AP179" s="46">
        <v>6.2</v>
      </c>
      <c r="AQ179" s="166">
        <v>279.89999999999998</v>
      </c>
      <c r="AR179" s="166">
        <v>6.5</v>
      </c>
      <c r="AS179" s="46">
        <v>256.89999999999998</v>
      </c>
      <c r="AT179" s="46">
        <v>5.6</v>
      </c>
      <c r="AU179" s="46">
        <v>276</v>
      </c>
      <c r="AV179" s="46">
        <v>14</v>
      </c>
      <c r="AW179" s="46">
        <v>59.4</v>
      </c>
      <c r="AX179" s="46">
        <v>2.5</v>
      </c>
      <c r="AY179" s="46">
        <v>819</v>
      </c>
      <c r="AZ179" s="46">
        <v>34</v>
      </c>
      <c r="BA179" s="46">
        <v>873000</v>
      </c>
      <c r="BB179" s="46">
        <v>29400</v>
      </c>
      <c r="BC179" s="46">
        <v>4812</v>
      </c>
      <c r="BD179" s="46">
        <v>162</v>
      </c>
      <c r="BE179" s="46">
        <v>115620</v>
      </c>
      <c r="BF179" s="46">
        <v>4080</v>
      </c>
      <c r="BG179" s="46">
        <v>27.6</v>
      </c>
      <c r="BH179" s="46">
        <v>12</v>
      </c>
      <c r="BI179" s="46">
        <f t="shared" si="83"/>
        <v>4189.1304347826081</v>
      </c>
      <c r="BJ179" s="46">
        <f t="shared" si="84"/>
        <v>1827.3501738237039</v>
      </c>
      <c r="BL179" s="45" t="s">
        <v>2605</v>
      </c>
      <c r="BM179" s="45" t="s">
        <v>2203</v>
      </c>
      <c r="BN179" s="45" t="s">
        <v>2607</v>
      </c>
      <c r="BO179" s="45" t="s">
        <v>1756</v>
      </c>
      <c r="BP179" s="186">
        <v>0.73252627314814811</v>
      </c>
      <c r="BQ179" s="46">
        <v>18.173999999999999</v>
      </c>
      <c r="BR179" s="46" t="s">
        <v>2604</v>
      </c>
      <c r="BS179" s="46">
        <v>162000</v>
      </c>
      <c r="BT179" s="46">
        <v>11000</v>
      </c>
      <c r="BU179" s="46">
        <v>9500</v>
      </c>
      <c r="BV179" s="46">
        <v>1400</v>
      </c>
      <c r="BW179" s="46">
        <v>13800</v>
      </c>
      <c r="BX179" s="46">
        <v>1300</v>
      </c>
      <c r="BY179" s="46">
        <v>2.5499999999999998</v>
      </c>
      <c r="BZ179" s="46">
        <v>0.8</v>
      </c>
      <c r="CA179" s="166">
        <v>24700</v>
      </c>
      <c r="CB179" s="46">
        <v>2400</v>
      </c>
      <c r="CC179" s="46">
        <v>74400</v>
      </c>
      <c r="CD179" s="46">
        <v>6200</v>
      </c>
      <c r="CE179" s="46">
        <v>186000</v>
      </c>
      <c r="CF179" s="46">
        <v>14000</v>
      </c>
      <c r="CG179" s="46">
        <v>24700</v>
      </c>
      <c r="CH179" s="46">
        <v>1800</v>
      </c>
      <c r="CI179" s="46">
        <v>99200</v>
      </c>
      <c r="CJ179" s="46">
        <v>9200</v>
      </c>
      <c r="CK179" s="46">
        <v>38400</v>
      </c>
      <c r="CL179" s="46">
        <v>3700</v>
      </c>
      <c r="CM179" s="46">
        <v>302</v>
      </c>
      <c r="CN179" s="46">
        <v>35</v>
      </c>
      <c r="CO179" s="46">
        <v>24300</v>
      </c>
      <c r="CP179" s="46">
        <v>1900</v>
      </c>
      <c r="CQ179" s="46">
        <v>3220</v>
      </c>
      <c r="CR179" s="46">
        <v>270</v>
      </c>
      <c r="CS179" s="46">
        <v>9910</v>
      </c>
      <c r="CT179" s="46">
        <v>820</v>
      </c>
      <c r="CU179" s="46">
        <v>990</v>
      </c>
      <c r="CV179" s="46">
        <v>110</v>
      </c>
      <c r="CW179" s="46">
        <v>1360</v>
      </c>
      <c r="CX179" s="46">
        <v>140</v>
      </c>
      <c r="CY179" s="46">
        <v>143</v>
      </c>
      <c r="CZ179" s="46">
        <v>13</v>
      </c>
      <c r="DA179" s="46">
        <v>567</v>
      </c>
      <c r="DB179" s="46">
        <v>64</v>
      </c>
      <c r="DC179" s="46">
        <v>53.7</v>
      </c>
      <c r="DD179" s="46">
        <v>5.8</v>
      </c>
      <c r="DE179" s="46">
        <v>145000</v>
      </c>
      <c r="DF179" s="46">
        <v>12000</v>
      </c>
      <c r="DG179" s="46">
        <v>7720</v>
      </c>
      <c r="DH179" s="46">
        <v>740</v>
      </c>
      <c r="DJ179" s="203" t="e">
        <f>#REF!</f>
        <v>#REF!</v>
      </c>
      <c r="DK179" s="204">
        <f t="shared" si="85"/>
        <v>313924.05063291139</v>
      </c>
      <c r="DL179" s="204">
        <f t="shared" si="86"/>
        <v>303425.7748776509</v>
      </c>
      <c r="DM179" s="204">
        <f t="shared" si="87"/>
        <v>266163.79310344829</v>
      </c>
      <c r="DN179" s="204">
        <f t="shared" si="88"/>
        <v>217067.83369803062</v>
      </c>
      <c r="DO179" s="204">
        <f t="shared" si="89"/>
        <v>259459.45945945947</v>
      </c>
      <c r="DP179" s="204">
        <f t="shared" si="90"/>
        <v>5364.1207815275311</v>
      </c>
      <c r="DQ179" s="204">
        <f t="shared" si="91"/>
        <v>122110.55276381908</v>
      </c>
      <c r="DR179" s="204">
        <f t="shared" si="92"/>
        <v>89196.675900277012</v>
      </c>
      <c r="DS179" s="204">
        <f t="shared" si="93"/>
        <v>40284.552845528458</v>
      </c>
      <c r="DT179" s="204">
        <f t="shared" si="94"/>
        <v>18131.86813186813</v>
      </c>
      <c r="DU179" s="204">
        <f t="shared" si="95"/>
        <v>8500</v>
      </c>
      <c r="DV179" s="204">
        <f t="shared" si="96"/>
        <v>5789.4736842105267</v>
      </c>
      <c r="DW179" s="204">
        <f t="shared" si="97"/>
        <v>3521.7391304347825</v>
      </c>
      <c r="DX179" s="204">
        <f t="shared" si="98"/>
        <v>2182.9268292682927</v>
      </c>
      <c r="DY179" s="205">
        <f t="shared" si="99"/>
        <v>3.0136110180843782E-2</v>
      </c>
      <c r="DZ179" s="206">
        <f t="shared" si="100"/>
        <v>5.4187689202825429E-3</v>
      </c>
      <c r="EA179" s="206">
        <f t="shared" si="101"/>
        <v>18.782383419689118</v>
      </c>
      <c r="EB179" s="223"/>
    </row>
    <row r="180" spans="1:132">
      <c r="A180" s="186">
        <v>42527.73303369213</v>
      </c>
      <c r="B180" s="45" t="s">
        <v>2608</v>
      </c>
      <c r="D180" s="45">
        <v>66609</v>
      </c>
      <c r="E180" s="45">
        <v>30735</v>
      </c>
      <c r="F180" s="45" t="s">
        <v>2609</v>
      </c>
      <c r="G180" s="45" t="s">
        <v>2201</v>
      </c>
      <c r="H180" s="45" t="s">
        <v>2610</v>
      </c>
      <c r="I180" s="45" t="s">
        <v>1756</v>
      </c>
      <c r="J180" s="159">
        <v>0.73297465277777774</v>
      </c>
      <c r="K180" s="46">
        <v>17.033000000000001</v>
      </c>
      <c r="L180" s="45" t="s">
        <v>2608</v>
      </c>
      <c r="M180" s="46">
        <v>8080</v>
      </c>
      <c r="N180" s="46">
        <v>146200</v>
      </c>
      <c r="O180" s="160">
        <v>0.31390000000000001</v>
      </c>
      <c r="P180" s="160">
        <f t="shared" si="102"/>
        <v>8.2160382180221144E-3</v>
      </c>
      <c r="Q180" s="161">
        <v>4.4119999999999999E-2</v>
      </c>
      <c r="R180" s="161">
        <f t="shared" si="103"/>
        <v>1.239164944630052E-3</v>
      </c>
      <c r="S180" s="161">
        <v>0.90112000000000003</v>
      </c>
      <c r="T180" s="162">
        <v>22.665459999999999</v>
      </c>
      <c r="U180" s="162">
        <f t="shared" si="104"/>
        <v>0.63658754348922031</v>
      </c>
      <c r="V180" s="163">
        <v>5.1060000000000001E-2</v>
      </c>
      <c r="W180" s="163">
        <f t="shared" si="105"/>
        <v>1.1119574812015072E-3</v>
      </c>
      <c r="X180" s="162">
        <v>0.28087000000000001</v>
      </c>
      <c r="Y180" s="164">
        <v>1.2760000000000001E-2</v>
      </c>
      <c r="Z180" s="164">
        <f t="shared" si="106"/>
        <v>3.3049514368595494E-4</v>
      </c>
      <c r="AA180" s="15">
        <v>0.31390000000000001</v>
      </c>
      <c r="AB180" s="15">
        <v>5.3E-3</v>
      </c>
      <c r="AC180" s="15">
        <v>4.4119999999999999E-2</v>
      </c>
      <c r="AD180" s="15">
        <v>8.7000000000000001E-4</v>
      </c>
      <c r="AE180" s="47">
        <v>0.90112000000000003</v>
      </c>
      <c r="AF180" s="67">
        <v>22.665459999999999</v>
      </c>
      <c r="AG180" s="47">
        <v>0.44693899999999998</v>
      </c>
      <c r="AH180" s="15">
        <v>5.1060000000000001E-2</v>
      </c>
      <c r="AI180" s="4">
        <v>4.4000000000000002E-4</v>
      </c>
      <c r="AJ180" s="89">
        <v>0.28087000000000001</v>
      </c>
      <c r="AK180" s="4">
        <v>1.2760000000000001E-2</v>
      </c>
      <c r="AL180" s="4">
        <v>2.1000000000000001E-4</v>
      </c>
      <c r="AM180" s="4">
        <v>3.186E-3</v>
      </c>
      <c r="AN180" s="4">
        <v>9.7000000000000003E-6</v>
      </c>
      <c r="AO180" s="46">
        <v>277.10000000000002</v>
      </c>
      <c r="AP180" s="46">
        <v>4.0999999999999996</v>
      </c>
      <c r="AQ180" s="166">
        <v>278.3</v>
      </c>
      <c r="AR180" s="166">
        <v>5.4</v>
      </c>
      <c r="AS180" s="46">
        <v>256.3</v>
      </c>
      <c r="AT180" s="46">
        <v>4.2</v>
      </c>
      <c r="AU180" s="46">
        <v>243</v>
      </c>
      <c r="AV180" s="46">
        <v>20</v>
      </c>
      <c r="AW180" s="46">
        <v>58.8</v>
      </c>
      <c r="AX180" s="46">
        <v>2.1</v>
      </c>
      <c r="AY180" s="46">
        <v>813</v>
      </c>
      <c r="AZ180" s="46">
        <v>27</v>
      </c>
      <c r="BA180" s="46">
        <v>858000</v>
      </c>
      <c r="BB180" s="46">
        <v>24000</v>
      </c>
      <c r="BC180" s="46">
        <v>4746</v>
      </c>
      <c r="BD180" s="46">
        <v>162</v>
      </c>
      <c r="BE180" s="46">
        <v>114420</v>
      </c>
      <c r="BF180" s="46">
        <v>3660</v>
      </c>
      <c r="BG180" s="46">
        <v>16.2</v>
      </c>
      <c r="BH180" s="46">
        <v>8.4</v>
      </c>
      <c r="BI180" s="46">
        <f t="shared" si="83"/>
        <v>7062.9629629629635</v>
      </c>
      <c r="BJ180" s="46">
        <f t="shared" si="84"/>
        <v>3669.2391611763669</v>
      </c>
      <c r="BL180" s="45" t="s">
        <v>2609</v>
      </c>
      <c r="BM180" s="45" t="s">
        <v>2203</v>
      </c>
      <c r="BN180" s="45" t="s">
        <v>2611</v>
      </c>
      <c r="BO180" s="45" t="s">
        <v>1756</v>
      </c>
      <c r="BP180" s="186">
        <v>0.73308310185185188</v>
      </c>
      <c r="BQ180" s="46">
        <v>18.033000000000001</v>
      </c>
      <c r="BR180" s="46" t="s">
        <v>2608</v>
      </c>
      <c r="BS180" s="46">
        <v>160100</v>
      </c>
      <c r="BT180" s="46">
        <v>9600</v>
      </c>
      <c r="BU180" s="46">
        <v>11000</v>
      </c>
      <c r="BV180" s="46">
        <v>1800</v>
      </c>
      <c r="BW180" s="46">
        <v>12600</v>
      </c>
      <c r="BX180" s="46">
        <v>1400</v>
      </c>
      <c r="BY180" s="46">
        <v>2.34</v>
      </c>
      <c r="BZ180" s="46">
        <v>0.68</v>
      </c>
      <c r="CA180" s="166">
        <v>24200</v>
      </c>
      <c r="CB180" s="46">
        <v>2300</v>
      </c>
      <c r="CC180" s="46">
        <v>71300</v>
      </c>
      <c r="CD180" s="46">
        <v>5300</v>
      </c>
      <c r="CE180" s="46">
        <v>195000</v>
      </c>
      <c r="CF180" s="46">
        <v>18000</v>
      </c>
      <c r="CG180" s="46">
        <v>26200</v>
      </c>
      <c r="CH180" s="46">
        <v>2000</v>
      </c>
      <c r="CI180" s="46">
        <v>102100</v>
      </c>
      <c r="CJ180" s="46">
        <v>7500</v>
      </c>
      <c r="CK180" s="46">
        <v>39600</v>
      </c>
      <c r="CL180" s="46">
        <v>2900</v>
      </c>
      <c r="CM180" s="46">
        <v>287</v>
      </c>
      <c r="CN180" s="46">
        <v>29</v>
      </c>
      <c r="CO180" s="46">
        <v>25200</v>
      </c>
      <c r="CP180" s="46">
        <v>1600</v>
      </c>
      <c r="CQ180" s="46">
        <v>3460</v>
      </c>
      <c r="CR180" s="46">
        <v>260</v>
      </c>
      <c r="CS180" s="46">
        <v>10020</v>
      </c>
      <c r="CT180" s="46">
        <v>470</v>
      </c>
      <c r="CU180" s="46">
        <v>975</v>
      </c>
      <c r="CV180" s="46">
        <v>87</v>
      </c>
      <c r="CW180" s="46">
        <v>1336</v>
      </c>
      <c r="CX180" s="46">
        <v>75</v>
      </c>
      <c r="CY180" s="46">
        <v>140</v>
      </c>
      <c r="CZ180" s="46">
        <v>12</v>
      </c>
      <c r="DA180" s="46">
        <v>594</v>
      </c>
      <c r="DB180" s="46">
        <v>53</v>
      </c>
      <c r="DC180" s="46">
        <v>56.3</v>
      </c>
      <c r="DD180" s="46">
        <v>5.7</v>
      </c>
      <c r="DE180" s="46">
        <v>146200</v>
      </c>
      <c r="DF180" s="46">
        <v>5900</v>
      </c>
      <c r="DG180" s="46">
        <v>8080</v>
      </c>
      <c r="DH180" s="46">
        <v>430</v>
      </c>
      <c r="DJ180" s="203" t="e">
        <f>#REF!</f>
        <v>#REF!</v>
      </c>
      <c r="DK180" s="204">
        <f t="shared" si="85"/>
        <v>300843.8818565401</v>
      </c>
      <c r="DL180" s="204">
        <f t="shared" si="86"/>
        <v>318107.66721044044</v>
      </c>
      <c r="DM180" s="204">
        <f t="shared" si="87"/>
        <v>282327.58620689658</v>
      </c>
      <c r="DN180" s="204">
        <f t="shared" si="88"/>
        <v>223413.56673960612</v>
      </c>
      <c r="DO180" s="204">
        <f t="shared" si="89"/>
        <v>267567.56756756757</v>
      </c>
      <c r="DP180" s="204">
        <f t="shared" si="90"/>
        <v>5097.6909413854346</v>
      </c>
      <c r="DQ180" s="204">
        <f t="shared" si="91"/>
        <v>126633.16582914573</v>
      </c>
      <c r="DR180" s="204">
        <f t="shared" si="92"/>
        <v>95844.875346260393</v>
      </c>
      <c r="DS180" s="204">
        <f t="shared" si="93"/>
        <v>40731.707317073175</v>
      </c>
      <c r="DT180" s="204">
        <f t="shared" si="94"/>
        <v>17857.142857142855</v>
      </c>
      <c r="DU180" s="204">
        <f t="shared" si="95"/>
        <v>8350</v>
      </c>
      <c r="DV180" s="204">
        <f t="shared" si="96"/>
        <v>5668.0161943319836</v>
      </c>
      <c r="DW180" s="204">
        <f t="shared" si="97"/>
        <v>3689.4409937888199</v>
      </c>
      <c r="DX180" s="204">
        <f t="shared" si="98"/>
        <v>2288.6178861788617</v>
      </c>
      <c r="DY180" s="205">
        <f t="shared" si="99"/>
        <v>2.7693830796736263E-2</v>
      </c>
      <c r="DZ180" s="206">
        <f t="shared" si="100"/>
        <v>5.6187624750498998E-3</v>
      </c>
      <c r="EA180" s="206">
        <f t="shared" si="101"/>
        <v>18.094059405940595</v>
      </c>
      <c r="EB180" s="223"/>
    </row>
    <row r="181" spans="1:132">
      <c r="A181" s="186">
        <v>42527.733590231481</v>
      </c>
      <c r="B181" s="45" t="s">
        <v>2612</v>
      </c>
      <c r="D181" s="45">
        <v>66625</v>
      </c>
      <c r="E181" s="45">
        <v>30735</v>
      </c>
      <c r="F181" s="45" t="s">
        <v>2613</v>
      </c>
      <c r="G181" s="45" t="s">
        <v>2201</v>
      </c>
      <c r="H181" s="45" t="s">
        <v>2614</v>
      </c>
      <c r="I181" s="45" t="s">
        <v>1756</v>
      </c>
      <c r="J181" s="159">
        <v>0.73353124999999997</v>
      </c>
      <c r="K181" s="46">
        <v>17.088999999999999</v>
      </c>
      <c r="L181" s="45" t="s">
        <v>2612</v>
      </c>
      <c r="M181" s="46">
        <v>7880</v>
      </c>
      <c r="N181" s="46">
        <v>139000</v>
      </c>
      <c r="O181" s="160">
        <v>0.31069999999999998</v>
      </c>
      <c r="P181" s="160">
        <f t="shared" si="102"/>
        <v>7.9135198236941311E-3</v>
      </c>
      <c r="Q181" s="161">
        <v>4.3610000000000003E-2</v>
      </c>
      <c r="R181" s="161">
        <f t="shared" si="103"/>
        <v>1.197135263869543E-3</v>
      </c>
      <c r="S181" s="161">
        <v>0.98265999999999998</v>
      </c>
      <c r="T181" s="162">
        <v>22.930520000000001</v>
      </c>
      <c r="U181" s="162">
        <f t="shared" si="104"/>
        <v>0.62946421981110257</v>
      </c>
      <c r="V181" s="163">
        <v>5.1240000000000001E-2</v>
      </c>
      <c r="W181" s="163">
        <f t="shared" si="105"/>
        <v>1.0548530892972728E-3</v>
      </c>
      <c r="X181" s="162">
        <v>0.55925999999999998</v>
      </c>
      <c r="Y181" s="164">
        <v>1.274E-2</v>
      </c>
      <c r="Z181" s="164">
        <f t="shared" si="106"/>
        <v>3.6403714096229245E-4</v>
      </c>
      <c r="AA181" s="15">
        <v>0.31069999999999998</v>
      </c>
      <c r="AB181" s="15">
        <v>4.8999999999999998E-3</v>
      </c>
      <c r="AC181" s="15">
        <v>4.3610000000000003E-2</v>
      </c>
      <c r="AD181" s="15">
        <v>8.1999999999999998E-4</v>
      </c>
      <c r="AE181" s="47">
        <v>0.98265999999999998</v>
      </c>
      <c r="AF181" s="67">
        <v>22.930520000000001</v>
      </c>
      <c r="AG181" s="47">
        <v>0.43116320000000002</v>
      </c>
      <c r="AH181" s="15">
        <v>5.1240000000000001E-2</v>
      </c>
      <c r="AI181" s="4">
        <v>2.5000000000000001E-4</v>
      </c>
      <c r="AJ181" s="89">
        <v>0.55925999999999998</v>
      </c>
      <c r="AK181" s="4">
        <v>1.274E-2</v>
      </c>
      <c r="AL181" s="4">
        <v>2.5999999999999998E-4</v>
      </c>
      <c r="AM181" s="4">
        <v>3.1830000000000001E-3</v>
      </c>
      <c r="AN181" s="4">
        <v>1.1E-5</v>
      </c>
      <c r="AO181" s="46">
        <v>275.89999999999998</v>
      </c>
      <c r="AP181" s="46">
        <v>4.4000000000000004</v>
      </c>
      <c r="AQ181" s="166">
        <v>275.2</v>
      </c>
      <c r="AR181" s="166">
        <v>5.0999999999999996</v>
      </c>
      <c r="AS181" s="46">
        <v>255.9</v>
      </c>
      <c r="AT181" s="46">
        <v>5.0999999999999996</v>
      </c>
      <c r="AU181" s="46">
        <v>251</v>
      </c>
      <c r="AV181" s="46">
        <v>11</v>
      </c>
      <c r="AW181" s="46">
        <v>61.2</v>
      </c>
      <c r="AX181" s="46">
        <v>2.6</v>
      </c>
      <c r="AY181" s="46">
        <v>843</v>
      </c>
      <c r="AZ181" s="46">
        <v>33</v>
      </c>
      <c r="BA181" s="46">
        <v>891000</v>
      </c>
      <c r="BB181" s="46">
        <v>31200</v>
      </c>
      <c r="BC181" s="46">
        <v>4920</v>
      </c>
      <c r="BD181" s="46">
        <v>186</v>
      </c>
      <c r="BE181" s="46">
        <v>118020</v>
      </c>
      <c r="BF181" s="46">
        <v>4560</v>
      </c>
      <c r="BG181" s="46">
        <v>23.4</v>
      </c>
      <c r="BH181" s="46">
        <v>12.6</v>
      </c>
      <c r="BI181" s="46">
        <f t="shared" si="83"/>
        <v>5043.5897435897441</v>
      </c>
      <c r="BJ181" s="46">
        <f t="shared" si="84"/>
        <v>2722.7616672773206</v>
      </c>
      <c r="BL181" s="45" t="s">
        <v>2613</v>
      </c>
      <c r="BM181" s="45" t="s">
        <v>2203</v>
      </c>
      <c r="BN181" s="45" t="s">
        <v>2615</v>
      </c>
      <c r="BO181" s="45" t="s">
        <v>1756</v>
      </c>
      <c r="BP181" s="186">
        <v>0.73363958333333334</v>
      </c>
      <c r="BQ181" s="46">
        <v>18.088999999999999</v>
      </c>
      <c r="BR181" s="46" t="s">
        <v>2612</v>
      </c>
      <c r="BS181" s="46">
        <v>165300</v>
      </c>
      <c r="BT181" s="46">
        <v>9700</v>
      </c>
      <c r="BU181" s="46">
        <v>10100</v>
      </c>
      <c r="BV181" s="46">
        <v>1400</v>
      </c>
      <c r="BW181" s="46">
        <v>13400</v>
      </c>
      <c r="BX181" s="46">
        <v>1100</v>
      </c>
      <c r="BY181" s="46">
        <v>2.97</v>
      </c>
      <c r="BZ181" s="46">
        <v>0.94</v>
      </c>
      <c r="CA181" s="166">
        <v>25000</v>
      </c>
      <c r="CB181" s="46">
        <v>1800</v>
      </c>
      <c r="CC181" s="46">
        <v>72800</v>
      </c>
      <c r="CD181" s="46">
        <v>6400</v>
      </c>
      <c r="CE181" s="46">
        <v>183000</v>
      </c>
      <c r="CF181" s="46">
        <v>15000</v>
      </c>
      <c r="CG181" s="46">
        <v>24600</v>
      </c>
      <c r="CH181" s="46">
        <v>2500</v>
      </c>
      <c r="CI181" s="46">
        <v>97700</v>
      </c>
      <c r="CJ181" s="46">
        <v>5900</v>
      </c>
      <c r="CK181" s="46">
        <v>37200</v>
      </c>
      <c r="CL181" s="46">
        <v>3000</v>
      </c>
      <c r="CM181" s="46">
        <v>281</v>
      </c>
      <c r="CN181" s="46">
        <v>25</v>
      </c>
      <c r="CO181" s="46">
        <v>25300</v>
      </c>
      <c r="CP181" s="46">
        <v>1900</v>
      </c>
      <c r="CQ181" s="46">
        <v>3320</v>
      </c>
      <c r="CR181" s="46">
        <v>190</v>
      </c>
      <c r="CS181" s="46">
        <v>10100</v>
      </c>
      <c r="CT181" s="46">
        <v>740</v>
      </c>
      <c r="CU181" s="46">
        <v>953</v>
      </c>
      <c r="CV181" s="46">
        <v>50</v>
      </c>
      <c r="CW181" s="46">
        <v>1280</v>
      </c>
      <c r="CX181" s="46">
        <v>100</v>
      </c>
      <c r="CY181" s="46">
        <v>131</v>
      </c>
      <c r="CZ181" s="46">
        <v>11</v>
      </c>
      <c r="DA181" s="46">
        <v>578</v>
      </c>
      <c r="DB181" s="46">
        <v>61</v>
      </c>
      <c r="DC181" s="46">
        <v>55.5</v>
      </c>
      <c r="DD181" s="46">
        <v>6.4</v>
      </c>
      <c r="DE181" s="46">
        <v>139000</v>
      </c>
      <c r="DF181" s="46">
        <v>11000</v>
      </c>
      <c r="DG181" s="46">
        <v>7880</v>
      </c>
      <c r="DH181" s="46">
        <v>630</v>
      </c>
      <c r="DJ181" s="203" t="e">
        <f>#REF!</f>
        <v>#REF!</v>
      </c>
      <c r="DK181" s="204">
        <f t="shared" si="85"/>
        <v>307172.99578059075</v>
      </c>
      <c r="DL181" s="204">
        <f t="shared" si="86"/>
        <v>298531.81076672103</v>
      </c>
      <c r="DM181" s="204">
        <f t="shared" si="87"/>
        <v>265086.20689655177</v>
      </c>
      <c r="DN181" s="204">
        <f t="shared" si="88"/>
        <v>213785.5579868709</v>
      </c>
      <c r="DO181" s="204">
        <f t="shared" si="89"/>
        <v>251351.35135135136</v>
      </c>
      <c r="DP181" s="204">
        <f t="shared" si="90"/>
        <v>4991.1190053285964</v>
      </c>
      <c r="DQ181" s="204">
        <f t="shared" si="91"/>
        <v>127135.67839195979</v>
      </c>
      <c r="DR181" s="204">
        <f t="shared" si="92"/>
        <v>91966.759002770079</v>
      </c>
      <c r="DS181" s="204">
        <f t="shared" si="93"/>
        <v>41056.91056910569</v>
      </c>
      <c r="DT181" s="204">
        <f t="shared" si="94"/>
        <v>17454.212454212455</v>
      </c>
      <c r="DU181" s="204">
        <f t="shared" si="95"/>
        <v>8000</v>
      </c>
      <c r="DV181" s="204">
        <f t="shared" si="96"/>
        <v>5303.643724696356</v>
      </c>
      <c r="DW181" s="204">
        <f t="shared" si="97"/>
        <v>3590.0621118012423</v>
      </c>
      <c r="DX181" s="204">
        <f t="shared" si="98"/>
        <v>2256.0975609756097</v>
      </c>
      <c r="DY181" s="205">
        <f t="shared" si="99"/>
        <v>2.7920525655680168E-2</v>
      </c>
      <c r="DZ181" s="206">
        <f t="shared" si="100"/>
        <v>5.4950495049504947E-3</v>
      </c>
      <c r="EA181" s="206">
        <f t="shared" si="101"/>
        <v>17.639593908629443</v>
      </c>
      <c r="EB181" s="223"/>
    </row>
    <row r="182" spans="1:132">
      <c r="A182" s="186">
        <v>42527.734146782408</v>
      </c>
      <c r="B182" s="45" t="s">
        <v>2616</v>
      </c>
      <c r="D182" s="45">
        <v>66641</v>
      </c>
      <c r="E182" s="45">
        <v>30735</v>
      </c>
      <c r="F182" s="45" t="s">
        <v>2617</v>
      </c>
      <c r="G182" s="45" t="s">
        <v>2201</v>
      </c>
      <c r="H182" s="45" t="s">
        <v>2618</v>
      </c>
      <c r="I182" s="45" t="s">
        <v>1756</v>
      </c>
      <c r="J182" s="159">
        <v>0.73408773148148143</v>
      </c>
      <c r="K182" s="46">
        <v>17.084</v>
      </c>
      <c r="L182" s="45" t="s">
        <v>2616</v>
      </c>
      <c r="M182" s="46">
        <v>7690</v>
      </c>
      <c r="N182" s="46">
        <v>142000</v>
      </c>
      <c r="O182" s="160">
        <v>0.309</v>
      </c>
      <c r="P182" s="160">
        <f t="shared" si="102"/>
        <v>9.3376870797858714E-3</v>
      </c>
      <c r="Q182" s="161">
        <v>4.3470000000000002E-2</v>
      </c>
      <c r="R182" s="161">
        <f t="shared" si="103"/>
        <v>1.2658026544449968E-3</v>
      </c>
      <c r="S182" s="161">
        <v>0.97265000000000001</v>
      </c>
      <c r="T182" s="162">
        <v>23.004370000000002</v>
      </c>
      <c r="U182" s="162">
        <f t="shared" si="104"/>
        <v>0.66986412343381996</v>
      </c>
      <c r="V182" s="163">
        <v>5.1110000000000003E-2</v>
      </c>
      <c r="W182" s="163">
        <f t="shared" si="105"/>
        <v>1.0772617323566267E-3</v>
      </c>
      <c r="X182" s="162">
        <v>-0.24923000000000001</v>
      </c>
      <c r="Y182" s="164">
        <v>1.2619999999999999E-2</v>
      </c>
      <c r="Z182" s="164">
        <f t="shared" si="106"/>
        <v>3.6960216449582648E-4</v>
      </c>
      <c r="AA182" s="15">
        <v>0.309</v>
      </c>
      <c r="AB182" s="15">
        <v>7.0000000000000001E-3</v>
      </c>
      <c r="AC182" s="15">
        <v>4.3470000000000002E-2</v>
      </c>
      <c r="AD182" s="15">
        <v>9.2000000000000003E-4</v>
      </c>
      <c r="AE182" s="47">
        <v>0.97265000000000001</v>
      </c>
      <c r="AF182" s="67">
        <v>23.004370000000002</v>
      </c>
      <c r="AG182" s="47">
        <v>0.48686499999999999</v>
      </c>
      <c r="AH182" s="15">
        <v>5.1110000000000003E-2</v>
      </c>
      <c r="AI182" s="4">
        <v>3.4000000000000002E-4</v>
      </c>
      <c r="AJ182" s="89">
        <v>-0.24923000000000001</v>
      </c>
      <c r="AK182" s="4">
        <v>1.2619999999999999E-2</v>
      </c>
      <c r="AL182" s="4">
        <v>2.7E-4</v>
      </c>
      <c r="AM182" s="4">
        <v>3.2009999999999999E-3</v>
      </c>
      <c r="AN182" s="4">
        <v>1.2999999999999999E-5</v>
      </c>
      <c r="AO182" s="46">
        <v>273.39999999999998</v>
      </c>
      <c r="AP182" s="46">
        <v>5.5</v>
      </c>
      <c r="AQ182" s="166">
        <v>274.3</v>
      </c>
      <c r="AR182" s="166">
        <v>5.7</v>
      </c>
      <c r="AS182" s="46">
        <v>253.5</v>
      </c>
      <c r="AT182" s="46">
        <v>5.4</v>
      </c>
      <c r="AU182" s="46">
        <v>245</v>
      </c>
      <c r="AV182" s="46">
        <v>15</v>
      </c>
      <c r="AW182" s="46">
        <v>60.4</v>
      </c>
      <c r="AX182" s="46">
        <v>3.3</v>
      </c>
      <c r="AY182" s="46">
        <v>828</v>
      </c>
      <c r="AZ182" s="46">
        <v>41</v>
      </c>
      <c r="BA182" s="46">
        <v>870000</v>
      </c>
      <c r="BB182" s="46">
        <v>36600</v>
      </c>
      <c r="BC182" s="46">
        <v>4836</v>
      </c>
      <c r="BD182" s="46">
        <v>222</v>
      </c>
      <c r="BE182" s="46">
        <v>115080</v>
      </c>
      <c r="BF182" s="46">
        <v>5280</v>
      </c>
      <c r="BG182" s="46">
        <v>17.399999999999999</v>
      </c>
      <c r="BH182" s="46">
        <v>15</v>
      </c>
      <c r="BI182" s="46">
        <f t="shared" si="83"/>
        <v>6613.7931034482763</v>
      </c>
      <c r="BJ182" s="46">
        <f t="shared" si="84"/>
        <v>5709.6151467740528</v>
      </c>
      <c r="BL182" s="45" t="s">
        <v>2617</v>
      </c>
      <c r="BM182" s="45" t="s">
        <v>2203</v>
      </c>
      <c r="BN182" s="45" t="s">
        <v>2619</v>
      </c>
      <c r="BO182" s="45" t="s">
        <v>1756</v>
      </c>
      <c r="BP182" s="186">
        <v>0.73419618055555558</v>
      </c>
      <c r="BQ182" s="46">
        <v>18.084</v>
      </c>
      <c r="BR182" s="46" t="s">
        <v>2616</v>
      </c>
      <c r="BS182" s="46">
        <v>163000</v>
      </c>
      <c r="BT182" s="46">
        <v>11000</v>
      </c>
      <c r="BU182" s="46">
        <v>12400</v>
      </c>
      <c r="BV182" s="46">
        <v>1300</v>
      </c>
      <c r="BW182" s="46">
        <v>13600</v>
      </c>
      <c r="BX182" s="46">
        <v>1100</v>
      </c>
      <c r="BY182" s="46">
        <v>1.8</v>
      </c>
      <c r="BZ182" s="46">
        <v>0.55000000000000004</v>
      </c>
      <c r="CA182" s="166">
        <v>24000</v>
      </c>
      <c r="CB182" s="46">
        <v>1900</v>
      </c>
      <c r="CC182" s="46">
        <v>69500</v>
      </c>
      <c r="CD182" s="46">
        <v>5500</v>
      </c>
      <c r="CE182" s="46">
        <v>199000</v>
      </c>
      <c r="CF182" s="46">
        <v>17000</v>
      </c>
      <c r="CG182" s="46">
        <v>25900</v>
      </c>
      <c r="CH182" s="46">
        <v>1500</v>
      </c>
      <c r="CI182" s="46">
        <v>99800</v>
      </c>
      <c r="CJ182" s="46">
        <v>8200</v>
      </c>
      <c r="CK182" s="46">
        <v>37700</v>
      </c>
      <c r="CL182" s="46">
        <v>3300</v>
      </c>
      <c r="CM182" s="46">
        <v>286</v>
      </c>
      <c r="CN182" s="46">
        <v>26</v>
      </c>
      <c r="CO182" s="46">
        <v>24600</v>
      </c>
      <c r="CP182" s="46">
        <v>2300</v>
      </c>
      <c r="CQ182" s="46">
        <v>3270</v>
      </c>
      <c r="CR182" s="46">
        <v>310</v>
      </c>
      <c r="CS182" s="46">
        <v>10080</v>
      </c>
      <c r="CT182" s="46">
        <v>770</v>
      </c>
      <c r="CU182" s="46">
        <v>969</v>
      </c>
      <c r="CV182" s="46">
        <v>70</v>
      </c>
      <c r="CW182" s="46">
        <v>1270</v>
      </c>
      <c r="CX182" s="46">
        <v>120</v>
      </c>
      <c r="CY182" s="46">
        <v>141</v>
      </c>
      <c r="CZ182" s="46">
        <v>14</v>
      </c>
      <c r="DA182" s="46">
        <v>542</v>
      </c>
      <c r="DB182" s="46">
        <v>48</v>
      </c>
      <c r="DC182" s="46">
        <v>58.9</v>
      </c>
      <c r="DD182" s="46">
        <v>5.8</v>
      </c>
      <c r="DE182" s="46">
        <v>142000</v>
      </c>
      <c r="DF182" s="46">
        <v>10000</v>
      </c>
      <c r="DG182" s="46">
        <v>7690</v>
      </c>
      <c r="DH182" s="46">
        <v>480</v>
      </c>
      <c r="DJ182" s="203" t="e">
        <f>#REF!</f>
        <v>#REF!</v>
      </c>
      <c r="DK182" s="204">
        <f t="shared" si="85"/>
        <v>293248.94514767936</v>
      </c>
      <c r="DL182" s="204">
        <f t="shared" si="86"/>
        <v>324632.95269168029</v>
      </c>
      <c r="DM182" s="204">
        <f t="shared" si="87"/>
        <v>279094.8275862069</v>
      </c>
      <c r="DN182" s="204">
        <f t="shared" si="88"/>
        <v>218380.74398249452</v>
      </c>
      <c r="DO182" s="204">
        <f t="shared" si="89"/>
        <v>254729.72972972973</v>
      </c>
      <c r="DP182" s="204">
        <f t="shared" si="90"/>
        <v>5079.9289520426282</v>
      </c>
      <c r="DQ182" s="204">
        <f t="shared" si="91"/>
        <v>123618.0904522613</v>
      </c>
      <c r="DR182" s="204">
        <f t="shared" si="92"/>
        <v>90581.717451523538</v>
      </c>
      <c r="DS182" s="204">
        <f t="shared" si="93"/>
        <v>40975.609756097561</v>
      </c>
      <c r="DT182" s="204">
        <f t="shared" si="94"/>
        <v>17747.252747252747</v>
      </c>
      <c r="DU182" s="204">
        <f t="shared" si="95"/>
        <v>7937.5</v>
      </c>
      <c r="DV182" s="204">
        <f t="shared" si="96"/>
        <v>5708.5020242914979</v>
      </c>
      <c r="DW182" s="204">
        <f t="shared" si="97"/>
        <v>3366.4596273291922</v>
      </c>
      <c r="DX182" s="204">
        <f t="shared" si="98"/>
        <v>2394.3089430894306</v>
      </c>
      <c r="DY182" s="205">
        <f t="shared" si="99"/>
        <v>2.8627063775102917E-2</v>
      </c>
      <c r="DZ182" s="206">
        <f t="shared" si="100"/>
        <v>5.843253968253968E-3</v>
      </c>
      <c r="EA182" s="206">
        <f t="shared" si="101"/>
        <v>18.465539661898571</v>
      </c>
      <c r="EB182" s="223"/>
    </row>
    <row r="183" spans="1:132">
      <c r="A183" s="186">
        <v>42527.734705277777</v>
      </c>
      <c r="B183" s="45" t="s">
        <v>2620</v>
      </c>
      <c r="D183" s="45">
        <v>66520</v>
      </c>
      <c r="E183" s="45">
        <v>30748</v>
      </c>
      <c r="F183" s="45" t="s">
        <v>2621</v>
      </c>
      <c r="G183" s="45" t="s">
        <v>2201</v>
      </c>
      <c r="H183" s="45" t="s">
        <v>2622</v>
      </c>
      <c r="I183" s="45" t="s">
        <v>1756</v>
      </c>
      <c r="J183" s="159">
        <v>0.73464629629629619</v>
      </c>
      <c r="K183" s="46">
        <v>17.071999999999999</v>
      </c>
      <c r="L183" s="45" t="s">
        <v>2620</v>
      </c>
      <c r="M183" s="46">
        <v>8630</v>
      </c>
      <c r="N183" s="46">
        <v>152000</v>
      </c>
      <c r="O183" s="160">
        <v>0.307</v>
      </c>
      <c r="P183" s="160">
        <f t="shared" si="102"/>
        <v>8.446277286473609E-3</v>
      </c>
      <c r="Q183" s="161">
        <v>4.2880000000000001E-2</v>
      </c>
      <c r="R183" s="161">
        <f t="shared" si="103"/>
        <v>1.2947500762695479E-3</v>
      </c>
      <c r="S183" s="161">
        <v>0.96303000000000005</v>
      </c>
      <c r="T183" s="162">
        <v>23.320900000000002</v>
      </c>
      <c r="U183" s="162">
        <f t="shared" si="104"/>
        <v>0.70416820011076897</v>
      </c>
      <c r="V183" s="163">
        <v>5.1270000000000003E-2</v>
      </c>
      <c r="W183" s="163">
        <f t="shared" si="105"/>
        <v>1.0970620584087303E-3</v>
      </c>
      <c r="X183" s="162">
        <v>0.50951000000000002</v>
      </c>
      <c r="Y183" s="164">
        <v>1.2529999999999999E-2</v>
      </c>
      <c r="Z183" s="164">
        <f t="shared" si="106"/>
        <v>3.8327582757069354E-4</v>
      </c>
      <c r="AA183" s="15">
        <v>0.307</v>
      </c>
      <c r="AB183" s="15">
        <v>5.7999999999999996E-3</v>
      </c>
      <c r="AC183" s="15">
        <v>4.2880000000000001E-2</v>
      </c>
      <c r="AD183" s="15">
        <v>9.7000000000000005E-4</v>
      </c>
      <c r="AE183" s="47">
        <v>0.96303000000000005</v>
      </c>
      <c r="AF183" s="67">
        <v>23.320900000000002</v>
      </c>
      <c r="AG183" s="47">
        <v>0.52754820000000002</v>
      </c>
      <c r="AH183" s="15">
        <v>5.1270000000000003E-2</v>
      </c>
      <c r="AI183" s="4">
        <v>3.8999999999999999E-4</v>
      </c>
      <c r="AJ183" s="89">
        <v>0.50951000000000002</v>
      </c>
      <c r="AK183" s="4">
        <v>1.2529999999999999E-2</v>
      </c>
      <c r="AL183" s="4">
        <v>2.9E-4</v>
      </c>
      <c r="AM183" s="4">
        <v>3.2393000000000001E-3</v>
      </c>
      <c r="AN183" s="4">
        <v>9.7999999999999993E-6</v>
      </c>
      <c r="AO183" s="46">
        <v>271.8</v>
      </c>
      <c r="AP183" s="46">
        <v>4.5</v>
      </c>
      <c r="AQ183" s="166">
        <v>270.60000000000002</v>
      </c>
      <c r="AR183" s="166">
        <v>6</v>
      </c>
      <c r="AS183" s="46">
        <v>251.8</v>
      </c>
      <c r="AT183" s="46">
        <v>5.8</v>
      </c>
      <c r="AU183" s="46">
        <v>252</v>
      </c>
      <c r="AV183" s="46">
        <v>17</v>
      </c>
      <c r="AW183" s="46">
        <v>61.2</v>
      </c>
      <c r="AX183" s="46">
        <v>2.2000000000000002</v>
      </c>
      <c r="AY183" s="46">
        <v>845</v>
      </c>
      <c r="AZ183" s="46">
        <v>29</v>
      </c>
      <c r="BA183" s="46">
        <v>889200</v>
      </c>
      <c r="BB183" s="46">
        <v>23400</v>
      </c>
      <c r="BC183" s="46">
        <v>4920</v>
      </c>
      <c r="BD183" s="46">
        <v>144</v>
      </c>
      <c r="BE183" s="46">
        <v>117660</v>
      </c>
      <c r="BF183" s="46">
        <v>3420</v>
      </c>
      <c r="BG183" s="46">
        <v>15.6</v>
      </c>
      <c r="BH183" s="46">
        <v>11.4</v>
      </c>
      <c r="BI183" s="46">
        <f t="shared" si="83"/>
        <v>7542.3076923076924</v>
      </c>
      <c r="BJ183" s="46">
        <f t="shared" si="84"/>
        <v>5516.0446877957029</v>
      </c>
      <c r="BL183" s="45" t="s">
        <v>2621</v>
      </c>
      <c r="BM183" s="45" t="s">
        <v>2203</v>
      </c>
      <c r="BN183" s="45" t="s">
        <v>2623</v>
      </c>
      <c r="BO183" s="45" t="s">
        <v>1756</v>
      </c>
      <c r="BP183" s="186">
        <v>0.73475462962962956</v>
      </c>
      <c r="BQ183" s="46">
        <v>18.071999999999999</v>
      </c>
      <c r="BR183" s="46" t="s">
        <v>2620</v>
      </c>
      <c r="BS183" s="46">
        <v>159000</v>
      </c>
      <c r="BT183" s="46">
        <v>12000</v>
      </c>
      <c r="BU183" s="46">
        <v>13700</v>
      </c>
      <c r="BV183" s="46">
        <v>1600</v>
      </c>
      <c r="BW183" s="46">
        <v>15400</v>
      </c>
      <c r="BX183" s="46">
        <v>1200</v>
      </c>
      <c r="BY183" s="46">
        <v>2.0499999999999998</v>
      </c>
      <c r="BZ183" s="46">
        <v>0.76</v>
      </c>
      <c r="CA183" s="166">
        <v>25600</v>
      </c>
      <c r="CB183" s="46">
        <v>1600</v>
      </c>
      <c r="CC183" s="46">
        <v>71500</v>
      </c>
      <c r="CD183" s="46">
        <v>4800</v>
      </c>
      <c r="CE183" s="46">
        <v>196000</v>
      </c>
      <c r="CF183" s="46">
        <v>18000</v>
      </c>
      <c r="CG183" s="46">
        <v>24900</v>
      </c>
      <c r="CH183" s="46">
        <v>1900</v>
      </c>
      <c r="CI183" s="46">
        <v>105700</v>
      </c>
      <c r="CJ183" s="46">
        <v>8900</v>
      </c>
      <c r="CK183" s="46">
        <v>42500</v>
      </c>
      <c r="CL183" s="46">
        <v>3300</v>
      </c>
      <c r="CM183" s="46">
        <v>306</v>
      </c>
      <c r="CN183" s="46">
        <v>20</v>
      </c>
      <c r="CO183" s="46">
        <v>26600</v>
      </c>
      <c r="CP183" s="46">
        <v>2300</v>
      </c>
      <c r="CQ183" s="46">
        <v>3560</v>
      </c>
      <c r="CR183" s="46">
        <v>260</v>
      </c>
      <c r="CS183" s="46">
        <v>10770</v>
      </c>
      <c r="CT183" s="46">
        <v>840</v>
      </c>
      <c r="CU183" s="46">
        <v>996</v>
      </c>
      <c r="CV183" s="46">
        <v>59</v>
      </c>
      <c r="CW183" s="46">
        <v>1360</v>
      </c>
      <c r="CX183" s="46">
        <v>110</v>
      </c>
      <c r="CY183" s="46">
        <v>138.80000000000001</v>
      </c>
      <c r="CZ183" s="46">
        <v>9.8000000000000007</v>
      </c>
      <c r="DA183" s="46">
        <v>591</v>
      </c>
      <c r="DB183" s="46">
        <v>54</v>
      </c>
      <c r="DC183" s="46">
        <v>57.3</v>
      </c>
      <c r="DD183" s="46">
        <v>6.1</v>
      </c>
      <c r="DE183" s="46">
        <v>152000</v>
      </c>
      <c r="DF183" s="46">
        <v>9900</v>
      </c>
      <c r="DG183" s="46">
        <v>8630</v>
      </c>
      <c r="DH183" s="46">
        <v>550</v>
      </c>
      <c r="DJ183" s="203" t="e">
        <f>#REF!</f>
        <v>#REF!</v>
      </c>
      <c r="DK183" s="204">
        <f t="shared" si="85"/>
        <v>301687.7637130802</v>
      </c>
      <c r="DL183" s="204">
        <f t="shared" si="86"/>
        <v>319738.98858075042</v>
      </c>
      <c r="DM183" s="204">
        <f t="shared" si="87"/>
        <v>268318.96551724139</v>
      </c>
      <c r="DN183" s="204">
        <f t="shared" si="88"/>
        <v>231291.02844638948</v>
      </c>
      <c r="DO183" s="204">
        <f t="shared" si="89"/>
        <v>287162.16216216219</v>
      </c>
      <c r="DP183" s="204">
        <f t="shared" si="90"/>
        <v>5435.1687388987566</v>
      </c>
      <c r="DQ183" s="204">
        <f t="shared" si="91"/>
        <v>133668.34170854272</v>
      </c>
      <c r="DR183" s="204">
        <f t="shared" si="92"/>
        <v>98614.958448753459</v>
      </c>
      <c r="DS183" s="204">
        <f t="shared" si="93"/>
        <v>43780.487804878052</v>
      </c>
      <c r="DT183" s="204">
        <f t="shared" si="94"/>
        <v>18241.758241758242</v>
      </c>
      <c r="DU183" s="204">
        <f t="shared" si="95"/>
        <v>8500</v>
      </c>
      <c r="DV183" s="204">
        <f t="shared" si="96"/>
        <v>5619.4331983805678</v>
      </c>
      <c r="DW183" s="204">
        <f t="shared" si="97"/>
        <v>3670.8074534161487</v>
      </c>
      <c r="DX183" s="204">
        <f t="shared" si="98"/>
        <v>2329.2682926829266</v>
      </c>
      <c r="DY183" s="205">
        <f t="shared" si="99"/>
        <v>2.7741832434690535E-2</v>
      </c>
      <c r="DZ183" s="206">
        <f t="shared" si="100"/>
        <v>5.3203342618384402E-3</v>
      </c>
      <c r="EA183" s="206">
        <f t="shared" si="101"/>
        <v>17.612977983777519</v>
      </c>
      <c r="EB183" s="223"/>
    </row>
    <row r="184" spans="1:132">
      <c r="A184" s="186">
        <v>42527.847615787039</v>
      </c>
      <c r="B184" s="45" t="s">
        <v>2624</v>
      </c>
      <c r="D184" s="45">
        <v>66536</v>
      </c>
      <c r="E184" s="45">
        <v>30748</v>
      </c>
      <c r="F184" s="45" t="s">
        <v>2625</v>
      </c>
      <c r="G184" s="45" t="s">
        <v>2201</v>
      </c>
      <c r="H184" s="45" t="s">
        <v>2626</v>
      </c>
      <c r="I184" s="45" t="s">
        <v>1756</v>
      </c>
      <c r="J184" s="159">
        <v>0.84755671296296298</v>
      </c>
      <c r="K184" s="46">
        <v>17.178000000000001</v>
      </c>
      <c r="L184" s="45" t="s">
        <v>2624</v>
      </c>
      <c r="M184" s="46">
        <v>8660</v>
      </c>
      <c r="N184" s="46">
        <v>163000</v>
      </c>
      <c r="O184" s="160">
        <v>0.318</v>
      </c>
      <c r="P184" s="160">
        <f t="shared" si="102"/>
        <v>9.4577798663322676E-3</v>
      </c>
      <c r="Q184" s="161">
        <v>4.4589999999999998E-2</v>
      </c>
      <c r="R184" s="161">
        <f t="shared" si="103"/>
        <v>1.2047436407800623E-3</v>
      </c>
      <c r="S184" s="161">
        <v>0.88290000000000002</v>
      </c>
      <c r="T184" s="162">
        <v>22.426549999999999</v>
      </c>
      <c r="U184" s="162">
        <f t="shared" si="104"/>
        <v>0.60592608924446389</v>
      </c>
      <c r="V184" s="163">
        <v>5.1400000000000001E-2</v>
      </c>
      <c r="W184" s="163">
        <f t="shared" si="105"/>
        <v>1.0994926102525656E-3</v>
      </c>
      <c r="X184" s="162">
        <v>0.16325999999999999</v>
      </c>
      <c r="Y184" s="164">
        <v>1.3390000000000001E-2</v>
      </c>
      <c r="Z184" s="164">
        <f t="shared" si="106"/>
        <v>3.8744914505003106E-4</v>
      </c>
      <c r="AA184" s="15">
        <v>0.318</v>
      </c>
      <c r="AB184" s="15">
        <v>7.0000000000000001E-3</v>
      </c>
      <c r="AC184" s="15">
        <v>4.4589999999999998E-2</v>
      </c>
      <c r="AD184" s="15">
        <v>8.0999999999999996E-4</v>
      </c>
      <c r="AE184" s="47">
        <v>0.88290000000000002</v>
      </c>
      <c r="AF184" s="67">
        <v>22.426549999999999</v>
      </c>
      <c r="AG184" s="47">
        <v>0.40738970000000002</v>
      </c>
      <c r="AH184" s="15">
        <v>5.1400000000000001E-2</v>
      </c>
      <c r="AI184" s="4">
        <v>3.8999999999999999E-4</v>
      </c>
      <c r="AJ184" s="89">
        <v>0.16325999999999999</v>
      </c>
      <c r="AK184" s="4">
        <v>1.3390000000000001E-2</v>
      </c>
      <c r="AL184" s="4">
        <v>2.7999999999999998E-4</v>
      </c>
      <c r="AM184" s="4">
        <v>5.3330000000000001E-3</v>
      </c>
      <c r="AN184" s="4">
        <v>1.8E-5</v>
      </c>
      <c r="AO184" s="46">
        <v>280.3</v>
      </c>
      <c r="AP184" s="46">
        <v>5.4</v>
      </c>
      <c r="AQ184" s="166">
        <v>281.2</v>
      </c>
      <c r="AR184" s="166">
        <v>5</v>
      </c>
      <c r="AS184" s="46">
        <v>268.89999999999998</v>
      </c>
      <c r="AT184" s="46">
        <v>5.6</v>
      </c>
      <c r="AU184" s="46">
        <v>258</v>
      </c>
      <c r="AV184" s="46">
        <v>17</v>
      </c>
      <c r="AW184" s="46">
        <v>74.5</v>
      </c>
      <c r="AX184" s="46">
        <v>3.9</v>
      </c>
      <c r="AY184" s="46">
        <v>1029</v>
      </c>
      <c r="AZ184" s="46">
        <v>54</v>
      </c>
      <c r="BA184" s="46">
        <v>1117200</v>
      </c>
      <c r="BB184" s="46">
        <v>43200</v>
      </c>
      <c r="BC184" s="46">
        <v>5394</v>
      </c>
      <c r="BD184" s="46">
        <v>228</v>
      </c>
      <c r="BE184" s="46">
        <v>148800</v>
      </c>
      <c r="BF184" s="46">
        <v>6000</v>
      </c>
      <c r="BG184" s="46">
        <v>27</v>
      </c>
      <c r="BH184" s="46">
        <v>13.8</v>
      </c>
      <c r="BI184" s="46">
        <f t="shared" si="83"/>
        <v>5511.1111111111113</v>
      </c>
      <c r="BJ184" s="46">
        <f t="shared" si="84"/>
        <v>2825.542304700658</v>
      </c>
      <c r="BL184" s="45" t="s">
        <v>2625</v>
      </c>
      <c r="BM184" s="45" t="s">
        <v>2203</v>
      </c>
      <c r="BN184" s="45" t="s">
        <v>2627</v>
      </c>
      <c r="BO184" s="45" t="s">
        <v>1756</v>
      </c>
      <c r="BP184" s="186">
        <v>0.84766516203703712</v>
      </c>
      <c r="BQ184" s="46">
        <v>18.178000000000001</v>
      </c>
      <c r="BR184" s="46" t="s">
        <v>2624</v>
      </c>
      <c r="BS184" s="46">
        <v>196000</v>
      </c>
      <c r="BT184" s="46">
        <v>11000</v>
      </c>
      <c r="BU184" s="46">
        <v>20700</v>
      </c>
      <c r="BV184" s="46">
        <v>1700</v>
      </c>
      <c r="BW184" s="46">
        <v>15100</v>
      </c>
      <c r="BX184" s="46">
        <v>1100</v>
      </c>
      <c r="BY184" s="46">
        <v>2.19</v>
      </c>
      <c r="BZ184" s="46">
        <v>0.5</v>
      </c>
      <c r="CA184" s="166">
        <v>25800</v>
      </c>
      <c r="CB184" s="46">
        <v>1900</v>
      </c>
      <c r="CC184" s="46">
        <v>62700</v>
      </c>
      <c r="CD184" s="46">
        <v>4000</v>
      </c>
      <c r="CE184" s="46">
        <v>185000</v>
      </c>
      <c r="CF184" s="46">
        <v>12000</v>
      </c>
      <c r="CG184" s="46">
        <v>23900</v>
      </c>
      <c r="CH184" s="46">
        <v>1500</v>
      </c>
      <c r="CI184" s="46">
        <v>95600</v>
      </c>
      <c r="CJ184" s="46">
        <v>6200</v>
      </c>
      <c r="CK184" s="46">
        <v>41300</v>
      </c>
      <c r="CL184" s="46">
        <v>2900</v>
      </c>
      <c r="CM184" s="46">
        <v>287</v>
      </c>
      <c r="CN184" s="46">
        <v>12</v>
      </c>
      <c r="CO184" s="46">
        <v>24900</v>
      </c>
      <c r="CP184" s="46">
        <v>1400</v>
      </c>
      <c r="CQ184" s="46">
        <v>3400</v>
      </c>
      <c r="CR184" s="46">
        <v>270</v>
      </c>
      <c r="CS184" s="46">
        <v>9790</v>
      </c>
      <c r="CT184" s="46">
        <v>640</v>
      </c>
      <c r="CU184" s="46">
        <v>1037</v>
      </c>
      <c r="CV184" s="46">
        <v>83</v>
      </c>
      <c r="CW184" s="46">
        <v>1476</v>
      </c>
      <c r="CX184" s="46">
        <v>87</v>
      </c>
      <c r="CY184" s="46">
        <v>164</v>
      </c>
      <c r="CZ184" s="46">
        <v>12</v>
      </c>
      <c r="DA184" s="46">
        <v>549</v>
      </c>
      <c r="DB184" s="46">
        <v>51</v>
      </c>
      <c r="DC184" s="46">
        <v>69.5</v>
      </c>
      <c r="DD184" s="46">
        <v>7.7</v>
      </c>
      <c r="DE184" s="46">
        <v>163000</v>
      </c>
      <c r="DF184" s="46">
        <v>13000</v>
      </c>
      <c r="DG184" s="46">
        <v>8660</v>
      </c>
      <c r="DH184" s="46">
        <v>590</v>
      </c>
      <c r="DJ184" s="203" t="e">
        <f>#REF!</f>
        <v>#REF!</v>
      </c>
      <c r="DK184" s="204">
        <f t="shared" si="85"/>
        <v>264556.96202531649</v>
      </c>
      <c r="DL184" s="204">
        <f t="shared" si="86"/>
        <v>301794.45350734098</v>
      </c>
      <c r="DM184" s="204">
        <f t="shared" si="87"/>
        <v>257543.10344827588</v>
      </c>
      <c r="DN184" s="204">
        <f t="shared" si="88"/>
        <v>209190.37199124726</v>
      </c>
      <c r="DO184" s="204">
        <f t="shared" si="89"/>
        <v>279054.05405405408</v>
      </c>
      <c r="DP184" s="204">
        <f t="shared" si="90"/>
        <v>5097.6909413854346</v>
      </c>
      <c r="DQ184" s="204">
        <f t="shared" si="91"/>
        <v>125125.62814070351</v>
      </c>
      <c r="DR184" s="204">
        <f t="shared" si="92"/>
        <v>94182.825484764544</v>
      </c>
      <c r="DS184" s="204">
        <f t="shared" si="93"/>
        <v>39796.747967479678</v>
      </c>
      <c r="DT184" s="204">
        <f t="shared" si="94"/>
        <v>18992.67399267399</v>
      </c>
      <c r="DU184" s="204">
        <f t="shared" si="95"/>
        <v>9225</v>
      </c>
      <c r="DV184" s="204">
        <f t="shared" si="96"/>
        <v>6639.6761133603241</v>
      </c>
      <c r="DW184" s="204">
        <f t="shared" si="97"/>
        <v>3409.9378881987577</v>
      </c>
      <c r="DX184" s="204">
        <f t="shared" si="98"/>
        <v>2825.2032520325201</v>
      </c>
      <c r="DY184" s="205">
        <f t="shared" si="99"/>
        <v>2.7280743258204267E-2</v>
      </c>
      <c r="DZ184" s="206">
        <f t="shared" si="100"/>
        <v>7.0990806945863127E-3</v>
      </c>
      <c r="EA184" s="206">
        <f t="shared" si="101"/>
        <v>18.822170900692839</v>
      </c>
      <c r="EB184" s="223"/>
    </row>
    <row r="185" spans="1:132">
      <c r="A185" s="186">
        <v>42527.848173622682</v>
      </c>
      <c r="B185" s="45" t="s">
        <v>2628</v>
      </c>
      <c r="D185" s="45">
        <v>66552</v>
      </c>
      <c r="E185" s="45">
        <v>30748</v>
      </c>
      <c r="F185" s="45" t="s">
        <v>2629</v>
      </c>
      <c r="G185" s="45" t="s">
        <v>2201</v>
      </c>
      <c r="H185" s="45" t="s">
        <v>2630</v>
      </c>
      <c r="I185" s="45" t="s">
        <v>1756</v>
      </c>
      <c r="J185" s="159">
        <v>0.84811458333333334</v>
      </c>
      <c r="K185" s="46">
        <v>17.036000000000001</v>
      </c>
      <c r="L185" s="45" t="s">
        <v>2628</v>
      </c>
      <c r="M185" s="46">
        <v>8860</v>
      </c>
      <c r="N185" s="46">
        <v>164000</v>
      </c>
      <c r="O185" s="160">
        <v>0.314</v>
      </c>
      <c r="P185" s="160">
        <f t="shared" si="102"/>
        <v>1.2666428067928228E-2</v>
      </c>
      <c r="Q185" s="161">
        <v>4.4299999999999999E-2</v>
      </c>
      <c r="R185" s="161">
        <f t="shared" si="103"/>
        <v>1.6568029454343688E-3</v>
      </c>
      <c r="S185" s="161">
        <v>0.97758</v>
      </c>
      <c r="T185" s="162">
        <v>22.573360000000001</v>
      </c>
      <c r="U185" s="162">
        <f t="shared" si="104"/>
        <v>0.84423503896734831</v>
      </c>
      <c r="V185" s="163">
        <v>5.1339999999999997E-2</v>
      </c>
      <c r="W185" s="163">
        <f t="shared" si="105"/>
        <v>1.0848125368007138E-3</v>
      </c>
      <c r="X185" s="162">
        <v>-0.35725000000000001</v>
      </c>
      <c r="Y185" s="164">
        <v>1.3220000000000001E-2</v>
      </c>
      <c r="Z185" s="164">
        <f t="shared" si="106"/>
        <v>4.6293342933946785E-4</v>
      </c>
      <c r="AA185" s="15">
        <v>0.314</v>
      </c>
      <c r="AB185" s="15">
        <v>1.0999999999999999E-2</v>
      </c>
      <c r="AC185" s="15">
        <v>4.4299999999999999E-2</v>
      </c>
      <c r="AD185" s="15">
        <v>1.4E-3</v>
      </c>
      <c r="AE185" s="47">
        <v>0.97758</v>
      </c>
      <c r="AF185" s="67">
        <v>22.573360000000001</v>
      </c>
      <c r="AG185" s="47">
        <v>0.7133794</v>
      </c>
      <c r="AH185" s="15">
        <v>5.1339999999999997E-2</v>
      </c>
      <c r="AI185" s="4">
        <v>3.5E-4</v>
      </c>
      <c r="AJ185" s="89">
        <v>-0.35725000000000001</v>
      </c>
      <c r="AK185" s="4">
        <v>1.3220000000000001E-2</v>
      </c>
      <c r="AL185" s="4">
        <v>3.8000000000000002E-4</v>
      </c>
      <c r="AM185" s="4">
        <v>5.3109999999999997E-3</v>
      </c>
      <c r="AN185" s="4">
        <v>1.8E-5</v>
      </c>
      <c r="AO185" s="46">
        <v>277.39999999999998</v>
      </c>
      <c r="AP185" s="46">
        <v>8.4</v>
      </c>
      <c r="AQ185" s="166">
        <v>279.2</v>
      </c>
      <c r="AR185" s="166">
        <v>8.5</v>
      </c>
      <c r="AS185" s="46">
        <v>265.39999999999998</v>
      </c>
      <c r="AT185" s="46">
        <v>7.6</v>
      </c>
      <c r="AU185" s="46">
        <v>256</v>
      </c>
      <c r="AV185" s="46">
        <v>16</v>
      </c>
      <c r="AW185" s="46">
        <v>75.8</v>
      </c>
      <c r="AX185" s="46">
        <v>3.6</v>
      </c>
      <c r="AY185" s="46">
        <v>1042</v>
      </c>
      <c r="AZ185" s="46">
        <v>48</v>
      </c>
      <c r="BA185" s="46">
        <v>1125000</v>
      </c>
      <c r="BB185" s="46">
        <v>42600</v>
      </c>
      <c r="BC185" s="46">
        <v>5382</v>
      </c>
      <c r="BD185" s="46">
        <v>216</v>
      </c>
      <c r="BE185" s="46">
        <v>150600</v>
      </c>
      <c r="BF185" s="46">
        <v>6000</v>
      </c>
      <c r="BG185" s="46">
        <v>31.2</v>
      </c>
      <c r="BH185" s="46">
        <v>17.399999999999999</v>
      </c>
      <c r="BI185" s="46">
        <f t="shared" si="83"/>
        <v>4826.9230769230771</v>
      </c>
      <c r="BJ185" s="46">
        <f t="shared" si="84"/>
        <v>2698.7982035537834</v>
      </c>
      <c r="BL185" s="45" t="s">
        <v>2629</v>
      </c>
      <c r="BM185" s="45" t="s">
        <v>2203</v>
      </c>
      <c r="BN185" s="45" t="s">
        <v>2631</v>
      </c>
      <c r="BO185" s="45" t="s">
        <v>1756</v>
      </c>
      <c r="BP185" s="186">
        <v>0.84822303240740737</v>
      </c>
      <c r="BQ185" s="46">
        <v>18.036000000000001</v>
      </c>
      <c r="BR185" s="46" t="s">
        <v>2628</v>
      </c>
      <c r="BS185" s="46">
        <v>196700</v>
      </c>
      <c r="BT185" s="46">
        <v>9300</v>
      </c>
      <c r="BU185" s="46">
        <v>22700</v>
      </c>
      <c r="BV185" s="46">
        <v>1400</v>
      </c>
      <c r="BW185" s="46">
        <v>14950</v>
      </c>
      <c r="BX185" s="46">
        <v>710</v>
      </c>
      <c r="BY185" s="46">
        <v>2.1800000000000002</v>
      </c>
      <c r="BZ185" s="46">
        <v>0.47</v>
      </c>
      <c r="CA185" s="166">
        <v>25800</v>
      </c>
      <c r="CB185" s="46">
        <v>1100</v>
      </c>
      <c r="CC185" s="46">
        <v>70500</v>
      </c>
      <c r="CD185" s="46">
        <v>4100</v>
      </c>
      <c r="CE185" s="46">
        <v>184000</v>
      </c>
      <c r="CF185" s="46">
        <v>12000</v>
      </c>
      <c r="CG185" s="46">
        <v>26400</v>
      </c>
      <c r="CH185" s="46">
        <v>2100</v>
      </c>
      <c r="CI185" s="46">
        <v>105700</v>
      </c>
      <c r="CJ185" s="46">
        <v>7400</v>
      </c>
      <c r="CK185" s="46">
        <v>41100</v>
      </c>
      <c r="CL185" s="46">
        <v>2600</v>
      </c>
      <c r="CM185" s="46">
        <v>309</v>
      </c>
      <c r="CN185" s="46">
        <v>22</v>
      </c>
      <c r="CO185" s="46">
        <v>25500</v>
      </c>
      <c r="CP185" s="46">
        <v>1700</v>
      </c>
      <c r="CQ185" s="46">
        <v>3390</v>
      </c>
      <c r="CR185" s="46">
        <v>240</v>
      </c>
      <c r="CS185" s="46">
        <v>10270</v>
      </c>
      <c r="CT185" s="46">
        <v>800</v>
      </c>
      <c r="CU185" s="46">
        <v>971</v>
      </c>
      <c r="CV185" s="46">
        <v>70</v>
      </c>
      <c r="CW185" s="46">
        <v>1420</v>
      </c>
      <c r="CX185" s="46">
        <v>100</v>
      </c>
      <c r="CY185" s="46">
        <v>159</v>
      </c>
      <c r="CZ185" s="46">
        <v>13</v>
      </c>
      <c r="DA185" s="46">
        <v>606</v>
      </c>
      <c r="DB185" s="46">
        <v>44</v>
      </c>
      <c r="DC185" s="46">
        <v>65</v>
      </c>
      <c r="DD185" s="46">
        <v>3.5</v>
      </c>
      <c r="DE185" s="46">
        <v>164000</v>
      </c>
      <c r="DF185" s="46">
        <v>12000</v>
      </c>
      <c r="DG185" s="46">
        <v>8860</v>
      </c>
      <c r="DH185" s="46">
        <v>600</v>
      </c>
      <c r="DJ185" s="203" t="e">
        <f>#REF!</f>
        <v>#REF!</v>
      </c>
      <c r="DK185" s="204">
        <f t="shared" si="85"/>
        <v>297468.35443037975</v>
      </c>
      <c r="DL185" s="204">
        <f t="shared" si="86"/>
        <v>300163.132137031</v>
      </c>
      <c r="DM185" s="204">
        <f t="shared" si="87"/>
        <v>284482.75862068968</v>
      </c>
      <c r="DN185" s="204">
        <f t="shared" si="88"/>
        <v>231291.02844638948</v>
      </c>
      <c r="DO185" s="204">
        <f t="shared" si="89"/>
        <v>277702.70270270272</v>
      </c>
      <c r="DP185" s="204">
        <f t="shared" si="90"/>
        <v>5488.4547069271757</v>
      </c>
      <c r="DQ185" s="204">
        <f t="shared" si="91"/>
        <v>128140.70351758793</v>
      </c>
      <c r="DR185" s="204">
        <f t="shared" si="92"/>
        <v>93905.817174515236</v>
      </c>
      <c r="DS185" s="204">
        <f t="shared" si="93"/>
        <v>41747.9674796748</v>
      </c>
      <c r="DT185" s="204">
        <f t="shared" si="94"/>
        <v>17783.882783882782</v>
      </c>
      <c r="DU185" s="204">
        <f t="shared" si="95"/>
        <v>8875</v>
      </c>
      <c r="DV185" s="204">
        <f t="shared" si="96"/>
        <v>6437.2469635627531</v>
      </c>
      <c r="DW185" s="204">
        <f t="shared" si="97"/>
        <v>3763.9751552795028</v>
      </c>
      <c r="DX185" s="204">
        <f t="shared" si="98"/>
        <v>2642.2764227642274</v>
      </c>
      <c r="DY185" s="205">
        <f t="shared" si="99"/>
        <v>2.9094873904128536E-2</v>
      </c>
      <c r="DZ185" s="206">
        <f t="shared" si="100"/>
        <v>6.3291139240506328E-3</v>
      </c>
      <c r="EA185" s="206">
        <f t="shared" si="101"/>
        <v>18.510158013544018</v>
      </c>
      <c r="EB185" s="223"/>
    </row>
    <row r="186" spans="1:132">
      <c r="A186" s="186">
        <v>42527.84873056713</v>
      </c>
      <c r="B186" s="45" t="s">
        <v>2632</v>
      </c>
      <c r="D186" s="45">
        <v>66568</v>
      </c>
      <c r="E186" s="45">
        <v>30748</v>
      </c>
      <c r="F186" s="45" t="s">
        <v>2633</v>
      </c>
      <c r="G186" s="45" t="s">
        <v>2201</v>
      </c>
      <c r="H186" s="45" t="s">
        <v>2634</v>
      </c>
      <c r="I186" s="45" t="s">
        <v>1756</v>
      </c>
      <c r="J186" s="159">
        <v>0.84867152777777777</v>
      </c>
      <c r="K186" s="46">
        <v>17.074000000000002</v>
      </c>
      <c r="L186" s="45" t="s">
        <v>2632</v>
      </c>
      <c r="M186" s="46">
        <v>8540</v>
      </c>
      <c r="N186" s="46">
        <v>150000</v>
      </c>
      <c r="O186" s="160">
        <v>0.31859999999999999</v>
      </c>
      <c r="P186" s="160">
        <f t="shared" si="102"/>
        <v>1.0543357340050654E-2</v>
      </c>
      <c r="Q186" s="161">
        <v>4.4400000000000002E-2</v>
      </c>
      <c r="R186" s="161">
        <f t="shared" si="103"/>
        <v>1.3373645725829589E-3</v>
      </c>
      <c r="S186" s="161">
        <v>0.95337000000000005</v>
      </c>
      <c r="T186" s="162">
        <v>22.52252</v>
      </c>
      <c r="U186" s="162">
        <f t="shared" si="104"/>
        <v>0.67839688129896347</v>
      </c>
      <c r="V186" s="163">
        <v>5.1450000000000003E-2</v>
      </c>
      <c r="W186" s="163">
        <f t="shared" si="105"/>
        <v>1.1191251047134991E-3</v>
      </c>
      <c r="X186" s="162">
        <v>-4.3339999999999997E-2</v>
      </c>
      <c r="Y186" s="164">
        <v>1.324E-2</v>
      </c>
      <c r="Z186" s="164">
        <f t="shared" si="106"/>
        <v>4.0014877233349096E-4</v>
      </c>
      <c r="AA186" s="15">
        <v>0.31859999999999999</v>
      </c>
      <c r="AB186" s="15">
        <v>8.3999999999999995E-3</v>
      </c>
      <c r="AC186" s="15">
        <v>4.4400000000000002E-2</v>
      </c>
      <c r="AD186" s="15">
        <v>1E-3</v>
      </c>
      <c r="AE186" s="47">
        <v>0.95337000000000005</v>
      </c>
      <c r="AF186" s="67">
        <v>22.52252</v>
      </c>
      <c r="AG186" s="47">
        <v>0.50726400000000005</v>
      </c>
      <c r="AH186" s="15">
        <v>5.1450000000000003E-2</v>
      </c>
      <c r="AI186" s="4">
        <v>4.4000000000000002E-4</v>
      </c>
      <c r="AJ186" s="89">
        <v>-4.3339999999999997E-2</v>
      </c>
      <c r="AK186" s="4">
        <v>1.324E-2</v>
      </c>
      <c r="AL186" s="4">
        <v>2.9999999999999997E-4</v>
      </c>
      <c r="AM186" s="4">
        <v>5.2859999999999999E-3</v>
      </c>
      <c r="AN186" s="4">
        <v>1.7E-5</v>
      </c>
      <c r="AO186" s="46">
        <v>280.7</v>
      </c>
      <c r="AP186" s="46">
        <v>6.5</v>
      </c>
      <c r="AQ186" s="166">
        <v>280.10000000000002</v>
      </c>
      <c r="AR186" s="166">
        <v>6.4</v>
      </c>
      <c r="AS186" s="46">
        <v>265.8</v>
      </c>
      <c r="AT186" s="46">
        <v>6</v>
      </c>
      <c r="AU186" s="46">
        <v>260</v>
      </c>
      <c r="AV186" s="46">
        <v>20</v>
      </c>
      <c r="AW186" s="46">
        <v>76</v>
      </c>
      <c r="AX186" s="46">
        <v>3.9</v>
      </c>
      <c r="AY186" s="46">
        <v>1040</v>
      </c>
      <c r="AZ186" s="46">
        <v>53</v>
      </c>
      <c r="BA186" s="46">
        <v>1128000</v>
      </c>
      <c r="BB186" s="46">
        <v>40800</v>
      </c>
      <c r="BC186" s="46">
        <v>5526</v>
      </c>
      <c r="BD186" s="46">
        <v>252</v>
      </c>
      <c r="BE186" s="46">
        <v>150780</v>
      </c>
      <c r="BF186" s="46">
        <v>5820</v>
      </c>
      <c r="BG186" s="46">
        <v>26.4</v>
      </c>
      <c r="BH186" s="46">
        <v>9.6</v>
      </c>
      <c r="BI186" s="46">
        <f t="shared" si="83"/>
        <v>5711.3636363636369</v>
      </c>
      <c r="BJ186" s="46">
        <f t="shared" si="84"/>
        <v>2088.5271380846239</v>
      </c>
      <c r="BL186" s="45" t="s">
        <v>2633</v>
      </c>
      <c r="BM186" s="45" t="s">
        <v>2203</v>
      </c>
      <c r="BN186" s="45" t="s">
        <v>2635</v>
      </c>
      <c r="BO186" s="45" t="s">
        <v>1756</v>
      </c>
      <c r="BP186" s="186">
        <v>0.8487799768518518</v>
      </c>
      <c r="BQ186" s="46">
        <v>18.074000000000002</v>
      </c>
      <c r="BR186" s="46" t="s">
        <v>2632</v>
      </c>
      <c r="BS186" s="46">
        <v>204000</v>
      </c>
      <c r="BT186" s="46">
        <v>15000</v>
      </c>
      <c r="BU186" s="46">
        <v>21100</v>
      </c>
      <c r="BV186" s="46">
        <v>2200</v>
      </c>
      <c r="BW186" s="46">
        <v>14700</v>
      </c>
      <c r="BX186" s="46">
        <v>1200</v>
      </c>
      <c r="BY186" s="46">
        <v>2.06</v>
      </c>
      <c r="BZ186" s="46">
        <v>0.53</v>
      </c>
      <c r="CA186" s="166">
        <v>26500</v>
      </c>
      <c r="CB186" s="46">
        <v>2300</v>
      </c>
      <c r="CC186" s="46">
        <v>63200</v>
      </c>
      <c r="CD186" s="46">
        <v>5500</v>
      </c>
      <c r="CE186" s="46">
        <v>179000</v>
      </c>
      <c r="CF186" s="46">
        <v>16000</v>
      </c>
      <c r="CG186" s="46">
        <v>24900</v>
      </c>
      <c r="CH186" s="46">
        <v>2700</v>
      </c>
      <c r="CI186" s="46">
        <v>97300</v>
      </c>
      <c r="CJ186" s="46">
        <v>8900</v>
      </c>
      <c r="CK186" s="46">
        <v>39200</v>
      </c>
      <c r="CL186" s="46">
        <v>3100</v>
      </c>
      <c r="CM186" s="46">
        <v>277</v>
      </c>
      <c r="CN186" s="46">
        <v>27</v>
      </c>
      <c r="CO186" s="46">
        <v>25300</v>
      </c>
      <c r="CP186" s="46">
        <v>2800</v>
      </c>
      <c r="CQ186" s="46">
        <v>3120</v>
      </c>
      <c r="CR186" s="46">
        <v>270</v>
      </c>
      <c r="CS186" s="46">
        <v>9940</v>
      </c>
      <c r="CT186" s="46">
        <v>900</v>
      </c>
      <c r="CU186" s="46">
        <v>964</v>
      </c>
      <c r="CV186" s="46">
        <v>83</v>
      </c>
      <c r="CW186" s="46">
        <v>1410</v>
      </c>
      <c r="CX186" s="46">
        <v>110</v>
      </c>
      <c r="CY186" s="46">
        <v>159</v>
      </c>
      <c r="CZ186" s="46">
        <v>15</v>
      </c>
      <c r="DA186" s="46">
        <v>550</v>
      </c>
      <c r="DB186" s="46">
        <v>49</v>
      </c>
      <c r="DC186" s="46">
        <v>67.099999999999994</v>
      </c>
      <c r="DD186" s="46">
        <v>6.9</v>
      </c>
      <c r="DE186" s="46">
        <v>150000</v>
      </c>
      <c r="DF186" s="46">
        <v>12000</v>
      </c>
      <c r="DG186" s="46">
        <v>8540</v>
      </c>
      <c r="DH186" s="46">
        <v>590</v>
      </c>
      <c r="DJ186" s="203" t="e">
        <f>#REF!</f>
        <v>#REF!</v>
      </c>
      <c r="DK186" s="204">
        <f t="shared" si="85"/>
        <v>266666.66666666669</v>
      </c>
      <c r="DL186" s="204">
        <f t="shared" si="86"/>
        <v>292006.52528548124</v>
      </c>
      <c r="DM186" s="204">
        <f t="shared" si="87"/>
        <v>268318.96551724139</v>
      </c>
      <c r="DN186" s="204">
        <f t="shared" si="88"/>
        <v>212910.28446389496</v>
      </c>
      <c r="DO186" s="204">
        <f t="shared" si="89"/>
        <v>264864.86486486485</v>
      </c>
      <c r="DP186" s="204">
        <f t="shared" si="90"/>
        <v>4920.0710479573709</v>
      </c>
      <c r="DQ186" s="204">
        <f t="shared" si="91"/>
        <v>127135.67839195979</v>
      </c>
      <c r="DR186" s="204">
        <f t="shared" si="92"/>
        <v>86426.592797783931</v>
      </c>
      <c r="DS186" s="204">
        <f t="shared" si="93"/>
        <v>40406.504065040652</v>
      </c>
      <c r="DT186" s="204">
        <f t="shared" si="94"/>
        <v>17655.677655677653</v>
      </c>
      <c r="DU186" s="204">
        <f t="shared" si="95"/>
        <v>8812.5</v>
      </c>
      <c r="DV186" s="204">
        <f t="shared" si="96"/>
        <v>6437.2469635627531</v>
      </c>
      <c r="DW186" s="204">
        <f t="shared" si="97"/>
        <v>3416.1490683229813</v>
      </c>
      <c r="DX186" s="204">
        <f t="shared" si="98"/>
        <v>2727.6422764227641</v>
      </c>
      <c r="DY186" s="205">
        <f t="shared" si="99"/>
        <v>2.6811769431876815E-2</v>
      </c>
      <c r="DZ186" s="206">
        <f t="shared" si="100"/>
        <v>6.7505030181086514E-3</v>
      </c>
      <c r="EA186" s="206">
        <f t="shared" si="101"/>
        <v>17.56440281030445</v>
      </c>
      <c r="EB186" s="223"/>
    </row>
    <row r="187" spans="1:132">
      <c r="A187" s="186">
        <v>42527.849285798613</v>
      </c>
      <c r="B187" s="45" t="s">
        <v>2636</v>
      </c>
      <c r="D187" s="45">
        <v>66584</v>
      </c>
      <c r="E187" s="45">
        <v>30748</v>
      </c>
      <c r="F187" s="45" t="s">
        <v>2637</v>
      </c>
      <c r="G187" s="45" t="s">
        <v>2201</v>
      </c>
      <c r="H187" s="45" t="s">
        <v>2638</v>
      </c>
      <c r="I187" s="45" t="s">
        <v>1756</v>
      </c>
      <c r="J187" s="159">
        <v>0.8492267361111111</v>
      </c>
      <c r="K187" s="46">
        <v>17.068999999999999</v>
      </c>
      <c r="L187" s="45" t="s">
        <v>2636</v>
      </c>
      <c r="M187" s="46">
        <v>8770</v>
      </c>
      <c r="N187" s="46">
        <v>157000</v>
      </c>
      <c r="O187" s="160">
        <v>0.31369999999999998</v>
      </c>
      <c r="P187" s="160">
        <f t="shared" si="102"/>
        <v>9.2521930373290415E-3</v>
      </c>
      <c r="Q187" s="161">
        <v>4.4339999999999997E-2</v>
      </c>
      <c r="R187" s="161">
        <f t="shared" si="103"/>
        <v>1.1114469128123033E-3</v>
      </c>
      <c r="S187" s="161">
        <v>0.96131</v>
      </c>
      <c r="T187" s="162">
        <v>22.553000000000001</v>
      </c>
      <c r="U187" s="162">
        <f t="shared" si="104"/>
        <v>0.56532389604658506</v>
      </c>
      <c r="V187" s="163">
        <v>5.1180000000000003E-2</v>
      </c>
      <c r="W187" s="163">
        <f t="shared" si="105"/>
        <v>1.0918594048685941E-3</v>
      </c>
      <c r="X187" s="162">
        <v>8.5637000000000005E-2</v>
      </c>
      <c r="Y187" s="164">
        <v>1.321E-2</v>
      </c>
      <c r="Z187" s="164">
        <f t="shared" si="106"/>
        <v>3.5693366330454175E-4</v>
      </c>
      <c r="AA187" s="15">
        <v>0.31369999999999998</v>
      </c>
      <c r="AB187" s="15">
        <v>6.7999999999999996E-3</v>
      </c>
      <c r="AC187" s="15">
        <v>4.4339999999999997E-2</v>
      </c>
      <c r="AD187" s="15">
        <v>6.7000000000000002E-4</v>
      </c>
      <c r="AE187" s="47">
        <v>0.96131</v>
      </c>
      <c r="AF187" s="67">
        <v>22.553000000000001</v>
      </c>
      <c r="AG187" s="47">
        <v>0.34078730000000002</v>
      </c>
      <c r="AH187" s="15">
        <v>5.1180000000000003E-2</v>
      </c>
      <c r="AI187" s="4">
        <v>3.8000000000000002E-4</v>
      </c>
      <c r="AJ187" s="89">
        <v>8.5637000000000005E-2</v>
      </c>
      <c r="AK187" s="4">
        <v>1.321E-2</v>
      </c>
      <c r="AL187" s="4">
        <v>2.4000000000000001E-4</v>
      </c>
      <c r="AM187" s="4">
        <v>5.2469999999999999E-3</v>
      </c>
      <c r="AN187" s="4">
        <v>1.8E-5</v>
      </c>
      <c r="AO187" s="46">
        <v>277</v>
      </c>
      <c r="AP187" s="46">
        <v>5.2</v>
      </c>
      <c r="AQ187" s="166">
        <v>279.7</v>
      </c>
      <c r="AR187" s="166">
        <v>4.2</v>
      </c>
      <c r="AS187" s="46">
        <v>265.3</v>
      </c>
      <c r="AT187" s="46">
        <v>4.8</v>
      </c>
      <c r="AU187" s="46">
        <v>248</v>
      </c>
      <c r="AV187" s="46">
        <v>17</v>
      </c>
      <c r="AW187" s="46">
        <v>76.099999999999994</v>
      </c>
      <c r="AX187" s="46">
        <v>3.4</v>
      </c>
      <c r="AY187" s="46">
        <v>1043</v>
      </c>
      <c r="AZ187" s="46">
        <v>45</v>
      </c>
      <c r="BA187" s="46">
        <v>1140600</v>
      </c>
      <c r="BB187" s="46">
        <v>39000</v>
      </c>
      <c r="BC187" s="46">
        <v>5472</v>
      </c>
      <c r="BD187" s="46">
        <v>216</v>
      </c>
      <c r="BE187" s="46">
        <v>152160</v>
      </c>
      <c r="BF187" s="46">
        <v>5580</v>
      </c>
      <c r="BG187" s="46">
        <v>25.8</v>
      </c>
      <c r="BH187" s="46">
        <v>9</v>
      </c>
      <c r="BI187" s="46">
        <f t="shared" si="83"/>
        <v>5897.6744186046508</v>
      </c>
      <c r="BJ187" s="46">
        <f t="shared" si="84"/>
        <v>2068.6653452368123</v>
      </c>
      <c r="BL187" s="45" t="s">
        <v>2637</v>
      </c>
      <c r="BM187" s="45" t="s">
        <v>2203</v>
      </c>
      <c r="BN187" s="45" t="s">
        <v>2639</v>
      </c>
      <c r="BO187" s="45" t="s">
        <v>1756</v>
      </c>
      <c r="BP187" s="186">
        <v>0.84933518518518525</v>
      </c>
      <c r="BQ187" s="46">
        <v>18.068999999999999</v>
      </c>
      <c r="BR187" s="46" t="s">
        <v>2636</v>
      </c>
      <c r="BS187" s="46">
        <v>202000</v>
      </c>
      <c r="BT187" s="46">
        <v>15000</v>
      </c>
      <c r="BU187" s="46">
        <v>26200</v>
      </c>
      <c r="BV187" s="46">
        <v>1700</v>
      </c>
      <c r="BW187" s="46">
        <v>14900</v>
      </c>
      <c r="BX187" s="46">
        <v>1300</v>
      </c>
      <c r="BY187" s="46">
        <v>1.78</v>
      </c>
      <c r="BZ187" s="46">
        <v>0.53</v>
      </c>
      <c r="CA187" s="166">
        <v>26500</v>
      </c>
      <c r="CB187" s="46">
        <v>2100</v>
      </c>
      <c r="CC187" s="46">
        <v>69600</v>
      </c>
      <c r="CD187" s="46">
        <v>4900</v>
      </c>
      <c r="CE187" s="46">
        <v>189000</v>
      </c>
      <c r="CF187" s="46">
        <v>17000</v>
      </c>
      <c r="CG187" s="46">
        <v>25100</v>
      </c>
      <c r="CH187" s="46">
        <v>3100</v>
      </c>
      <c r="CI187" s="46">
        <v>99300</v>
      </c>
      <c r="CJ187" s="46">
        <v>5600</v>
      </c>
      <c r="CK187" s="46">
        <v>41200</v>
      </c>
      <c r="CL187" s="46">
        <v>3500</v>
      </c>
      <c r="CM187" s="46">
        <v>261</v>
      </c>
      <c r="CN187" s="46">
        <v>20</v>
      </c>
      <c r="CO187" s="46">
        <v>26800</v>
      </c>
      <c r="CP187" s="46">
        <v>2300</v>
      </c>
      <c r="CQ187" s="46">
        <v>3160</v>
      </c>
      <c r="CR187" s="46">
        <v>220</v>
      </c>
      <c r="CS187" s="46">
        <v>9920</v>
      </c>
      <c r="CT187" s="46">
        <v>800</v>
      </c>
      <c r="CU187" s="46">
        <v>983</v>
      </c>
      <c r="CV187" s="46">
        <v>59</v>
      </c>
      <c r="CW187" s="46">
        <v>1420</v>
      </c>
      <c r="CX187" s="46">
        <v>130</v>
      </c>
      <c r="CY187" s="46">
        <v>160</v>
      </c>
      <c r="CZ187" s="46">
        <v>14</v>
      </c>
      <c r="DA187" s="46">
        <v>606</v>
      </c>
      <c r="DB187" s="46">
        <v>39</v>
      </c>
      <c r="DC187" s="46">
        <v>69.7</v>
      </c>
      <c r="DD187" s="46">
        <v>7</v>
      </c>
      <c r="DE187" s="46">
        <v>157000</v>
      </c>
      <c r="DF187" s="46">
        <v>12000</v>
      </c>
      <c r="DG187" s="46">
        <v>8770</v>
      </c>
      <c r="DH187" s="46">
        <v>500</v>
      </c>
      <c r="DJ187" s="203" t="e">
        <f>#REF!</f>
        <v>#REF!</v>
      </c>
      <c r="DK187" s="204">
        <f t="shared" si="85"/>
        <v>293670.88607594935</v>
      </c>
      <c r="DL187" s="204">
        <f t="shared" si="86"/>
        <v>308319.73898858076</v>
      </c>
      <c r="DM187" s="204">
        <f t="shared" si="87"/>
        <v>270474.13793103449</v>
      </c>
      <c r="DN187" s="204">
        <f t="shared" si="88"/>
        <v>217286.65207877461</v>
      </c>
      <c r="DO187" s="204">
        <f t="shared" si="89"/>
        <v>278378.3783783784</v>
      </c>
      <c r="DP187" s="204">
        <f t="shared" si="90"/>
        <v>4635.8792184724689</v>
      </c>
      <c r="DQ187" s="204">
        <f t="shared" si="91"/>
        <v>134673.36683417085</v>
      </c>
      <c r="DR187" s="204">
        <f t="shared" si="92"/>
        <v>87534.626038781164</v>
      </c>
      <c r="DS187" s="204">
        <f t="shared" si="93"/>
        <v>40325.203252032523</v>
      </c>
      <c r="DT187" s="204">
        <f t="shared" si="94"/>
        <v>18003.663003663001</v>
      </c>
      <c r="DU187" s="204">
        <f t="shared" si="95"/>
        <v>8875</v>
      </c>
      <c r="DV187" s="204">
        <f t="shared" si="96"/>
        <v>6477.7327935222675</v>
      </c>
      <c r="DW187" s="204">
        <f t="shared" si="97"/>
        <v>3763.9751552795028</v>
      </c>
      <c r="DX187" s="204">
        <f t="shared" si="98"/>
        <v>2833.3333333333335</v>
      </c>
      <c r="DY187" s="205">
        <f t="shared" si="99"/>
        <v>2.3942720920180266E-2</v>
      </c>
      <c r="DZ187" s="206">
        <f t="shared" si="100"/>
        <v>7.0262096774193553E-3</v>
      </c>
      <c r="EA187" s="206">
        <f t="shared" si="101"/>
        <v>17.901938426453821</v>
      </c>
      <c r="EB187" s="223"/>
    </row>
    <row r="188" spans="1:132">
      <c r="A188" s="186">
        <v>42528.059669050926</v>
      </c>
      <c r="B188" s="45" t="s">
        <v>2640</v>
      </c>
      <c r="D188" s="45">
        <v>66529</v>
      </c>
      <c r="E188" s="45">
        <v>30735</v>
      </c>
      <c r="F188" s="45" t="s">
        <v>2641</v>
      </c>
      <c r="G188" s="45" t="s">
        <v>1754</v>
      </c>
      <c r="H188" s="45" t="s">
        <v>2642</v>
      </c>
      <c r="I188" s="45" t="s">
        <v>1756</v>
      </c>
      <c r="J188" s="159">
        <v>0.93909953703703708</v>
      </c>
      <c r="K188" s="46">
        <v>17.039000000000001</v>
      </c>
      <c r="L188" s="45" t="s">
        <v>2640</v>
      </c>
      <c r="M188" s="46">
        <v>8360</v>
      </c>
      <c r="N188" s="46">
        <v>160000</v>
      </c>
      <c r="O188" s="160">
        <v>0.31040000000000001</v>
      </c>
      <c r="P188" s="160">
        <f t="shared" si="102"/>
        <v>1.0364808922503107E-2</v>
      </c>
      <c r="Q188" s="161">
        <v>4.4299999999999999E-2</v>
      </c>
      <c r="R188" s="161">
        <f t="shared" si="103"/>
        <v>1.4916420482139806E-3</v>
      </c>
      <c r="S188" s="161">
        <v>0.97380999999999995</v>
      </c>
      <c r="T188" s="162">
        <v>22.573360000000001</v>
      </c>
      <c r="U188" s="162">
        <f t="shared" si="104"/>
        <v>0.76007622643617123</v>
      </c>
      <c r="V188" s="163">
        <v>5.1110000000000003E-2</v>
      </c>
      <c r="W188" s="163">
        <f t="shared" si="105"/>
        <v>1.0741474945276371E-3</v>
      </c>
      <c r="X188" s="162">
        <v>0.15218999999999999</v>
      </c>
      <c r="Y188" s="164">
        <v>1.3050000000000001E-2</v>
      </c>
      <c r="Z188" s="164">
        <f t="shared" si="106"/>
        <v>4.2862687736538411E-4</v>
      </c>
      <c r="AA188" s="15">
        <v>0.31040000000000001</v>
      </c>
      <c r="AB188" s="15">
        <v>8.3000000000000001E-3</v>
      </c>
      <c r="AC188" s="15">
        <v>4.4299999999999999E-2</v>
      </c>
      <c r="AD188" s="15">
        <v>1.1999999999999999E-3</v>
      </c>
      <c r="AE188" s="47">
        <v>0.97380999999999995</v>
      </c>
      <c r="AF188" s="67">
        <v>22.573360000000001</v>
      </c>
      <c r="AG188" s="47">
        <v>0.61146809999999996</v>
      </c>
      <c r="AH188" s="15">
        <v>5.1110000000000003E-2</v>
      </c>
      <c r="AI188" s="4">
        <v>3.3E-4</v>
      </c>
      <c r="AJ188" s="89">
        <v>0.15218999999999999</v>
      </c>
      <c r="AK188" s="4">
        <v>1.3050000000000001E-2</v>
      </c>
      <c r="AL188" s="4">
        <v>3.4000000000000002E-4</v>
      </c>
      <c r="AM188" s="4">
        <v>4.6639999999999997E-3</v>
      </c>
      <c r="AN188" s="4">
        <v>1.5999999999999999E-5</v>
      </c>
      <c r="AO188" s="46">
        <v>274.39999999999998</v>
      </c>
      <c r="AP188" s="46">
        <v>6.4</v>
      </c>
      <c r="AQ188" s="166">
        <v>279.7</v>
      </c>
      <c r="AR188" s="166">
        <v>7.2</v>
      </c>
      <c r="AS188" s="46">
        <v>262.10000000000002</v>
      </c>
      <c r="AT188" s="46">
        <v>6.9</v>
      </c>
      <c r="AU188" s="46">
        <v>245</v>
      </c>
      <c r="AV188" s="46">
        <v>15</v>
      </c>
      <c r="AW188" s="46">
        <v>79.400000000000006</v>
      </c>
      <c r="AX188" s="46">
        <v>3.4</v>
      </c>
      <c r="AY188" s="46">
        <v>1091</v>
      </c>
      <c r="AZ188" s="46">
        <v>46</v>
      </c>
      <c r="BA188" s="46">
        <v>1175400</v>
      </c>
      <c r="BB188" s="46">
        <v>37200</v>
      </c>
      <c r="BC188" s="46">
        <v>5610</v>
      </c>
      <c r="BD188" s="46">
        <v>204</v>
      </c>
      <c r="BE188" s="46">
        <v>157620</v>
      </c>
      <c r="BF188" s="46">
        <v>5400</v>
      </c>
      <c r="BG188" s="46">
        <v>45</v>
      </c>
      <c r="BH188" s="46">
        <v>12.6</v>
      </c>
      <c r="BI188" s="46">
        <f t="shared" si="83"/>
        <v>3502.6666666666665</v>
      </c>
      <c r="BJ188" s="46">
        <f t="shared" si="84"/>
        <v>988.06073911363251</v>
      </c>
      <c r="BL188" s="45" t="s">
        <v>2641</v>
      </c>
      <c r="BM188" s="45" t="s">
        <v>1758</v>
      </c>
      <c r="BN188" s="45" t="s">
        <v>2643</v>
      </c>
      <c r="BO188" s="45" t="s">
        <v>1760</v>
      </c>
      <c r="BP188" s="186">
        <v>5.9706481481481478E-2</v>
      </c>
      <c r="BQ188" s="46">
        <v>17.039000000000001</v>
      </c>
      <c r="BR188" s="46" t="s">
        <v>2640</v>
      </c>
      <c r="BS188" s="46">
        <v>215000</v>
      </c>
      <c r="BT188" s="46">
        <v>11000</v>
      </c>
      <c r="BU188" s="46">
        <v>14800</v>
      </c>
      <c r="BV188" s="46">
        <v>1600</v>
      </c>
      <c r="BW188" s="46">
        <v>15600</v>
      </c>
      <c r="BX188" s="46">
        <v>1800</v>
      </c>
      <c r="BY188" s="46">
        <v>1.63</v>
      </c>
      <c r="BZ188" s="46">
        <v>0.62</v>
      </c>
      <c r="CA188" s="166">
        <v>26600</v>
      </c>
      <c r="CB188" s="46">
        <v>2000</v>
      </c>
      <c r="CC188" s="46">
        <v>65300</v>
      </c>
      <c r="CD188" s="46">
        <v>5600</v>
      </c>
      <c r="CE188" s="46">
        <v>176000</v>
      </c>
      <c r="CF188" s="46">
        <v>14000</v>
      </c>
      <c r="CG188" s="46">
        <v>24200</v>
      </c>
      <c r="CH188" s="46">
        <v>2000</v>
      </c>
      <c r="CI188" s="46">
        <v>95600</v>
      </c>
      <c r="CJ188" s="46">
        <v>7500</v>
      </c>
      <c r="CK188" s="46">
        <v>36700</v>
      </c>
      <c r="CL188" s="46">
        <v>2800</v>
      </c>
      <c r="CM188" s="46">
        <v>280</v>
      </c>
      <c r="CN188" s="46">
        <v>25</v>
      </c>
      <c r="CO188" s="46">
        <v>24000</v>
      </c>
      <c r="CP188" s="46">
        <v>1500</v>
      </c>
      <c r="CQ188" s="46">
        <v>3170</v>
      </c>
      <c r="CR188" s="46">
        <v>210</v>
      </c>
      <c r="CS188" s="46">
        <v>10150</v>
      </c>
      <c r="CT188" s="46">
        <v>680</v>
      </c>
      <c r="CU188" s="46">
        <v>1024</v>
      </c>
      <c r="CV188" s="46">
        <v>71</v>
      </c>
      <c r="CW188" s="46">
        <v>1413</v>
      </c>
      <c r="CX188" s="46">
        <v>99</v>
      </c>
      <c r="CY188" s="46">
        <v>157</v>
      </c>
      <c r="CZ188" s="46">
        <v>15</v>
      </c>
      <c r="DA188" s="46">
        <v>630</v>
      </c>
      <c r="DB188" s="46">
        <v>45</v>
      </c>
      <c r="DC188" s="46">
        <v>64.5</v>
      </c>
      <c r="DD188" s="46">
        <v>7.6</v>
      </c>
      <c r="DE188" s="46">
        <v>160000</v>
      </c>
      <c r="DF188" s="46">
        <v>11000</v>
      </c>
      <c r="DG188" s="46">
        <v>8360</v>
      </c>
      <c r="DH188" s="46">
        <v>470</v>
      </c>
      <c r="DJ188" s="203" t="e">
        <f>#REF!</f>
        <v>#REF!</v>
      </c>
      <c r="DK188" s="204">
        <f t="shared" si="85"/>
        <v>275527.42616033758</v>
      </c>
      <c r="DL188" s="204">
        <f t="shared" si="86"/>
        <v>287112.56117455137</v>
      </c>
      <c r="DM188" s="204">
        <f t="shared" si="87"/>
        <v>260775.86206896554</v>
      </c>
      <c r="DN188" s="204">
        <f t="shared" si="88"/>
        <v>209190.37199124726</v>
      </c>
      <c r="DO188" s="204">
        <f t="shared" si="89"/>
        <v>247972.97297297299</v>
      </c>
      <c r="DP188" s="204">
        <f t="shared" si="90"/>
        <v>4973.35701598579</v>
      </c>
      <c r="DQ188" s="204">
        <f t="shared" si="91"/>
        <v>120603.01507537688</v>
      </c>
      <c r="DR188" s="204">
        <f t="shared" si="92"/>
        <v>87811.634349030472</v>
      </c>
      <c r="DS188" s="204">
        <f t="shared" si="93"/>
        <v>41260.16260162602</v>
      </c>
      <c r="DT188" s="204">
        <f t="shared" si="94"/>
        <v>18754.578754578753</v>
      </c>
      <c r="DU188" s="204">
        <f t="shared" si="95"/>
        <v>8831.25</v>
      </c>
      <c r="DV188" s="204">
        <f t="shared" si="96"/>
        <v>6356.2753036437243</v>
      </c>
      <c r="DW188" s="204">
        <f t="shared" si="97"/>
        <v>3913.0434782608695</v>
      </c>
      <c r="DX188" s="204">
        <f t="shared" si="98"/>
        <v>2621.9512195121952</v>
      </c>
      <c r="DY188" s="205">
        <f t="shared" si="99"/>
        <v>2.8758642321650485E-2</v>
      </c>
      <c r="DZ188" s="206">
        <f t="shared" si="100"/>
        <v>6.3546798029556649E-3</v>
      </c>
      <c r="EA188" s="206">
        <f t="shared" si="101"/>
        <v>19.138755980861244</v>
      </c>
      <c r="EB188" s="223"/>
    </row>
    <row r="189" spans="1:132">
      <c r="A189" s="186">
        <v>42528.060226886577</v>
      </c>
      <c r="B189" s="45" t="s">
        <v>2644</v>
      </c>
      <c r="D189" s="45">
        <v>66545</v>
      </c>
      <c r="E189" s="45">
        <v>30735</v>
      </c>
      <c r="F189" s="45" t="s">
        <v>2645</v>
      </c>
      <c r="G189" s="45" t="s">
        <v>1754</v>
      </c>
      <c r="H189" s="45" t="s">
        <v>2646</v>
      </c>
      <c r="I189" s="45" t="s">
        <v>1756</v>
      </c>
      <c r="J189" s="159">
        <v>0.93965740740740744</v>
      </c>
      <c r="K189" s="46">
        <v>17.081</v>
      </c>
      <c r="L189" s="45" t="s">
        <v>2644</v>
      </c>
      <c r="M189" s="46">
        <v>7950</v>
      </c>
      <c r="N189" s="46">
        <v>149100</v>
      </c>
      <c r="O189" s="160">
        <v>0.30990000000000001</v>
      </c>
      <c r="P189" s="160">
        <f t="shared" si="102"/>
        <v>9.3496098314314706E-3</v>
      </c>
      <c r="Q189" s="161">
        <v>4.4499999999999998E-2</v>
      </c>
      <c r="R189" s="161">
        <f t="shared" si="103"/>
        <v>1.2445882853377658E-3</v>
      </c>
      <c r="S189" s="161">
        <v>0.95643999999999996</v>
      </c>
      <c r="T189" s="162">
        <v>22.471910000000001</v>
      </c>
      <c r="U189" s="162">
        <f t="shared" si="104"/>
        <v>0.62850060716079659</v>
      </c>
      <c r="V189" s="163">
        <v>5.0950000000000002E-2</v>
      </c>
      <c r="W189" s="163">
        <f t="shared" si="105"/>
        <v>1.084094553071825E-3</v>
      </c>
      <c r="X189" s="162">
        <v>-0.13874</v>
      </c>
      <c r="Y189" s="164">
        <v>1.316E-2</v>
      </c>
      <c r="Z189" s="164">
        <f t="shared" si="106"/>
        <v>3.842840616002699E-4</v>
      </c>
      <c r="AA189" s="15">
        <v>0.30990000000000001</v>
      </c>
      <c r="AB189" s="15">
        <v>7.0000000000000001E-3</v>
      </c>
      <c r="AC189" s="15">
        <v>4.4499999999999998E-2</v>
      </c>
      <c r="AD189" s="15">
        <v>8.7000000000000001E-4</v>
      </c>
      <c r="AE189" s="47">
        <v>0.95643999999999996</v>
      </c>
      <c r="AF189" s="67">
        <v>22.471910000000001</v>
      </c>
      <c r="AG189" s="47">
        <v>0.43933850000000002</v>
      </c>
      <c r="AH189" s="15">
        <v>5.0950000000000002E-2</v>
      </c>
      <c r="AI189" s="4">
        <v>3.6999999999999999E-4</v>
      </c>
      <c r="AJ189" s="89">
        <v>-0.13874</v>
      </c>
      <c r="AK189" s="4">
        <v>1.316E-2</v>
      </c>
      <c r="AL189" s="4">
        <v>2.7999999999999998E-4</v>
      </c>
      <c r="AM189" s="4">
        <v>4.6249999999999998E-3</v>
      </c>
      <c r="AN189" s="4">
        <v>1.7E-5</v>
      </c>
      <c r="AO189" s="46">
        <v>274</v>
      </c>
      <c r="AP189" s="46">
        <v>5.4</v>
      </c>
      <c r="AQ189" s="166">
        <v>280.7</v>
      </c>
      <c r="AR189" s="166">
        <v>5.4</v>
      </c>
      <c r="AS189" s="46">
        <v>264.3</v>
      </c>
      <c r="AT189" s="46">
        <v>5.6</v>
      </c>
      <c r="AU189" s="46">
        <v>242</v>
      </c>
      <c r="AV189" s="46">
        <v>16</v>
      </c>
      <c r="AW189" s="46">
        <v>80.5</v>
      </c>
      <c r="AX189" s="46">
        <v>4</v>
      </c>
      <c r="AY189" s="46">
        <v>1104</v>
      </c>
      <c r="AZ189" s="46">
        <v>55</v>
      </c>
      <c r="BA189" s="46">
        <v>1191600</v>
      </c>
      <c r="BB189" s="46">
        <v>43800</v>
      </c>
      <c r="BC189" s="46">
        <v>5730</v>
      </c>
      <c r="BD189" s="46">
        <v>228</v>
      </c>
      <c r="BE189" s="46">
        <v>160200</v>
      </c>
      <c r="BF189" s="46">
        <v>6000</v>
      </c>
      <c r="BG189" s="46">
        <v>18</v>
      </c>
      <c r="BH189" s="46">
        <v>14.4</v>
      </c>
      <c r="BI189" s="46">
        <f t="shared" si="83"/>
        <v>8900</v>
      </c>
      <c r="BJ189" s="46">
        <f t="shared" si="84"/>
        <v>7127.7984757645281</v>
      </c>
      <c r="BL189" s="45" t="s">
        <v>2645</v>
      </c>
      <c r="BM189" s="45" t="s">
        <v>1758</v>
      </c>
      <c r="BN189" s="45" t="s">
        <v>2647</v>
      </c>
      <c r="BO189" s="45" t="s">
        <v>1760</v>
      </c>
      <c r="BP189" s="186">
        <v>6.0264351851851854E-2</v>
      </c>
      <c r="BQ189" s="46">
        <v>17.081</v>
      </c>
      <c r="BR189" s="46" t="s">
        <v>2644</v>
      </c>
      <c r="BS189" s="46">
        <v>226000</v>
      </c>
      <c r="BT189" s="46">
        <v>11000</v>
      </c>
      <c r="BU189" s="46">
        <v>16400</v>
      </c>
      <c r="BV189" s="46">
        <v>1300</v>
      </c>
      <c r="BW189" s="46">
        <v>14140</v>
      </c>
      <c r="BX189" s="46">
        <v>720</v>
      </c>
      <c r="BY189" s="46">
        <v>2.0699999999999998</v>
      </c>
      <c r="BZ189" s="46">
        <v>0.57999999999999996</v>
      </c>
      <c r="CA189" s="166">
        <v>24900</v>
      </c>
      <c r="CB189" s="46">
        <v>1300</v>
      </c>
      <c r="CC189" s="46">
        <v>64300</v>
      </c>
      <c r="CD189" s="46">
        <v>4900</v>
      </c>
      <c r="CE189" s="46">
        <v>183000</v>
      </c>
      <c r="CF189" s="46">
        <v>16000</v>
      </c>
      <c r="CG189" s="46">
        <v>23200</v>
      </c>
      <c r="CH189" s="46">
        <v>1900</v>
      </c>
      <c r="CI189" s="46">
        <v>90300</v>
      </c>
      <c r="CJ189" s="46">
        <v>7000</v>
      </c>
      <c r="CK189" s="46">
        <v>35600</v>
      </c>
      <c r="CL189" s="46">
        <v>2500</v>
      </c>
      <c r="CM189" s="46">
        <v>257</v>
      </c>
      <c r="CN189" s="46">
        <v>19</v>
      </c>
      <c r="CO189" s="46">
        <v>22800</v>
      </c>
      <c r="CP189" s="46">
        <v>1500</v>
      </c>
      <c r="CQ189" s="46">
        <v>3030</v>
      </c>
      <c r="CR189" s="46">
        <v>150</v>
      </c>
      <c r="CS189" s="46">
        <v>9310</v>
      </c>
      <c r="CT189" s="46">
        <v>590</v>
      </c>
      <c r="CU189" s="46">
        <v>860</v>
      </c>
      <c r="CV189" s="46">
        <v>60</v>
      </c>
      <c r="CW189" s="46">
        <v>1312</v>
      </c>
      <c r="CX189" s="46">
        <v>82</v>
      </c>
      <c r="CY189" s="46">
        <v>155.5</v>
      </c>
      <c r="CZ189" s="46">
        <v>9.1999999999999993</v>
      </c>
      <c r="DA189" s="46">
        <v>592</v>
      </c>
      <c r="DB189" s="46">
        <v>55</v>
      </c>
      <c r="DC189" s="46">
        <v>67.7</v>
      </c>
      <c r="DD189" s="46">
        <v>5.6</v>
      </c>
      <c r="DE189" s="46">
        <v>149100</v>
      </c>
      <c r="DF189" s="46">
        <v>7900</v>
      </c>
      <c r="DG189" s="46">
        <v>7950</v>
      </c>
      <c r="DH189" s="46">
        <v>610</v>
      </c>
      <c r="DJ189" s="203" t="e">
        <f>#REF!</f>
        <v>#REF!</v>
      </c>
      <c r="DK189" s="204">
        <f t="shared" si="85"/>
        <v>271308.01687763713</v>
      </c>
      <c r="DL189" s="204">
        <f t="shared" si="86"/>
        <v>298531.81076672103</v>
      </c>
      <c r="DM189" s="204">
        <f t="shared" si="87"/>
        <v>250000.00000000003</v>
      </c>
      <c r="DN189" s="204">
        <f t="shared" si="88"/>
        <v>197592.9978118162</v>
      </c>
      <c r="DO189" s="204">
        <f t="shared" si="89"/>
        <v>240540.54054054056</v>
      </c>
      <c r="DP189" s="204">
        <f t="shared" si="90"/>
        <v>4564.8312611012434</v>
      </c>
      <c r="DQ189" s="204">
        <f t="shared" si="91"/>
        <v>114572.86432160804</v>
      </c>
      <c r="DR189" s="204">
        <f t="shared" si="92"/>
        <v>83933.518005540172</v>
      </c>
      <c r="DS189" s="204">
        <f t="shared" si="93"/>
        <v>37845.528455284555</v>
      </c>
      <c r="DT189" s="204">
        <f t="shared" si="94"/>
        <v>15750.91575091575</v>
      </c>
      <c r="DU189" s="204">
        <f t="shared" si="95"/>
        <v>8200</v>
      </c>
      <c r="DV189" s="204">
        <f t="shared" si="96"/>
        <v>6295.5465587044537</v>
      </c>
      <c r="DW189" s="204">
        <f t="shared" si="97"/>
        <v>3677.0186335403728</v>
      </c>
      <c r="DX189" s="204">
        <f t="shared" si="98"/>
        <v>2752.0325203252032</v>
      </c>
      <c r="DY189" s="205">
        <f t="shared" si="99"/>
        <v>2.7497277838573614E-2</v>
      </c>
      <c r="DZ189" s="206">
        <f t="shared" si="100"/>
        <v>7.2717508055853922E-3</v>
      </c>
      <c r="EA189" s="206">
        <f t="shared" si="101"/>
        <v>18.754716981132077</v>
      </c>
      <c r="EB189" s="223"/>
    </row>
    <row r="190" spans="1:132">
      <c r="A190" s="186">
        <v>42528.060783252316</v>
      </c>
      <c r="B190" s="45" t="s">
        <v>2648</v>
      </c>
      <c r="D190" s="45">
        <v>66561</v>
      </c>
      <c r="E190" s="45">
        <v>30735</v>
      </c>
      <c r="F190" s="45" t="s">
        <v>2649</v>
      </c>
      <c r="G190" s="45" t="s">
        <v>1754</v>
      </c>
      <c r="H190" s="45" t="s">
        <v>2650</v>
      </c>
      <c r="I190" s="45" t="s">
        <v>1756</v>
      </c>
      <c r="J190" s="159">
        <v>0.94021377314814814</v>
      </c>
      <c r="K190" s="46">
        <v>17.05</v>
      </c>
      <c r="L190" s="45" t="s">
        <v>2648</v>
      </c>
      <c r="M190" s="46">
        <v>8510</v>
      </c>
      <c r="N190" s="46">
        <v>163000</v>
      </c>
      <c r="O190" s="160">
        <v>0.31490000000000001</v>
      </c>
      <c r="P190" s="160">
        <f t="shared" si="102"/>
        <v>1.0260351066118546E-2</v>
      </c>
      <c r="Q190" s="161">
        <v>4.4999999999999998E-2</v>
      </c>
      <c r="R190" s="161">
        <f t="shared" si="103"/>
        <v>1.4212670403551896E-3</v>
      </c>
      <c r="S190" s="161">
        <v>0.97231000000000001</v>
      </c>
      <c r="T190" s="162">
        <v>22.22222</v>
      </c>
      <c r="U190" s="162">
        <f t="shared" si="104"/>
        <v>0.7018602568527228</v>
      </c>
      <c r="V190" s="163">
        <v>5.1400000000000001E-2</v>
      </c>
      <c r="W190" s="163">
        <f t="shared" si="105"/>
        <v>1.0654501396123613E-3</v>
      </c>
      <c r="X190" s="162">
        <v>1.7070999999999999E-2</v>
      </c>
      <c r="Y190" s="164">
        <v>1.3089999999999999E-2</v>
      </c>
      <c r="Z190" s="164">
        <f t="shared" si="106"/>
        <v>3.8332654486742762E-4</v>
      </c>
      <c r="AA190" s="15">
        <v>0.31490000000000001</v>
      </c>
      <c r="AB190" s="15">
        <v>8.0999999999999996E-3</v>
      </c>
      <c r="AC190" s="15">
        <v>4.4999999999999998E-2</v>
      </c>
      <c r="AD190" s="15">
        <v>1.1000000000000001E-3</v>
      </c>
      <c r="AE190" s="47">
        <v>0.97231000000000001</v>
      </c>
      <c r="AF190" s="67">
        <v>22.22222</v>
      </c>
      <c r="AG190" s="47">
        <v>0.54320990000000002</v>
      </c>
      <c r="AH190" s="15">
        <v>5.1400000000000001E-2</v>
      </c>
      <c r="AI190" s="4">
        <v>2.7999999999999998E-4</v>
      </c>
      <c r="AJ190" s="89">
        <v>1.7070999999999999E-2</v>
      </c>
      <c r="AK190" s="4">
        <v>1.3089999999999999E-2</v>
      </c>
      <c r="AL190" s="4">
        <v>2.7999999999999998E-4</v>
      </c>
      <c r="AM190" s="4">
        <v>4.5909999999999996E-3</v>
      </c>
      <c r="AN190" s="4">
        <v>1.8E-5</v>
      </c>
      <c r="AO190" s="46">
        <v>277.89999999999998</v>
      </c>
      <c r="AP190" s="46">
        <v>6.2</v>
      </c>
      <c r="AQ190" s="166">
        <v>283.5</v>
      </c>
      <c r="AR190" s="166">
        <v>6.7</v>
      </c>
      <c r="AS190" s="46">
        <v>262.89999999999998</v>
      </c>
      <c r="AT190" s="46">
        <v>5.7</v>
      </c>
      <c r="AU190" s="46">
        <v>258</v>
      </c>
      <c r="AV190" s="46">
        <v>12</v>
      </c>
      <c r="AW190" s="46">
        <v>82.6</v>
      </c>
      <c r="AX190" s="46">
        <v>4.4000000000000004</v>
      </c>
      <c r="AY190" s="46">
        <v>1137</v>
      </c>
      <c r="AZ190" s="46">
        <v>58</v>
      </c>
      <c r="BA190" s="46">
        <v>1213200</v>
      </c>
      <c r="BB190" s="46">
        <v>48000</v>
      </c>
      <c r="BC190" s="46">
        <v>5844</v>
      </c>
      <c r="BD190" s="46">
        <v>252</v>
      </c>
      <c r="BE190" s="46">
        <v>163800</v>
      </c>
      <c r="BF190" s="46">
        <v>7200</v>
      </c>
      <c r="BG190" s="46">
        <v>17.399999999999999</v>
      </c>
      <c r="BH190" s="46">
        <v>12.6</v>
      </c>
      <c r="BI190" s="46">
        <f t="shared" si="83"/>
        <v>9413.7931034482772</v>
      </c>
      <c r="BJ190" s="46">
        <f t="shared" si="84"/>
        <v>6829.4319833675327</v>
      </c>
      <c r="BL190" s="45" t="s">
        <v>2649</v>
      </c>
      <c r="BM190" s="45" t="s">
        <v>1758</v>
      </c>
      <c r="BN190" s="45" t="s">
        <v>2651</v>
      </c>
      <c r="BO190" s="45" t="s">
        <v>1760</v>
      </c>
      <c r="BP190" s="186">
        <v>6.0820717592592589E-2</v>
      </c>
      <c r="BQ190" s="46">
        <v>17.05</v>
      </c>
      <c r="BR190" s="46" t="s">
        <v>2648</v>
      </c>
      <c r="BS190" s="46">
        <v>217000</v>
      </c>
      <c r="BT190" s="46">
        <v>17000</v>
      </c>
      <c r="BU190" s="46">
        <v>16000</v>
      </c>
      <c r="BV190" s="46">
        <v>1100</v>
      </c>
      <c r="BW190" s="46">
        <v>14890</v>
      </c>
      <c r="BX190" s="46">
        <v>990</v>
      </c>
      <c r="BY190" s="46">
        <v>1.87</v>
      </c>
      <c r="BZ190" s="46">
        <v>0.63</v>
      </c>
      <c r="CA190" s="166">
        <v>25700</v>
      </c>
      <c r="CB190" s="46">
        <v>1900</v>
      </c>
      <c r="CC190" s="46">
        <v>68100</v>
      </c>
      <c r="CD190" s="46">
        <v>5100</v>
      </c>
      <c r="CE190" s="46">
        <v>184000</v>
      </c>
      <c r="CF190" s="46">
        <v>11000</v>
      </c>
      <c r="CG190" s="46">
        <v>25200</v>
      </c>
      <c r="CH190" s="46">
        <v>2400</v>
      </c>
      <c r="CI190" s="46">
        <v>95700</v>
      </c>
      <c r="CJ190" s="46">
        <v>5100</v>
      </c>
      <c r="CK190" s="46">
        <v>40900</v>
      </c>
      <c r="CL190" s="46">
        <v>2600</v>
      </c>
      <c r="CM190" s="46">
        <v>282</v>
      </c>
      <c r="CN190" s="46">
        <v>23</v>
      </c>
      <c r="CO190" s="46">
        <v>24400</v>
      </c>
      <c r="CP190" s="46">
        <v>1600</v>
      </c>
      <c r="CQ190" s="46">
        <v>3370</v>
      </c>
      <c r="CR190" s="46">
        <v>270</v>
      </c>
      <c r="CS190" s="46">
        <v>11350</v>
      </c>
      <c r="CT190" s="46">
        <v>900</v>
      </c>
      <c r="CU190" s="46">
        <v>1005</v>
      </c>
      <c r="CV190" s="46">
        <v>63</v>
      </c>
      <c r="CW190" s="46">
        <v>1410</v>
      </c>
      <c r="CX190" s="46">
        <v>130</v>
      </c>
      <c r="CY190" s="46">
        <v>155</v>
      </c>
      <c r="CZ190" s="46">
        <v>10</v>
      </c>
      <c r="DA190" s="46">
        <v>645</v>
      </c>
      <c r="DB190" s="46">
        <v>50</v>
      </c>
      <c r="DC190" s="46">
        <v>64.400000000000006</v>
      </c>
      <c r="DD190" s="46">
        <v>7.2</v>
      </c>
      <c r="DE190" s="46">
        <v>163000</v>
      </c>
      <c r="DF190" s="46">
        <v>10000</v>
      </c>
      <c r="DG190" s="46">
        <v>8510</v>
      </c>
      <c r="DH190" s="46">
        <v>600</v>
      </c>
      <c r="DJ190" s="203" t="e">
        <f>#REF!</f>
        <v>#REF!</v>
      </c>
      <c r="DK190" s="204">
        <f t="shared" si="85"/>
        <v>287341.77215189877</v>
      </c>
      <c r="DL190" s="204">
        <f t="shared" si="86"/>
        <v>300163.132137031</v>
      </c>
      <c r="DM190" s="204">
        <f t="shared" si="87"/>
        <v>271551.72413793107</v>
      </c>
      <c r="DN190" s="204">
        <f t="shared" si="88"/>
        <v>209409.19037199125</v>
      </c>
      <c r="DO190" s="204">
        <f t="shared" si="89"/>
        <v>276351.35135135136</v>
      </c>
      <c r="DP190" s="204">
        <f t="shared" si="90"/>
        <v>5008.8809946714027</v>
      </c>
      <c r="DQ190" s="204">
        <f t="shared" si="91"/>
        <v>122613.06532663316</v>
      </c>
      <c r="DR190" s="204">
        <f t="shared" si="92"/>
        <v>93351.80055401662</v>
      </c>
      <c r="DS190" s="204">
        <f t="shared" si="93"/>
        <v>46138.211382113819</v>
      </c>
      <c r="DT190" s="204">
        <f t="shared" si="94"/>
        <v>18406.593406593405</v>
      </c>
      <c r="DU190" s="204">
        <f t="shared" si="95"/>
        <v>8812.5</v>
      </c>
      <c r="DV190" s="204">
        <f t="shared" si="96"/>
        <v>6275.3036437246965</v>
      </c>
      <c r="DW190" s="204">
        <f t="shared" si="97"/>
        <v>4006.2111801242236</v>
      </c>
      <c r="DX190" s="204">
        <f t="shared" si="98"/>
        <v>2617.8861788617887</v>
      </c>
      <c r="DY190" s="205">
        <f t="shared" si="99"/>
        <v>2.7210814531777334E-2</v>
      </c>
      <c r="DZ190" s="206">
        <f t="shared" si="100"/>
        <v>5.6740088105726874E-3</v>
      </c>
      <c r="EA190" s="206">
        <f t="shared" si="101"/>
        <v>19.153936545240892</v>
      </c>
      <c r="EB190" s="223"/>
    </row>
    <row r="191" spans="1:132">
      <c r="A191" s="186">
        <v>42528.0613390625</v>
      </c>
      <c r="B191" s="45" t="s">
        <v>2652</v>
      </c>
      <c r="D191" s="45">
        <v>66576</v>
      </c>
      <c r="E191" s="45">
        <v>30734</v>
      </c>
      <c r="F191" s="45" t="s">
        <v>2653</v>
      </c>
      <c r="G191" s="45" t="s">
        <v>1754</v>
      </c>
      <c r="H191" s="45" t="s">
        <v>2654</v>
      </c>
      <c r="I191" s="45" t="s">
        <v>1756</v>
      </c>
      <c r="J191" s="159">
        <v>0.94076956018518521</v>
      </c>
      <c r="K191" s="46">
        <v>17.11</v>
      </c>
      <c r="L191" s="45" t="s">
        <v>2652</v>
      </c>
      <c r="M191" s="46">
        <v>8160</v>
      </c>
      <c r="N191" s="46">
        <v>149000</v>
      </c>
      <c r="O191" s="160">
        <v>0.31280000000000002</v>
      </c>
      <c r="P191" s="160">
        <f t="shared" si="102"/>
        <v>9.2399965367958876E-3</v>
      </c>
      <c r="Q191" s="161">
        <v>4.5060000000000003E-2</v>
      </c>
      <c r="R191" s="161">
        <f t="shared" si="103"/>
        <v>1.3094508161821123E-3</v>
      </c>
      <c r="S191" s="161">
        <v>0.91410000000000002</v>
      </c>
      <c r="T191" s="162">
        <v>22.192630000000001</v>
      </c>
      <c r="U191" s="162">
        <f t="shared" si="104"/>
        <v>0.64492143399645974</v>
      </c>
      <c r="V191" s="163">
        <v>5.092E-2</v>
      </c>
      <c r="W191" s="163">
        <f t="shared" si="105"/>
        <v>1.1093865692354491E-3</v>
      </c>
      <c r="X191" s="162">
        <v>9.1216000000000005E-2</v>
      </c>
      <c r="Y191" s="164">
        <v>1.328E-2</v>
      </c>
      <c r="Z191" s="164">
        <f t="shared" si="106"/>
        <v>3.7873917146236672E-4</v>
      </c>
      <c r="AA191" s="15">
        <v>0.31280000000000002</v>
      </c>
      <c r="AB191" s="15">
        <v>6.7999999999999996E-3</v>
      </c>
      <c r="AC191" s="15">
        <v>4.5060000000000003E-2</v>
      </c>
      <c r="AD191" s="15">
        <v>9.5E-4</v>
      </c>
      <c r="AE191" s="47">
        <v>0.91410000000000002</v>
      </c>
      <c r="AF191" s="67">
        <v>22.192630000000001</v>
      </c>
      <c r="AG191" s="47">
        <v>0.46788730000000001</v>
      </c>
      <c r="AH191" s="15">
        <v>5.092E-2</v>
      </c>
      <c r="AI191" s="4">
        <v>4.4000000000000002E-4</v>
      </c>
      <c r="AJ191" s="89">
        <v>9.1216000000000005E-2</v>
      </c>
      <c r="AK191" s="4">
        <v>1.328E-2</v>
      </c>
      <c r="AL191" s="4">
        <v>2.7E-4</v>
      </c>
      <c r="AM191" s="4">
        <v>4.5380000000000004E-3</v>
      </c>
      <c r="AN191" s="4">
        <v>1.4E-5</v>
      </c>
      <c r="AO191" s="46">
        <v>276.3</v>
      </c>
      <c r="AP191" s="46">
        <v>5.3</v>
      </c>
      <c r="AQ191" s="166">
        <v>284.10000000000002</v>
      </c>
      <c r="AR191" s="166">
        <v>5.9</v>
      </c>
      <c r="AS191" s="46">
        <v>266.60000000000002</v>
      </c>
      <c r="AT191" s="46">
        <v>5.4</v>
      </c>
      <c r="AU191" s="46">
        <v>237</v>
      </c>
      <c r="AV191" s="46">
        <v>20</v>
      </c>
      <c r="AW191" s="46">
        <v>79</v>
      </c>
      <c r="AX191" s="46">
        <v>3.9</v>
      </c>
      <c r="AY191" s="46">
        <v>1084</v>
      </c>
      <c r="AZ191" s="46">
        <v>54</v>
      </c>
      <c r="BA191" s="46">
        <v>1176000</v>
      </c>
      <c r="BB191" s="46">
        <v>48600</v>
      </c>
      <c r="BC191" s="46">
        <v>5610</v>
      </c>
      <c r="BD191" s="46">
        <v>258</v>
      </c>
      <c r="BE191" s="46">
        <v>158400</v>
      </c>
      <c r="BF191" s="46">
        <v>6600</v>
      </c>
      <c r="BG191" s="46">
        <v>34.799999999999997</v>
      </c>
      <c r="BH191" s="46">
        <v>13.2</v>
      </c>
      <c r="BI191" s="46">
        <f t="shared" si="83"/>
        <v>4551.7241379310344</v>
      </c>
      <c r="BJ191" s="46">
        <f t="shared" si="84"/>
        <v>1736.9014834864254</v>
      </c>
      <c r="BL191" s="45" t="s">
        <v>2653</v>
      </c>
      <c r="BM191" s="45" t="s">
        <v>1758</v>
      </c>
      <c r="BN191" s="45" t="s">
        <v>2655</v>
      </c>
      <c r="BO191" s="45" t="s">
        <v>1760</v>
      </c>
      <c r="BP191" s="186">
        <v>6.1376504629629625E-2</v>
      </c>
      <c r="BQ191" s="46">
        <v>17.11</v>
      </c>
      <c r="BR191" s="46" t="s">
        <v>2652</v>
      </c>
      <c r="BS191" s="46">
        <v>228000</v>
      </c>
      <c r="BT191" s="46">
        <v>20000</v>
      </c>
      <c r="BU191" s="46">
        <v>14400</v>
      </c>
      <c r="BV191" s="46">
        <v>2000</v>
      </c>
      <c r="BW191" s="46">
        <v>13200</v>
      </c>
      <c r="BX191" s="46">
        <v>1600</v>
      </c>
      <c r="BY191" s="46">
        <v>1.66</v>
      </c>
      <c r="BZ191" s="46">
        <v>0.56999999999999995</v>
      </c>
      <c r="CA191" s="166">
        <v>24900</v>
      </c>
      <c r="CB191" s="46">
        <v>1900</v>
      </c>
      <c r="CC191" s="46">
        <v>60600</v>
      </c>
      <c r="CD191" s="46">
        <v>5700</v>
      </c>
      <c r="CE191" s="46">
        <v>173000</v>
      </c>
      <c r="CF191" s="46">
        <v>15000</v>
      </c>
      <c r="CG191" s="46">
        <v>23300</v>
      </c>
      <c r="CH191" s="46">
        <v>2600</v>
      </c>
      <c r="CI191" s="46">
        <v>89400</v>
      </c>
      <c r="CJ191" s="46">
        <v>8000</v>
      </c>
      <c r="CK191" s="46">
        <v>35400</v>
      </c>
      <c r="CL191" s="46">
        <v>2700</v>
      </c>
      <c r="CM191" s="46">
        <v>292</v>
      </c>
      <c r="CN191" s="46">
        <v>33</v>
      </c>
      <c r="CO191" s="46">
        <v>24200</v>
      </c>
      <c r="CP191" s="46">
        <v>1700</v>
      </c>
      <c r="CQ191" s="46">
        <v>3100</v>
      </c>
      <c r="CR191" s="46">
        <v>180</v>
      </c>
      <c r="CS191" s="46">
        <v>9700</v>
      </c>
      <c r="CT191" s="46">
        <v>890</v>
      </c>
      <c r="CU191" s="46">
        <v>913</v>
      </c>
      <c r="CV191" s="46">
        <v>90</v>
      </c>
      <c r="CW191" s="46">
        <v>1310</v>
      </c>
      <c r="CX191" s="46">
        <v>130</v>
      </c>
      <c r="CY191" s="46">
        <v>141</v>
      </c>
      <c r="CZ191" s="46">
        <v>11</v>
      </c>
      <c r="DA191" s="46">
        <v>622</v>
      </c>
      <c r="DB191" s="46">
        <v>65</v>
      </c>
      <c r="DC191" s="46">
        <v>64.400000000000006</v>
      </c>
      <c r="DD191" s="46">
        <v>6.2</v>
      </c>
      <c r="DE191" s="46">
        <v>149000</v>
      </c>
      <c r="DF191" s="46">
        <v>13000</v>
      </c>
      <c r="DG191" s="46">
        <v>8160</v>
      </c>
      <c r="DH191" s="46">
        <v>690</v>
      </c>
      <c r="DJ191" s="203" t="e">
        <f>#REF!</f>
        <v>#REF!</v>
      </c>
      <c r="DK191" s="204">
        <f t="shared" si="85"/>
        <v>255696.20253164557</v>
      </c>
      <c r="DL191" s="204">
        <f t="shared" si="86"/>
        <v>282218.59706362156</v>
      </c>
      <c r="DM191" s="204">
        <f t="shared" si="87"/>
        <v>251077.58620689658</v>
      </c>
      <c r="DN191" s="204">
        <f t="shared" si="88"/>
        <v>195623.63238512035</v>
      </c>
      <c r="DO191" s="204">
        <f t="shared" si="89"/>
        <v>239189.1891891892</v>
      </c>
      <c r="DP191" s="204">
        <f t="shared" si="90"/>
        <v>5186.5008880994665</v>
      </c>
      <c r="DQ191" s="204">
        <f t="shared" si="91"/>
        <v>121608.04020100502</v>
      </c>
      <c r="DR191" s="204">
        <f t="shared" si="92"/>
        <v>85872.576177285315</v>
      </c>
      <c r="DS191" s="204">
        <f t="shared" si="93"/>
        <v>39430.89430894309</v>
      </c>
      <c r="DT191" s="204">
        <f t="shared" si="94"/>
        <v>16721.61172161172</v>
      </c>
      <c r="DU191" s="204">
        <f t="shared" si="95"/>
        <v>8187.5</v>
      </c>
      <c r="DV191" s="204">
        <f t="shared" si="96"/>
        <v>5708.5020242914979</v>
      </c>
      <c r="DW191" s="204">
        <f t="shared" si="97"/>
        <v>3863.3540372670805</v>
      </c>
      <c r="DX191" s="204">
        <f t="shared" si="98"/>
        <v>2617.8861788617887</v>
      </c>
      <c r="DY191" s="205">
        <f t="shared" si="99"/>
        <v>3.0410428419903126E-2</v>
      </c>
      <c r="DZ191" s="206">
        <f t="shared" si="100"/>
        <v>6.6391752577319597E-3</v>
      </c>
      <c r="EA191" s="206">
        <f t="shared" si="101"/>
        <v>18.259803921568629</v>
      </c>
      <c r="EB191" s="223"/>
    </row>
  </sheetData>
  <mergeCells count="1">
    <mergeCell ref="A1:N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S178"/>
  <sheetViews>
    <sheetView workbookViewId="0">
      <pane ySplit="2" topLeftCell="A3" activePane="bottomLeft" state="frozen"/>
      <selection pane="bottomLeft" activeCell="F9" sqref="F9"/>
    </sheetView>
  </sheetViews>
  <sheetFormatPr defaultRowHeight="14.4"/>
  <cols>
    <col min="1" max="1" width="6.109375" style="110" bestFit="1" customWidth="1"/>
    <col min="2" max="2" width="16.109375" style="110" bestFit="1" customWidth="1"/>
    <col min="3" max="3" width="11.88671875" style="110" customWidth="1"/>
    <col min="4" max="4" width="7.88671875" style="110" bestFit="1" customWidth="1"/>
    <col min="5" max="5" width="9.109375" style="110" bestFit="1" customWidth="1"/>
    <col min="6" max="6" width="8.5546875" style="110" bestFit="1" customWidth="1"/>
    <col min="7" max="7" width="9.44140625" style="110" bestFit="1" customWidth="1"/>
    <col min="8" max="8" width="10.88671875" style="110" bestFit="1" customWidth="1"/>
    <col min="9" max="9" width="7.33203125" style="110" bestFit="1" customWidth="1"/>
    <col min="10" max="10" width="13.109375" style="110" bestFit="1" customWidth="1"/>
    <col min="11" max="11" width="7.44140625" style="110" bestFit="1" customWidth="1"/>
    <col min="12" max="12" width="8.6640625" style="110" bestFit="1" customWidth="1"/>
    <col min="13" max="13" width="4.5546875" style="110" bestFit="1" customWidth="1"/>
    <col min="14" max="14" width="17.33203125" style="102" bestFit="1" customWidth="1"/>
    <col min="15" max="16384" width="8.88671875" style="102"/>
  </cols>
  <sheetData>
    <row r="1" spans="1:19">
      <c r="A1" s="463" t="s">
        <v>4315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</row>
    <row r="2" spans="1:19" s="13" customFormat="1" ht="31.2">
      <c r="A2" s="105" t="s">
        <v>1472</v>
      </c>
      <c r="B2" s="106" t="s">
        <v>2656</v>
      </c>
      <c r="C2" s="106" t="s">
        <v>1575</v>
      </c>
      <c r="D2" s="106" t="s">
        <v>1473</v>
      </c>
      <c r="E2" s="107" t="s">
        <v>1474</v>
      </c>
      <c r="F2" s="108" t="s">
        <v>1475</v>
      </c>
      <c r="G2" s="107" t="s">
        <v>1476</v>
      </c>
      <c r="H2" s="107" t="s">
        <v>1609</v>
      </c>
      <c r="I2" s="106" t="s">
        <v>1576</v>
      </c>
      <c r="J2" s="106" t="s">
        <v>1577</v>
      </c>
      <c r="K2" s="106" t="s">
        <v>1608</v>
      </c>
      <c r="L2" s="106" t="s">
        <v>1578</v>
      </c>
      <c r="M2" s="109" t="s">
        <v>1579</v>
      </c>
      <c r="N2" s="158" t="s">
        <v>522</v>
      </c>
      <c r="O2" s="99"/>
      <c r="P2" s="117"/>
      <c r="Q2" s="99"/>
      <c r="R2" s="117"/>
      <c r="S2" s="118"/>
    </row>
    <row r="3" spans="1:19">
      <c r="A3" s="282" t="s">
        <v>2811</v>
      </c>
      <c r="N3" s="100"/>
      <c r="O3" s="103"/>
      <c r="P3" s="103"/>
      <c r="Q3" s="103"/>
      <c r="R3" s="101"/>
    </row>
    <row r="4" spans="1:19">
      <c r="A4" s="111">
        <v>10</v>
      </c>
      <c r="B4" s="112" t="s">
        <v>4076</v>
      </c>
      <c r="C4" s="112">
        <v>13.75174453824364</v>
      </c>
      <c r="D4" s="112">
        <v>1.961764678853047</v>
      </c>
      <c r="E4" s="113">
        <v>0.28269114956567437</v>
      </c>
      <c r="F4" s="113">
        <v>4.2361705158851155E-5</v>
      </c>
      <c r="G4" s="113">
        <v>1.1483785433809364E-3</v>
      </c>
      <c r="H4" s="113">
        <v>0.28268450970145209</v>
      </c>
      <c r="I4" s="112">
        <v>-3.3187911072241061</v>
      </c>
      <c r="J4" s="112">
        <v>1.4980181112456137</v>
      </c>
      <c r="K4" s="112">
        <v>3.3186910266969072</v>
      </c>
      <c r="L4" s="112">
        <v>308.8</v>
      </c>
      <c r="M4" s="112">
        <v>6.886850694859902</v>
      </c>
      <c r="N4" s="139" t="s">
        <v>1967</v>
      </c>
      <c r="O4" s="116"/>
      <c r="P4" s="112"/>
      <c r="Q4" s="112"/>
    </row>
    <row r="5" spans="1:19">
      <c r="A5" s="111">
        <v>5</v>
      </c>
      <c r="B5" s="112" t="s">
        <v>4077</v>
      </c>
      <c r="C5" s="112">
        <v>17.847635389499086</v>
      </c>
      <c r="D5" s="112">
        <v>2.7762601596774195</v>
      </c>
      <c r="E5" s="113">
        <v>0.28259813017980639</v>
      </c>
      <c r="F5" s="113">
        <v>2.8052981661333078E-5</v>
      </c>
      <c r="G5" s="113">
        <v>1.1658040419239531E-3</v>
      </c>
      <c r="H5" s="113">
        <v>0.28259138080567359</v>
      </c>
      <c r="I5" s="112">
        <v>-6.6081942179962994</v>
      </c>
      <c r="J5" s="112">
        <v>0.99202509543649953</v>
      </c>
      <c r="K5" s="112">
        <v>3.2082172980452128E-2</v>
      </c>
      <c r="L5" s="112">
        <v>309.2</v>
      </c>
      <c r="M5" s="112">
        <v>2.3400435858079334</v>
      </c>
      <c r="N5" s="139" t="s">
        <v>1967</v>
      </c>
      <c r="O5" s="116"/>
      <c r="P5" s="112"/>
      <c r="Q5" s="112"/>
    </row>
    <row r="6" spans="1:19">
      <c r="A6" s="111">
        <v>7</v>
      </c>
      <c r="B6" s="112" t="s">
        <v>4078</v>
      </c>
      <c r="C6" s="112">
        <v>20.46459643376404</v>
      </c>
      <c r="D6" s="112">
        <v>2.2952734473118275</v>
      </c>
      <c r="E6" s="113">
        <v>0.28251910514106682</v>
      </c>
      <c r="F6" s="113">
        <v>4.5052812852984414E-5</v>
      </c>
      <c r="G6" s="113">
        <v>1.3395892882780926E-3</v>
      </c>
      <c r="H6" s="113">
        <v>0.28251133455141958</v>
      </c>
      <c r="I6" s="112">
        <v>-9.4027214644765156</v>
      </c>
      <c r="J6" s="112">
        <v>1.5931825539894362</v>
      </c>
      <c r="K6" s="112">
        <v>-2.7871137533552748</v>
      </c>
      <c r="L6" s="112">
        <v>309.8</v>
      </c>
      <c r="M6" s="112">
        <v>3.8453417818973037</v>
      </c>
      <c r="N6" s="139" t="s">
        <v>1967</v>
      </c>
      <c r="P6" s="112"/>
      <c r="Q6" s="112"/>
    </row>
    <row r="7" spans="1:19">
      <c r="A7" s="111">
        <v>2</v>
      </c>
      <c r="B7" s="112" t="s">
        <v>4079</v>
      </c>
      <c r="C7" s="112">
        <v>20.306206449203959</v>
      </c>
      <c r="D7" s="112">
        <v>2.5985603213261652</v>
      </c>
      <c r="E7" s="113">
        <v>0.28259233127711031</v>
      </c>
      <c r="F7" s="113">
        <v>3.5129293739046089E-5</v>
      </c>
      <c r="G7" s="113">
        <v>1.2493986322782466E-3</v>
      </c>
      <c r="H7" s="113">
        <v>0.28258506508928904</v>
      </c>
      <c r="I7" s="112">
        <v>-6.8132582311541956</v>
      </c>
      <c r="J7" s="112">
        <v>1.2422615675888871</v>
      </c>
      <c r="K7" s="112">
        <v>-0.16015352382270365</v>
      </c>
      <c r="L7" s="112">
        <v>310.60000000000002</v>
      </c>
      <c r="M7" s="112">
        <v>6.4674108810113466</v>
      </c>
      <c r="N7" s="139" t="s">
        <v>1967</v>
      </c>
      <c r="P7" s="112"/>
      <c r="Q7" s="112"/>
    </row>
    <row r="8" spans="1:19">
      <c r="A8" s="111">
        <v>6</v>
      </c>
      <c r="B8" s="112" t="s">
        <v>4080</v>
      </c>
      <c r="C8" s="112">
        <v>29.715426413549281</v>
      </c>
      <c r="D8" s="112">
        <v>2.3173823057347676</v>
      </c>
      <c r="E8" s="113">
        <v>0.28269348756445734</v>
      </c>
      <c r="F8" s="113">
        <v>3.751976881336096E-5</v>
      </c>
      <c r="G8" s="113">
        <v>1.8128785028388417E-3</v>
      </c>
      <c r="H8" s="113">
        <v>0.28268287963621774</v>
      </c>
      <c r="I8" s="112">
        <v>-3.2361134976277572</v>
      </c>
      <c r="J8" s="112">
        <v>1.3267948729034362</v>
      </c>
      <c r="K8" s="112">
        <v>3.3436483427085051</v>
      </c>
      <c r="L8" s="112">
        <v>312.5</v>
      </c>
      <c r="M8" s="112">
        <v>4.169157394493368</v>
      </c>
      <c r="N8" s="139" t="s">
        <v>1967</v>
      </c>
      <c r="P8" s="112"/>
      <c r="Q8" s="112"/>
    </row>
    <row r="9" spans="1:19">
      <c r="A9" s="111">
        <v>3</v>
      </c>
      <c r="B9" s="112" t="s">
        <v>4081</v>
      </c>
      <c r="C9" s="112">
        <v>16.755369368951161</v>
      </c>
      <c r="D9" s="112">
        <v>2.2317039467741928</v>
      </c>
      <c r="E9" s="113">
        <v>0.2825899859684875</v>
      </c>
      <c r="F9" s="113">
        <v>3.3124647451490435E-5</v>
      </c>
      <c r="G9" s="113">
        <v>1.0979119221756592E-3</v>
      </c>
      <c r="H9" s="113">
        <v>0.28258355130677165</v>
      </c>
      <c r="I9" s="112">
        <v>-6.8961943353607058</v>
      </c>
      <c r="J9" s="112">
        <v>1.1713721538086919</v>
      </c>
      <c r="K9" s="112">
        <v>-0.16013470315545675</v>
      </c>
      <c r="L9" s="112">
        <v>313</v>
      </c>
      <c r="M9" s="112">
        <v>2.0985726027635678</v>
      </c>
      <c r="N9" s="139" t="s">
        <v>1967</v>
      </c>
      <c r="P9" s="112"/>
      <c r="Q9" s="112"/>
    </row>
    <row r="10" spans="1:19">
      <c r="A10" s="111">
        <v>1</v>
      </c>
      <c r="B10" s="112" t="s">
        <v>4082</v>
      </c>
      <c r="C10" s="112">
        <v>9.8645203014635232</v>
      </c>
      <c r="D10" s="112">
        <v>2.8142876835125441</v>
      </c>
      <c r="E10" s="113">
        <v>0.28152627772547406</v>
      </c>
      <c r="F10" s="113">
        <v>3.4598546626178095E-5</v>
      </c>
      <c r="G10" s="113">
        <v>5.9515550812875196E-4</v>
      </c>
      <c r="H10" s="113">
        <v>0.28152278403912523</v>
      </c>
      <c r="I10" s="112">
        <v>-44.511635147760352</v>
      </c>
      <c r="J10" s="112">
        <v>1.2234929938359542</v>
      </c>
      <c r="K10" s="112">
        <v>-37.686592787971037</v>
      </c>
      <c r="L10" s="112">
        <v>313.5</v>
      </c>
      <c r="M10" s="112">
        <v>5.9799737157240145</v>
      </c>
      <c r="N10" s="102" t="s">
        <v>1964</v>
      </c>
      <c r="P10" s="112"/>
      <c r="Q10" s="112"/>
    </row>
    <row r="11" spans="1:19">
      <c r="A11" s="111">
        <v>4</v>
      </c>
      <c r="B11" s="112" t="s">
        <v>4083</v>
      </c>
      <c r="C11" s="112">
        <v>12.746663506572974</v>
      </c>
      <c r="D11" s="112">
        <v>2.757229006630824</v>
      </c>
      <c r="E11" s="113">
        <v>0.28228255878216557</v>
      </c>
      <c r="F11" s="113">
        <v>3.2698663909456495E-5</v>
      </c>
      <c r="G11" s="113">
        <v>8.0755549737727267E-4</v>
      </c>
      <c r="H11" s="113">
        <v>0.28227778034899781</v>
      </c>
      <c r="I11" s="112">
        <v>-17.767604994410881</v>
      </c>
      <c r="J11" s="112">
        <v>1.1563082875498658</v>
      </c>
      <c r="K11" s="112">
        <v>-10.913596377124524</v>
      </c>
      <c r="L11" s="112">
        <v>316</v>
      </c>
      <c r="M11" s="112">
        <v>3.2136542356589928</v>
      </c>
      <c r="N11" s="102" t="s">
        <v>1964</v>
      </c>
      <c r="P11" s="112"/>
      <c r="Q11" s="112"/>
    </row>
    <row r="12" spans="1:19">
      <c r="A12" s="111">
        <v>8</v>
      </c>
      <c r="B12" s="112" t="s">
        <v>4084</v>
      </c>
      <c r="C12" s="112">
        <v>21.204981626172334</v>
      </c>
      <c r="D12" s="112">
        <v>2.4305197353046597</v>
      </c>
      <c r="E12" s="113">
        <v>0.28253130304482543</v>
      </c>
      <c r="F12" s="113">
        <v>3.3551153176184903E-5</v>
      </c>
      <c r="G12" s="113">
        <v>1.3414115867433235E-3</v>
      </c>
      <c r="H12" s="113">
        <v>0.28252334554700248</v>
      </c>
      <c r="I12" s="112">
        <v>-8.9713724269169237</v>
      </c>
      <c r="J12" s="112">
        <v>1.1864544857809189</v>
      </c>
      <c r="K12" s="112">
        <v>-2.2058136224167857</v>
      </c>
      <c r="L12" s="112">
        <v>316.8</v>
      </c>
      <c r="M12" s="112">
        <v>3.1914727619955556</v>
      </c>
      <c r="N12" s="139" t="s">
        <v>1967</v>
      </c>
      <c r="P12" s="112"/>
      <c r="Q12" s="112"/>
    </row>
    <row r="13" spans="1:19">
      <c r="A13" s="111">
        <v>9</v>
      </c>
      <c r="B13" s="112" t="s">
        <v>4085</v>
      </c>
      <c r="C13" s="112">
        <v>17.260569975687385</v>
      </c>
      <c r="D13" s="112">
        <v>2.5327412105734766</v>
      </c>
      <c r="E13" s="113">
        <v>0.2826348548174738</v>
      </c>
      <c r="F13" s="113">
        <v>2.6492985643058819E-5</v>
      </c>
      <c r="G13" s="113">
        <v>1.0895766684559357E-3</v>
      </c>
      <c r="H13" s="113">
        <v>0.2826283564624758</v>
      </c>
      <c r="I13" s="112">
        <v>-5.3095172136496949</v>
      </c>
      <c r="J13" s="112">
        <v>0.93685965108059044</v>
      </c>
      <c r="K13" s="112">
        <v>1.548228540724228</v>
      </c>
      <c r="L13" s="112">
        <v>318.5</v>
      </c>
      <c r="M13" s="112">
        <v>4.077411759319034</v>
      </c>
      <c r="N13" s="139" t="s">
        <v>1967</v>
      </c>
      <c r="P13" s="112"/>
      <c r="Q13" s="112"/>
    </row>
    <row r="14" spans="1:19">
      <c r="A14" s="111">
        <v>11</v>
      </c>
      <c r="B14" s="112" t="s">
        <v>4086</v>
      </c>
      <c r="C14" s="112">
        <v>14.192206881820924</v>
      </c>
      <c r="D14" s="112">
        <v>2.5944196195340488</v>
      </c>
      <c r="E14" s="113">
        <v>0.28264816923995451</v>
      </c>
      <c r="F14" s="113">
        <v>4.1580707141732667E-5</v>
      </c>
      <c r="G14" s="113">
        <v>9.31032617720957E-4</v>
      </c>
      <c r="H14" s="113">
        <v>0.28264260072152281</v>
      </c>
      <c r="I14" s="112">
        <v>-4.8386852218296195</v>
      </c>
      <c r="J14" s="112">
        <v>1.4704000262288908</v>
      </c>
      <c r="K14" s="112">
        <v>2.0724018054241178</v>
      </c>
      <c r="L14" s="112">
        <v>319.39999999999998</v>
      </c>
      <c r="M14" s="112">
        <v>4.1032179641383948</v>
      </c>
      <c r="N14" s="139" t="s">
        <v>1967</v>
      </c>
      <c r="P14" s="112"/>
      <c r="Q14" s="112"/>
    </row>
    <row r="15" spans="1:19">
      <c r="A15" s="111"/>
      <c r="B15" s="112"/>
      <c r="C15" s="112"/>
      <c r="D15" s="112"/>
      <c r="E15" s="113"/>
      <c r="F15" s="113"/>
      <c r="G15" s="113"/>
      <c r="H15" s="113"/>
      <c r="I15" s="112"/>
      <c r="J15" s="112"/>
      <c r="K15" s="112"/>
      <c r="L15" s="112"/>
      <c r="M15" s="112"/>
    </row>
    <row r="16" spans="1:19">
      <c r="A16" s="282" t="s">
        <v>2813</v>
      </c>
    </row>
    <row r="17" spans="1:18">
      <c r="A17" s="111">
        <v>1</v>
      </c>
      <c r="B17" s="112" t="s">
        <v>4087</v>
      </c>
      <c r="C17" s="112">
        <v>14.75729191516521</v>
      </c>
      <c r="D17" s="112">
        <v>2.7293233670250894</v>
      </c>
      <c r="E17" s="113">
        <v>0.28241895183223231</v>
      </c>
      <c r="F17" s="113">
        <v>2.967447248726918E-5</v>
      </c>
      <c r="G17" s="113">
        <v>9.0869869842378408E-4</v>
      </c>
      <c r="H17" s="113">
        <v>0.28241405093040278</v>
      </c>
      <c r="I17" s="112">
        <v>-12.944398315599681</v>
      </c>
      <c r="J17" s="112">
        <v>1.0493651532883508</v>
      </c>
      <c r="K17" s="112">
        <v>-6.7137655711202449</v>
      </c>
      <c r="L17" s="112">
        <v>288.10000000000002</v>
      </c>
      <c r="M17" s="112">
        <v>4.9370687868340042</v>
      </c>
      <c r="N17" s="116" t="s">
        <v>1968</v>
      </c>
      <c r="O17" s="116"/>
      <c r="P17" s="116"/>
      <c r="Q17" s="103"/>
      <c r="R17" s="101"/>
    </row>
    <row r="18" spans="1:18">
      <c r="A18" s="111">
        <v>3</v>
      </c>
      <c r="B18" s="112" t="s">
        <v>4088</v>
      </c>
      <c r="C18" s="112">
        <v>16.191852807675772</v>
      </c>
      <c r="D18" s="112">
        <v>2.892961958243728</v>
      </c>
      <c r="E18" s="113">
        <v>0.28232532555149131</v>
      </c>
      <c r="F18" s="113">
        <v>2.9841073911963261E-5</v>
      </c>
      <c r="G18" s="113">
        <v>9.1830511653738663E-4</v>
      </c>
      <c r="H18" s="113">
        <v>0.28232033664030648</v>
      </c>
      <c r="I18" s="112">
        <v>-16.255262779450995</v>
      </c>
      <c r="J18" s="112">
        <v>1.0552566052635122</v>
      </c>
      <c r="K18" s="112">
        <v>-9.9830468521155957</v>
      </c>
      <c r="L18" s="112">
        <v>290.2</v>
      </c>
      <c r="M18" s="112">
        <v>4.6959466246617581</v>
      </c>
      <c r="N18" s="116" t="s">
        <v>1968</v>
      </c>
      <c r="O18" s="116"/>
      <c r="P18" s="116"/>
      <c r="Q18" s="103"/>
      <c r="R18" s="101"/>
    </row>
    <row r="19" spans="1:18">
      <c r="A19" s="111">
        <v>2</v>
      </c>
      <c r="B19" s="112" t="s">
        <v>4089</v>
      </c>
      <c r="C19" s="112">
        <v>45.164431223600566</v>
      </c>
      <c r="D19" s="112">
        <v>2.6027405543010755</v>
      </c>
      <c r="E19" s="113">
        <v>0.28243900296962804</v>
      </c>
      <c r="F19" s="113">
        <v>3.8345301491323904E-5</v>
      </c>
      <c r="G19" s="113">
        <v>2.8793368346579657E-3</v>
      </c>
      <c r="H19" s="113">
        <v>0.28242332245199797</v>
      </c>
      <c r="I19" s="112">
        <v>-12.235338874833079</v>
      </c>
      <c r="J19" s="112">
        <v>1.3559878172930695</v>
      </c>
      <c r="K19" s="112">
        <v>-6.323240089772808</v>
      </c>
      <c r="L19" s="112">
        <v>290.89999999999998</v>
      </c>
      <c r="M19" s="112">
        <v>8.0385834306705135</v>
      </c>
      <c r="N19" s="116" t="s">
        <v>1968</v>
      </c>
      <c r="O19" s="103"/>
      <c r="P19" s="103"/>
      <c r="Q19" s="103"/>
      <c r="R19" s="101"/>
    </row>
    <row r="20" spans="1:18">
      <c r="A20" s="111">
        <v>20</v>
      </c>
      <c r="B20" s="112" t="s">
        <v>4090</v>
      </c>
      <c r="C20" s="112">
        <v>12.116898167066591</v>
      </c>
      <c r="D20" s="112">
        <v>3.1038031681003582</v>
      </c>
      <c r="E20" s="113">
        <v>0.28247534061611346</v>
      </c>
      <c r="F20" s="113">
        <v>2.9735862519397913E-5</v>
      </c>
      <c r="G20" s="113">
        <v>7.8646233781935792E-4</v>
      </c>
      <c r="H20" s="113">
        <v>0.28247104730371336</v>
      </c>
      <c r="I20" s="112">
        <v>-10.950346867286687</v>
      </c>
      <c r="J20" s="112">
        <v>1.0515360616514258</v>
      </c>
      <c r="K20" s="112">
        <v>-4.6188587582418617</v>
      </c>
      <c r="L20" s="112">
        <v>291.60000000000002</v>
      </c>
      <c r="M20" s="112">
        <v>2.0383718521284493</v>
      </c>
      <c r="N20" s="116" t="s">
        <v>1968</v>
      </c>
      <c r="O20" s="103"/>
      <c r="P20" s="103"/>
      <c r="Q20" s="103"/>
      <c r="R20" s="101"/>
    </row>
    <row r="21" spans="1:18">
      <c r="A21" s="111">
        <v>4</v>
      </c>
      <c r="B21" s="112" t="s">
        <v>4091</v>
      </c>
      <c r="C21" s="112">
        <v>14.329988832370654</v>
      </c>
      <c r="D21" s="112">
        <v>1.5017144254854129</v>
      </c>
      <c r="E21" s="113">
        <v>0.2824564981112056</v>
      </c>
      <c r="F21" s="113">
        <v>1.0233284248109179E-4</v>
      </c>
      <c r="G21" s="113">
        <v>1.2238700787290553E-3</v>
      </c>
      <c r="H21" s="113">
        <v>0.28244980089970578</v>
      </c>
      <c r="I21" s="112">
        <v>-11.616665975719975</v>
      </c>
      <c r="J21" s="112">
        <v>3.6187507286833398</v>
      </c>
      <c r="K21" s="112">
        <v>-5.3550585425832242</v>
      </c>
      <c r="L21" s="112">
        <v>292.3</v>
      </c>
      <c r="M21" s="112">
        <v>0.83216541106645536</v>
      </c>
      <c r="N21" s="116" t="s">
        <v>1968</v>
      </c>
      <c r="O21" s="103"/>
      <c r="P21" s="103"/>
      <c r="Q21" s="103"/>
      <c r="R21" s="101"/>
    </row>
    <row r="22" spans="1:18">
      <c r="A22" s="111">
        <v>5</v>
      </c>
      <c r="B22" s="112" t="s">
        <v>4092</v>
      </c>
      <c r="C22" s="112">
        <v>17.468626249476412</v>
      </c>
      <c r="D22" s="112">
        <v>3.9383136989247332</v>
      </c>
      <c r="E22" s="113">
        <v>0.28237327111680127</v>
      </c>
      <c r="F22" s="113">
        <v>2.0094875759353156E-5</v>
      </c>
      <c r="G22" s="113">
        <v>1.1368439866723226E-3</v>
      </c>
      <c r="H22" s="113">
        <v>0.28236702665053598</v>
      </c>
      <c r="I22" s="112">
        <v>-14.559785108783085</v>
      </c>
      <c r="J22" s="112">
        <v>0.71060614104001552</v>
      </c>
      <c r="K22" s="112">
        <v>-8.2595407115471087</v>
      </c>
      <c r="L22" s="112">
        <v>293.39999999999998</v>
      </c>
      <c r="M22" s="112">
        <v>2.9934055720741526</v>
      </c>
      <c r="N22" s="116" t="s">
        <v>1968</v>
      </c>
      <c r="O22" s="103"/>
      <c r="P22" s="103"/>
      <c r="Q22" s="103"/>
      <c r="R22" s="101"/>
    </row>
    <row r="23" spans="1:18">
      <c r="A23" s="111">
        <v>6</v>
      </c>
      <c r="B23" s="112" t="s">
        <v>4093</v>
      </c>
      <c r="C23" s="112">
        <v>21.398753237352629</v>
      </c>
      <c r="D23" s="112">
        <v>2.8243596473118275</v>
      </c>
      <c r="E23" s="113">
        <v>0.28241254016991457</v>
      </c>
      <c r="F23" s="113">
        <v>2.7780577730058538E-5</v>
      </c>
      <c r="G23" s="113">
        <v>1.3424816001714507E-3</v>
      </c>
      <c r="H23" s="113">
        <v>0.28240512081161723</v>
      </c>
      <c r="I23" s="112">
        <v>-13.171131074329878</v>
      </c>
      <c r="J23" s="112">
        <v>0.98239219654683296</v>
      </c>
      <c r="K23" s="112">
        <v>-6.8714054477592157</v>
      </c>
      <c r="L23" s="112">
        <v>295.2</v>
      </c>
      <c r="M23" s="112">
        <v>3.1325075563948417</v>
      </c>
      <c r="N23" s="116" t="s">
        <v>1968</v>
      </c>
      <c r="O23" s="103"/>
      <c r="P23" s="103"/>
      <c r="Q23" s="103"/>
      <c r="R23" s="101"/>
    </row>
    <row r="24" spans="1:18">
      <c r="A24" s="111">
        <v>29</v>
      </c>
      <c r="B24" s="112" t="s">
        <v>4094</v>
      </c>
      <c r="C24" s="112">
        <v>10.497788547354526</v>
      </c>
      <c r="D24" s="112">
        <v>3.4936445869175632</v>
      </c>
      <c r="E24" s="113">
        <v>0.2824044527286072</v>
      </c>
      <c r="F24" s="113">
        <v>2.8352049785241951E-5</v>
      </c>
      <c r="G24" s="113">
        <v>5.8768668367207254E-4</v>
      </c>
      <c r="H24" s="113">
        <v>0.2824012004064903</v>
      </c>
      <c r="I24" s="112">
        <v>-13.457123659063042</v>
      </c>
      <c r="J24" s="112">
        <v>1.0026009082952925</v>
      </c>
      <c r="K24" s="112">
        <v>-7.0012100577498959</v>
      </c>
      <c r="L24" s="112">
        <v>295.60000000000002</v>
      </c>
      <c r="M24" s="112">
        <v>2.2778899049794461</v>
      </c>
      <c r="N24" s="116" t="s">
        <v>1968</v>
      </c>
      <c r="O24" s="103"/>
      <c r="P24" s="103"/>
      <c r="Q24" s="103"/>
      <c r="R24" s="101"/>
    </row>
    <row r="25" spans="1:18">
      <c r="A25" s="111">
        <v>7</v>
      </c>
      <c r="B25" s="112" t="s">
        <v>4095</v>
      </c>
      <c r="C25" s="112">
        <v>26.415090524680803</v>
      </c>
      <c r="D25" s="112">
        <v>2.8595094496415774</v>
      </c>
      <c r="E25" s="113">
        <v>0.28243472470357428</v>
      </c>
      <c r="F25" s="113">
        <v>3.6201513817816563E-5</v>
      </c>
      <c r="G25" s="113">
        <v>1.5261234608696024E-3</v>
      </c>
      <c r="H25" s="113">
        <v>0.28242627610507665</v>
      </c>
      <c r="I25" s="112">
        <v>-12.38662929171408</v>
      </c>
      <c r="J25" s="112">
        <v>1.2801780086579839</v>
      </c>
      <c r="K25" s="112">
        <v>-6.1116551174678069</v>
      </c>
      <c r="L25" s="112">
        <v>295.7</v>
      </c>
      <c r="M25" s="112">
        <v>2.5098565691225758</v>
      </c>
      <c r="N25" s="116" t="s">
        <v>1968</v>
      </c>
      <c r="O25" s="103"/>
      <c r="P25" s="103"/>
      <c r="Q25" s="103"/>
      <c r="R25" s="101"/>
    </row>
    <row r="26" spans="1:18">
      <c r="A26" s="111">
        <v>9</v>
      </c>
      <c r="B26" s="112" t="s">
        <v>4096</v>
      </c>
      <c r="C26" s="112">
        <v>13.77722660230337</v>
      </c>
      <c r="D26" s="112">
        <v>2.8139836172043018</v>
      </c>
      <c r="E26" s="113">
        <v>0.28234559459807074</v>
      </c>
      <c r="F26" s="113">
        <v>2.9715798174247907E-5</v>
      </c>
      <c r="G26" s="113">
        <v>9.352517488603573E-4</v>
      </c>
      <c r="H26" s="113">
        <v>0.28234041178988806</v>
      </c>
      <c r="I26" s="112">
        <v>-15.538497513278848</v>
      </c>
      <c r="J26" s="112">
        <v>1.0508265351505415</v>
      </c>
      <c r="K26" s="112">
        <v>-9.1433450745026512</v>
      </c>
      <c r="L26" s="112">
        <v>296</v>
      </c>
      <c r="M26" s="112">
        <v>3.2796649715327248</v>
      </c>
      <c r="N26" s="116" t="s">
        <v>1968</v>
      </c>
      <c r="O26" s="103"/>
      <c r="P26" s="103"/>
      <c r="Q26" s="103"/>
      <c r="R26" s="101"/>
    </row>
    <row r="27" spans="1:18">
      <c r="A27" s="111">
        <v>8</v>
      </c>
      <c r="B27" s="112" t="s">
        <v>4097</v>
      </c>
      <c r="C27" s="112">
        <v>24.473021611704151</v>
      </c>
      <c r="D27" s="112">
        <v>2.7106596098566307</v>
      </c>
      <c r="E27" s="113">
        <v>0.28234184429713233</v>
      </c>
      <c r="F27" s="113">
        <v>3.83248911121249E-5</v>
      </c>
      <c r="G27" s="113">
        <v>1.5399739536206675E-3</v>
      </c>
      <c r="H27" s="113">
        <v>0.28233330745826185</v>
      </c>
      <c r="I27" s="112">
        <v>-15.671117734946671</v>
      </c>
      <c r="J27" s="112">
        <v>1.355266054143824</v>
      </c>
      <c r="K27" s="112">
        <v>-9.3925079138812428</v>
      </c>
      <c r="L27" s="112">
        <v>296.10000000000002</v>
      </c>
      <c r="M27" s="112">
        <v>3.9466084432337141</v>
      </c>
      <c r="N27" s="116" t="s">
        <v>1968</v>
      </c>
      <c r="O27" s="103"/>
      <c r="P27" s="103"/>
      <c r="Q27" s="103"/>
      <c r="R27" s="101"/>
    </row>
    <row r="28" spans="1:18">
      <c r="A28" s="111">
        <v>16</v>
      </c>
      <c r="B28" s="112" t="s">
        <v>4098</v>
      </c>
      <c r="C28" s="112">
        <v>11.9455544776101</v>
      </c>
      <c r="D28" s="112">
        <v>2.5058631679211469</v>
      </c>
      <c r="E28" s="113">
        <v>0.28239876166018946</v>
      </c>
      <c r="F28" s="113">
        <v>3.8152971992173106E-5</v>
      </c>
      <c r="G28" s="113">
        <v>8.6248453043386822E-4</v>
      </c>
      <c r="H28" s="113">
        <v>0.2823939480966644</v>
      </c>
      <c r="I28" s="112">
        <v>-13.65837437666606</v>
      </c>
      <c r="J28" s="112">
        <v>1.349186554879811</v>
      </c>
      <c r="K28" s="112">
        <v>-7.2020759019886249</v>
      </c>
      <c r="L28" s="112">
        <v>298.10000000000002</v>
      </c>
      <c r="M28" s="112">
        <v>3.4058666636981059</v>
      </c>
      <c r="N28" s="116" t="s">
        <v>1968</v>
      </c>
      <c r="O28" s="103"/>
      <c r="P28" s="103"/>
      <c r="Q28" s="103"/>
      <c r="R28" s="101"/>
    </row>
    <row r="29" spans="1:18">
      <c r="A29" s="111">
        <v>17</v>
      </c>
      <c r="B29" s="112" t="s">
        <v>4099</v>
      </c>
      <c r="C29" s="112">
        <v>29.026665523629404</v>
      </c>
      <c r="D29" s="112">
        <v>2.4984083179211476</v>
      </c>
      <c r="E29" s="113">
        <v>0.28243715299976285</v>
      </c>
      <c r="F29" s="113">
        <v>3.8683281616232364E-5</v>
      </c>
      <c r="G29" s="113">
        <v>2.0023118980693685E-3</v>
      </c>
      <c r="H29" s="113">
        <v>0.28242597801032454</v>
      </c>
      <c r="I29" s="112">
        <v>-12.300758535181977</v>
      </c>
      <c r="J29" s="112">
        <v>1.3679396579102665</v>
      </c>
      <c r="K29" s="112">
        <v>-6.0686647333385579</v>
      </c>
      <c r="L29" s="112">
        <v>298.10000000000002</v>
      </c>
      <c r="M29" s="112">
        <v>3.3926413443034278</v>
      </c>
      <c r="N29" s="116" t="s">
        <v>1968</v>
      </c>
      <c r="O29" s="103"/>
      <c r="P29" s="103"/>
      <c r="Q29" s="103"/>
      <c r="R29" s="101"/>
    </row>
    <row r="30" spans="1:18">
      <c r="A30" s="111">
        <v>11</v>
      </c>
      <c r="B30" s="112" t="s">
        <v>4100</v>
      </c>
      <c r="C30" s="112">
        <v>32.728869399451249</v>
      </c>
      <c r="D30" s="112">
        <v>2.5470577435483874</v>
      </c>
      <c r="E30" s="113">
        <v>0.28239720576999838</v>
      </c>
      <c r="F30" s="113">
        <v>3.6587283514735296E-5</v>
      </c>
      <c r="G30" s="113">
        <v>2.1383223891585953E-3</v>
      </c>
      <c r="H30" s="113">
        <v>0.28238526768558508</v>
      </c>
      <c r="I30" s="112">
        <v>-13.713394628485087</v>
      </c>
      <c r="J30" s="112">
        <v>1.2938198106249299</v>
      </c>
      <c r="K30" s="112">
        <v>-7.5070105802199638</v>
      </c>
      <c r="L30" s="112">
        <v>298.2</v>
      </c>
      <c r="M30" s="112">
        <v>3.0809221566243821</v>
      </c>
      <c r="N30" s="116" t="s">
        <v>1968</v>
      </c>
      <c r="O30" s="103"/>
      <c r="P30" s="103"/>
      <c r="Q30" s="103"/>
      <c r="R30" s="101"/>
    </row>
    <row r="31" spans="1:18">
      <c r="A31" s="111">
        <v>12</v>
      </c>
      <c r="B31" s="112" t="s">
        <v>4101</v>
      </c>
      <c r="C31" s="112">
        <v>21.801238672299785</v>
      </c>
      <c r="D31" s="112">
        <v>3.3256513851254472</v>
      </c>
      <c r="E31" s="113">
        <v>0.28236708302170238</v>
      </c>
      <c r="F31" s="113">
        <v>2.5637332667398991E-5</v>
      </c>
      <c r="G31" s="113">
        <v>1.4184514278009857E-3</v>
      </c>
      <c r="H31" s="113">
        <v>0.282359155930685</v>
      </c>
      <c r="I31" s="112">
        <v>-14.778611959531673</v>
      </c>
      <c r="J31" s="112">
        <v>0.90660157601840652</v>
      </c>
      <c r="K31" s="112">
        <v>-8.424310889925124</v>
      </c>
      <c r="L31" s="112">
        <v>298.5</v>
      </c>
      <c r="M31" s="112">
        <v>3.795946931307725</v>
      </c>
      <c r="N31" s="116" t="s">
        <v>1968</v>
      </c>
      <c r="O31" s="103"/>
      <c r="P31" s="103"/>
      <c r="Q31" s="103"/>
      <c r="R31" s="101"/>
    </row>
    <row r="32" spans="1:18">
      <c r="A32" s="111">
        <v>14</v>
      </c>
      <c r="B32" s="112" t="s">
        <v>4102</v>
      </c>
      <c r="C32" s="112">
        <v>13.669337080506246</v>
      </c>
      <c r="D32" s="112">
        <v>3.3306251304659504</v>
      </c>
      <c r="E32" s="113">
        <v>0.28236932346244248</v>
      </c>
      <c r="F32" s="113">
        <v>2.3525284991699706E-5</v>
      </c>
      <c r="G32" s="113">
        <v>8.789126261820985E-4</v>
      </c>
      <c r="H32" s="113">
        <v>0.28236440996252504</v>
      </c>
      <c r="I32" s="112">
        <v>-14.699384251553038</v>
      </c>
      <c r="J32" s="112">
        <v>0.83191417478700735</v>
      </c>
      <c r="K32" s="112">
        <v>-8.2361610690095954</v>
      </c>
      <c r="L32" s="112">
        <v>298.60000000000002</v>
      </c>
      <c r="M32" s="112">
        <v>3.4586799411613924</v>
      </c>
      <c r="N32" s="116" t="s">
        <v>1968</v>
      </c>
      <c r="O32" s="103"/>
      <c r="P32" s="103"/>
      <c r="Q32" s="103"/>
      <c r="R32" s="101"/>
    </row>
    <row r="33" spans="1:18">
      <c r="A33" s="111">
        <v>22</v>
      </c>
      <c r="B33" s="112" t="s">
        <v>4103</v>
      </c>
      <c r="C33" s="112">
        <v>19.721949422950853</v>
      </c>
      <c r="D33" s="112">
        <v>2.531206523835126</v>
      </c>
      <c r="E33" s="113">
        <v>0.28240803556020505</v>
      </c>
      <c r="F33" s="113">
        <v>3.5121826537363832E-5</v>
      </c>
      <c r="G33" s="113">
        <v>1.3497908962348498E-3</v>
      </c>
      <c r="H33" s="113">
        <v>0.28240047697726534</v>
      </c>
      <c r="I33" s="112">
        <v>-13.330425581093985</v>
      </c>
      <c r="J33" s="112">
        <v>1.2419975082611501</v>
      </c>
      <c r="K33" s="112">
        <v>-6.9487381410537896</v>
      </c>
      <c r="L33" s="112">
        <v>299.10000000000002</v>
      </c>
      <c r="M33" s="112">
        <v>4.3457122880245151</v>
      </c>
      <c r="N33" s="116" t="s">
        <v>1968</v>
      </c>
      <c r="O33" s="103"/>
      <c r="P33" s="103"/>
      <c r="Q33" s="103"/>
      <c r="R33" s="101"/>
    </row>
    <row r="34" spans="1:18">
      <c r="A34" s="111">
        <v>10</v>
      </c>
      <c r="B34" s="112" t="s">
        <v>4104</v>
      </c>
      <c r="C34" s="112">
        <v>19.862706993748716</v>
      </c>
      <c r="D34" s="112">
        <v>3.2915962528673828</v>
      </c>
      <c r="E34" s="113">
        <v>0.28243389395906415</v>
      </c>
      <c r="F34" s="113">
        <v>3.102302330299711E-5</v>
      </c>
      <c r="G34" s="113">
        <v>1.3228001324091722E-3</v>
      </c>
      <c r="H34" s="113">
        <v>0.28242537096157583</v>
      </c>
      <c r="I34" s="112">
        <v>-12.416006539803792</v>
      </c>
      <c r="J34" s="112">
        <v>1.0970533551291073</v>
      </c>
      <c r="K34" s="112">
        <v>-5.0656477542720957</v>
      </c>
      <c r="L34" s="112">
        <v>344</v>
      </c>
      <c r="M34" s="112">
        <v>6.2956473495552814</v>
      </c>
      <c r="N34" s="116" t="s">
        <v>1965</v>
      </c>
      <c r="O34" s="103"/>
      <c r="P34" s="103"/>
      <c r="Q34" s="103"/>
      <c r="R34" s="101"/>
    </row>
    <row r="35" spans="1:18">
      <c r="A35" s="111">
        <v>13</v>
      </c>
      <c r="B35" s="112" t="s">
        <v>4105</v>
      </c>
      <c r="C35" s="112">
        <v>6.9471984251223038</v>
      </c>
      <c r="D35" s="112">
        <v>3.0803771145161285</v>
      </c>
      <c r="E35" s="113">
        <v>0.28250797400150318</v>
      </c>
      <c r="F35" s="113">
        <v>2.2988224659186231E-5</v>
      </c>
      <c r="G35" s="113">
        <v>5.7228414630780045E-4</v>
      </c>
      <c r="H35" s="113">
        <v>0.28250251288120454</v>
      </c>
      <c r="I35" s="112">
        <v>-9.7963469949546855</v>
      </c>
      <c r="J35" s="112">
        <v>0.8129223494590665</v>
      </c>
      <c r="K35" s="112">
        <v>1.3504954405840763</v>
      </c>
      <c r="L35" s="112">
        <v>508.7</v>
      </c>
      <c r="M35" s="112">
        <v>14.224947757656622</v>
      </c>
      <c r="N35" s="116" t="s">
        <v>1965</v>
      </c>
      <c r="O35" s="103"/>
      <c r="P35" s="103"/>
      <c r="Q35" s="103"/>
      <c r="R35" s="101"/>
    </row>
    <row r="36" spans="1:18">
      <c r="A36" s="111">
        <v>21</v>
      </c>
      <c r="B36" s="112" t="s">
        <v>4106</v>
      </c>
      <c r="C36" s="112">
        <v>26.558143803907459</v>
      </c>
      <c r="D36" s="112">
        <v>3.1763755571684595</v>
      </c>
      <c r="E36" s="113">
        <v>0.28245876995547425</v>
      </c>
      <c r="F36" s="113">
        <v>3.0164273497474611E-5</v>
      </c>
      <c r="G36" s="113">
        <v>1.4937578392645993E-3</v>
      </c>
      <c r="H36" s="113">
        <v>0.28244301976332853</v>
      </c>
      <c r="I36" s="112">
        <v>-11.536327758747689</v>
      </c>
      <c r="J36" s="112">
        <v>1.0666857682517517</v>
      </c>
      <c r="K36" s="112">
        <v>0.43544755679914005</v>
      </c>
      <c r="L36" s="112">
        <v>561.79999999999995</v>
      </c>
      <c r="M36" s="112">
        <v>23.036649422227867</v>
      </c>
      <c r="N36" s="116" t="s">
        <v>1965</v>
      </c>
      <c r="O36" s="103"/>
      <c r="P36" s="103"/>
      <c r="Q36" s="103"/>
      <c r="R36" s="101"/>
    </row>
    <row r="37" spans="1:18">
      <c r="A37" s="111">
        <v>28</v>
      </c>
      <c r="B37" s="112" t="s">
        <v>4107</v>
      </c>
      <c r="C37" s="112">
        <v>14.781782158561803</v>
      </c>
      <c r="D37" s="112">
        <v>2.9368774035842291</v>
      </c>
      <c r="E37" s="113">
        <v>0.28243652031679678</v>
      </c>
      <c r="F37" s="113">
        <v>2.3238959326027684E-5</v>
      </c>
      <c r="G37" s="113">
        <v>8.5789394990588006E-4</v>
      </c>
      <c r="H37" s="113">
        <v>0.28242697115416932</v>
      </c>
      <c r="I37" s="112">
        <v>-12.323131821109223</v>
      </c>
      <c r="J37" s="112">
        <v>0.82178896780416011</v>
      </c>
      <c r="K37" s="112">
        <v>0.56550923333009706</v>
      </c>
      <c r="L37" s="112">
        <v>592.9</v>
      </c>
      <c r="M37" s="112">
        <v>6.4711409297859177</v>
      </c>
      <c r="N37" s="116" t="s">
        <v>1965</v>
      </c>
      <c r="O37" s="103"/>
      <c r="P37" s="103"/>
      <c r="Q37" s="103"/>
      <c r="R37" s="101"/>
    </row>
    <row r="38" spans="1:18">
      <c r="A38" s="111">
        <v>15</v>
      </c>
      <c r="B38" s="112" t="s">
        <v>4108</v>
      </c>
      <c r="C38" s="112">
        <v>8.2670778730614067</v>
      </c>
      <c r="D38" s="112">
        <v>3.1843375759856629</v>
      </c>
      <c r="E38" s="113">
        <v>0.28210715746883458</v>
      </c>
      <c r="F38" s="113">
        <v>2.8924936588503875E-5</v>
      </c>
      <c r="G38" s="113">
        <v>4.9604784694931179E-4</v>
      </c>
      <c r="H38" s="113">
        <v>0.28210141869321037</v>
      </c>
      <c r="I38" s="112">
        <v>-23.970243512401179</v>
      </c>
      <c r="J38" s="112">
        <v>1.0228596491501669</v>
      </c>
      <c r="K38" s="112">
        <v>-10.441463139687635</v>
      </c>
      <c r="L38" s="112">
        <v>616.1</v>
      </c>
      <c r="M38" s="112">
        <v>8.8304646440890338</v>
      </c>
      <c r="N38" s="116" t="s">
        <v>1965</v>
      </c>
      <c r="O38" s="103"/>
      <c r="P38" s="103"/>
      <c r="Q38" s="103"/>
      <c r="R38" s="101"/>
    </row>
    <row r="39" spans="1:18">
      <c r="A39" s="111">
        <v>19</v>
      </c>
      <c r="B39" s="112" t="s">
        <v>4109</v>
      </c>
      <c r="C39" s="112">
        <v>5.3029785113417738</v>
      </c>
      <c r="D39" s="112">
        <v>2.9511306216845883</v>
      </c>
      <c r="E39" s="113">
        <v>0.28265240919742513</v>
      </c>
      <c r="F39" s="113">
        <v>3.0605637425014582E-5</v>
      </c>
      <c r="G39" s="113">
        <v>4.0755372789101217E-4</v>
      </c>
      <c r="H39" s="113">
        <v>0.28264762954957401</v>
      </c>
      <c r="I39" s="112">
        <v>-4.6887494943115282</v>
      </c>
      <c r="J39" s="112">
        <v>1.0822935242327247</v>
      </c>
      <c r="K39" s="112">
        <v>9.0894775338834499</v>
      </c>
      <c r="L39" s="112">
        <v>624.5</v>
      </c>
      <c r="M39" s="112">
        <v>20.306875286315915</v>
      </c>
      <c r="N39" s="116" t="s">
        <v>1965</v>
      </c>
      <c r="O39" s="103"/>
      <c r="P39" s="103"/>
      <c r="Q39" s="103"/>
      <c r="R39" s="101"/>
    </row>
    <row r="40" spans="1:18">
      <c r="A40" s="111">
        <v>26</v>
      </c>
      <c r="B40" s="112" t="s">
        <v>4110</v>
      </c>
      <c r="C40" s="112">
        <v>13.641021787496141</v>
      </c>
      <c r="D40" s="112">
        <v>3.5054286765232976</v>
      </c>
      <c r="E40" s="113">
        <v>0.28240975732873902</v>
      </c>
      <c r="F40" s="113">
        <v>2.8477615755719994E-5</v>
      </c>
      <c r="G40" s="113">
        <v>9.9152099602135293E-4</v>
      </c>
      <c r="H40" s="113">
        <v>0.28239805045259353</v>
      </c>
      <c r="I40" s="112">
        <v>-13.269539447318124</v>
      </c>
      <c r="J40" s="112">
        <v>1.0070412417806374</v>
      </c>
      <c r="K40" s="112">
        <v>0.34580886786761411</v>
      </c>
      <c r="L40" s="112">
        <v>628.70000000000005</v>
      </c>
      <c r="M40" s="112">
        <v>5.0773455710018425</v>
      </c>
      <c r="N40" s="116" t="s">
        <v>1965</v>
      </c>
      <c r="O40" s="103"/>
      <c r="P40" s="103"/>
      <c r="Q40" s="103"/>
      <c r="R40" s="101"/>
    </row>
    <row r="41" spans="1:18">
      <c r="A41" s="111">
        <v>25</v>
      </c>
      <c r="B41" s="112" t="s">
        <v>4111</v>
      </c>
      <c r="C41" s="112">
        <v>14.76116096654704</v>
      </c>
      <c r="D41" s="112">
        <v>2.3428299221594986</v>
      </c>
      <c r="E41" s="113">
        <v>0.28228167088174655</v>
      </c>
      <c r="F41" s="113">
        <v>3.7920455488970701E-5</v>
      </c>
      <c r="G41" s="113">
        <v>9.8959819880580164E-4</v>
      </c>
      <c r="H41" s="113">
        <v>0.28226892620031668</v>
      </c>
      <c r="I41" s="112">
        <v>-17.799003421449243</v>
      </c>
      <c r="J41" s="112">
        <v>1.3409641773420873</v>
      </c>
      <c r="K41" s="112">
        <v>-2.9520360908608101</v>
      </c>
      <c r="L41" s="112">
        <v>685.4</v>
      </c>
      <c r="M41" s="112">
        <v>10.489175554829728</v>
      </c>
      <c r="N41" s="116" t="s">
        <v>1965</v>
      </c>
      <c r="O41" s="103"/>
      <c r="P41" s="103"/>
      <c r="Q41" s="103"/>
      <c r="R41" s="101"/>
    </row>
    <row r="42" spans="1:18">
      <c r="A42" s="111">
        <v>24</v>
      </c>
      <c r="B42" s="112" t="s">
        <v>4112</v>
      </c>
      <c r="C42" s="112">
        <v>11.633569400842047</v>
      </c>
      <c r="D42" s="112">
        <v>2.8623134900537637</v>
      </c>
      <c r="E42" s="113">
        <v>0.28186745392676282</v>
      </c>
      <c r="F42" s="113">
        <v>4.058928851669279E-5</v>
      </c>
      <c r="G42" s="113">
        <v>8.212359938212419E-4</v>
      </c>
      <c r="H42" s="113">
        <v>0.28185499004936648</v>
      </c>
      <c r="I42" s="112">
        <v>-32.44677310455635</v>
      </c>
      <c r="J42" s="112">
        <v>1.4353409309786329</v>
      </c>
      <c r="K42" s="112">
        <v>-14.881358302724079</v>
      </c>
      <c r="L42" s="112">
        <v>806.8</v>
      </c>
      <c r="M42" s="112">
        <v>36.164941467149163</v>
      </c>
      <c r="N42" s="116" t="s">
        <v>1965</v>
      </c>
      <c r="O42" s="103"/>
      <c r="P42" s="103"/>
      <c r="Q42" s="103"/>
      <c r="R42" s="101"/>
    </row>
    <row r="43" spans="1:18">
      <c r="A43" s="111">
        <v>18</v>
      </c>
      <c r="B43" s="112" t="s">
        <v>4113</v>
      </c>
      <c r="C43" s="112">
        <v>12.636449966280152</v>
      </c>
      <c r="D43" s="112">
        <v>2.7479746344086022</v>
      </c>
      <c r="E43" s="113">
        <v>0.28183891145859541</v>
      </c>
      <c r="F43" s="113">
        <v>2.9965513251817751E-5</v>
      </c>
      <c r="G43" s="113">
        <v>7.8972514972081844E-4</v>
      </c>
      <c r="H43" s="113">
        <v>0.28182399574352385</v>
      </c>
      <c r="I43" s="112">
        <v>-33.456107693286</v>
      </c>
      <c r="J43" s="112">
        <v>1.0596570982124263</v>
      </c>
      <c r="K43" s="112">
        <v>-11.568070557175236</v>
      </c>
      <c r="L43" s="112">
        <v>1002.2</v>
      </c>
      <c r="M43" s="112">
        <v>69.167241403451953</v>
      </c>
      <c r="N43" s="116" t="s">
        <v>1965</v>
      </c>
      <c r="O43" s="103"/>
      <c r="P43" s="103"/>
      <c r="Q43" s="103"/>
      <c r="R43" s="101"/>
    </row>
    <row r="44" spans="1:18">
      <c r="A44" s="111">
        <v>27</v>
      </c>
      <c r="B44" s="112" t="s">
        <v>4114</v>
      </c>
      <c r="C44" s="112">
        <v>10.298346677973013</v>
      </c>
      <c r="D44" s="112">
        <v>3.4235225865591401</v>
      </c>
      <c r="E44" s="113">
        <v>0.28196634338012694</v>
      </c>
      <c r="F44" s="113">
        <v>2.5094957472012463E-5</v>
      </c>
      <c r="G44" s="113">
        <v>6.594583960960786E-4</v>
      </c>
      <c r="H44" s="113">
        <v>0.28195372996136697</v>
      </c>
      <c r="I44" s="112">
        <v>-28.949789411498728</v>
      </c>
      <c r="J44" s="112">
        <v>0.88742180356038602</v>
      </c>
      <c r="K44" s="112">
        <v>-6.6847457579899405</v>
      </c>
      <c r="L44" s="112">
        <v>1014.8</v>
      </c>
      <c r="M44" s="112">
        <v>25.62194992056078</v>
      </c>
      <c r="N44" s="116" t="s">
        <v>1965</v>
      </c>
      <c r="O44" s="103"/>
      <c r="P44" s="103"/>
      <c r="Q44" s="103"/>
      <c r="R44" s="101"/>
    </row>
    <row r="46" spans="1:18">
      <c r="A46" s="282" t="s">
        <v>2816</v>
      </c>
    </row>
    <row r="47" spans="1:18">
      <c r="A47" s="110">
        <v>21</v>
      </c>
      <c r="B47" s="114" t="s">
        <v>1477</v>
      </c>
      <c r="C47" s="114">
        <v>11.861806188247376</v>
      </c>
      <c r="D47" s="114">
        <v>2.8952691493727598</v>
      </c>
      <c r="E47" s="115">
        <v>0.28272389637508388</v>
      </c>
      <c r="F47" s="115">
        <v>3.4630266870152576E-5</v>
      </c>
      <c r="G47" s="115">
        <v>6.812402234941551E-4</v>
      </c>
      <c r="H47" s="115">
        <v>0.28272043132177033</v>
      </c>
      <c r="I47" s="114">
        <v>-2.1607802718015545</v>
      </c>
      <c r="J47" s="114">
        <v>1.2246147026950815</v>
      </c>
      <c r="K47" s="114">
        <v>3.7625164329790906</v>
      </c>
      <c r="L47" s="114">
        <v>271.74599899668794</v>
      </c>
      <c r="M47" s="112">
        <v>4.8175857016898931</v>
      </c>
      <c r="N47" s="104" t="s">
        <v>1969</v>
      </c>
      <c r="O47" s="116"/>
      <c r="P47" s="116"/>
    </row>
    <row r="48" spans="1:18">
      <c r="A48" s="110">
        <v>22</v>
      </c>
      <c r="B48" s="114" t="s">
        <v>1478</v>
      </c>
      <c r="C48" s="114">
        <v>8.0882289406624785</v>
      </c>
      <c r="D48" s="114">
        <v>3.6867450263440862</v>
      </c>
      <c r="E48" s="115">
        <v>0.28272632407457132</v>
      </c>
      <c r="F48" s="115">
        <v>2.4231558005306125E-5</v>
      </c>
      <c r="G48" s="115">
        <v>4.5982284371694275E-4</v>
      </c>
      <c r="H48" s="115">
        <v>0.28272396968596869</v>
      </c>
      <c r="I48" s="114">
        <v>-2.0749306161460535</v>
      </c>
      <c r="J48" s="114">
        <v>0.85688979278630839</v>
      </c>
      <c r="K48" s="114">
        <v>3.9279399764557965</v>
      </c>
      <c r="L48" s="114">
        <v>273.54816860201976</v>
      </c>
      <c r="M48" s="112">
        <v>4.0206600762273865</v>
      </c>
      <c r="N48" s="104" t="s">
        <v>1969</v>
      </c>
      <c r="O48" s="116"/>
      <c r="P48" s="116"/>
    </row>
    <row r="49" spans="1:16">
      <c r="A49" s="110">
        <v>23</v>
      </c>
      <c r="B49" s="114" t="s">
        <v>1479</v>
      </c>
      <c r="C49" s="114">
        <v>4.9807255578616036</v>
      </c>
      <c r="D49" s="114">
        <v>4.1859040989247305</v>
      </c>
      <c r="E49" s="115">
        <v>0.28269261165634446</v>
      </c>
      <c r="F49" s="115">
        <v>1.4715362118376586E-5</v>
      </c>
      <c r="G49" s="115">
        <v>2.9126537005647653E-4</v>
      </c>
      <c r="H49" s="115">
        <v>0.2826911076960979</v>
      </c>
      <c r="I49" s="114">
        <v>-3.2670878460860919</v>
      </c>
      <c r="J49" s="114">
        <v>0.52037279623662336</v>
      </c>
      <c r="K49" s="114">
        <v>2.8166802216866849</v>
      </c>
      <c r="L49" s="114">
        <v>275.85721234373824</v>
      </c>
      <c r="M49" s="112">
        <v>6.9071807684517808</v>
      </c>
      <c r="N49" s="104" t="s">
        <v>1969</v>
      </c>
    </row>
    <row r="50" spans="1:16">
      <c r="A50" s="110">
        <v>24</v>
      </c>
      <c r="B50" s="114" t="s">
        <v>1480</v>
      </c>
      <c r="C50" s="114">
        <v>11.230076892114274</v>
      </c>
      <c r="D50" s="114">
        <v>2.9412241335125451</v>
      </c>
      <c r="E50" s="115">
        <v>0.28269420963456804</v>
      </c>
      <c r="F50" s="115">
        <v>2.5933548055208658E-5</v>
      </c>
      <c r="G50" s="115">
        <v>6.2555242199067778E-4</v>
      </c>
      <c r="H50" s="115">
        <v>0.28269095809385475</v>
      </c>
      <c r="I50" s="114">
        <v>-3.2105792539194322</v>
      </c>
      <c r="J50" s="114">
        <v>0.9170765088384325</v>
      </c>
      <c r="K50" s="114">
        <v>2.8522152399035328</v>
      </c>
      <c r="L50" s="114">
        <v>277.68658658101356</v>
      </c>
      <c r="M50" s="112">
        <v>3.3779111826000019</v>
      </c>
      <c r="N50" s="104" t="s">
        <v>1969</v>
      </c>
    </row>
    <row r="51" spans="1:16">
      <c r="A51" s="110">
        <v>25</v>
      </c>
      <c r="B51" s="114" t="s">
        <v>1481</v>
      </c>
      <c r="C51" s="114">
        <v>4.1570412313779306</v>
      </c>
      <c r="D51" s="114">
        <v>3.4675505324372757</v>
      </c>
      <c r="E51" s="115">
        <v>0.28266594686268381</v>
      </c>
      <c r="F51" s="115">
        <v>2.1814061119763718E-5</v>
      </c>
      <c r="G51" s="115">
        <v>2.405755000615814E-4</v>
      </c>
      <c r="H51" s="115">
        <v>0.28266469381025761</v>
      </c>
      <c r="I51" s="114">
        <v>-4.2100230675667927</v>
      </c>
      <c r="J51" s="114">
        <v>0.77140092719862885</v>
      </c>
      <c r="K51" s="114">
        <v>1.9355825173361652</v>
      </c>
      <c r="L51" s="114">
        <v>278.25626326987305</v>
      </c>
      <c r="M51" s="112">
        <v>4.6406372981309687</v>
      </c>
      <c r="N51" s="104" t="s">
        <v>1969</v>
      </c>
    </row>
    <row r="52" spans="1:16">
      <c r="A52" s="110">
        <v>26</v>
      </c>
      <c r="B52" s="114" t="s">
        <v>1482</v>
      </c>
      <c r="C52" s="114">
        <v>9.6796138839927934</v>
      </c>
      <c r="D52" s="114">
        <v>3.3688160073476698</v>
      </c>
      <c r="E52" s="115">
        <v>0.28277720788739241</v>
      </c>
      <c r="F52" s="115">
        <v>2.1350565615666538E-5</v>
      </c>
      <c r="G52" s="115">
        <v>5.4068786671766995E-4</v>
      </c>
      <c r="H52" s="115">
        <v>0.28277437427565949</v>
      </c>
      <c r="I52" s="114">
        <v>-0.27554900746462607</v>
      </c>
      <c r="J52" s="114">
        <v>0.75501054213056307</v>
      </c>
      <c r="K52" s="114">
        <v>5.8548609394115658</v>
      </c>
      <c r="L52" s="114">
        <v>279.9715246431083</v>
      </c>
      <c r="M52" s="112">
        <v>3.2820153276343262</v>
      </c>
      <c r="N52" s="104" t="s">
        <v>1969</v>
      </c>
    </row>
    <row r="53" spans="1:16">
      <c r="A53" s="110">
        <v>27</v>
      </c>
      <c r="B53" s="114" t="s">
        <v>1483</v>
      </c>
      <c r="C53" s="114">
        <v>3.2258346577432655</v>
      </c>
      <c r="D53" s="114">
        <v>3.3211011363799274</v>
      </c>
      <c r="E53" s="115">
        <v>0.28271579989422019</v>
      </c>
      <c r="F53" s="115">
        <v>2.7494003956001764E-5</v>
      </c>
      <c r="G53" s="115">
        <v>1.9313176166299079E-4</v>
      </c>
      <c r="H53" s="115">
        <v>0.28271478024269769</v>
      </c>
      <c r="I53" s="114">
        <v>-2.4470925183384118</v>
      </c>
      <c r="J53" s="114">
        <v>0.97225821581781169</v>
      </c>
      <c r="K53" s="114">
        <v>3.792311146644245</v>
      </c>
      <c r="L53" s="114">
        <v>282.03942678499487</v>
      </c>
      <c r="M53" s="112">
        <v>3.2058131385458637</v>
      </c>
      <c r="N53" s="104" t="s">
        <v>1969</v>
      </c>
    </row>
    <row r="54" spans="1:16">
      <c r="A54" s="110">
        <v>28</v>
      </c>
      <c r="B54" s="114" t="s">
        <v>1484</v>
      </c>
      <c r="C54" s="114">
        <v>5.2013026650065743</v>
      </c>
      <c r="D54" s="114">
        <v>4.3458672236559162</v>
      </c>
      <c r="E54" s="115">
        <v>0.28269954065843633</v>
      </c>
      <c r="F54" s="115">
        <v>2.2564967315871472E-5</v>
      </c>
      <c r="G54" s="115">
        <v>2.9986330658968646E-4</v>
      </c>
      <c r="H54" s="115">
        <v>0.2826979455491303</v>
      </c>
      <c r="I54" s="114">
        <v>-3.0220606313513532</v>
      </c>
      <c r="J54" s="114">
        <v>0.79795488855172181</v>
      </c>
      <c r="K54" s="114">
        <v>3.2440621947982251</v>
      </c>
      <c r="L54" s="114">
        <v>284.16478181858719</v>
      </c>
      <c r="M54" s="112">
        <v>5.4096667930620015</v>
      </c>
      <c r="N54" s="104" t="s">
        <v>1969</v>
      </c>
    </row>
    <row r="55" spans="1:16">
      <c r="A55" s="110">
        <v>29</v>
      </c>
      <c r="B55" s="114" t="s">
        <v>1485</v>
      </c>
      <c r="C55" s="114">
        <v>9.4348725982430377</v>
      </c>
      <c r="D55" s="114">
        <v>4.4927354078853057</v>
      </c>
      <c r="E55" s="115">
        <v>0.28270181344002326</v>
      </c>
      <c r="F55" s="115">
        <v>1.8577464239917391E-5</v>
      </c>
      <c r="G55" s="115">
        <v>5.2987381378980251E-4</v>
      </c>
      <c r="H55" s="115">
        <v>0.2826989824827259</v>
      </c>
      <c r="I55" s="114">
        <v>-2.9416892684108742</v>
      </c>
      <c r="J55" s="114">
        <v>0.65694659334591954</v>
      </c>
      <c r="K55" s="114">
        <v>3.308401201083111</v>
      </c>
      <c r="L55" s="114">
        <v>285.40328319110301</v>
      </c>
      <c r="M55" s="112">
        <v>6.7396052030695159</v>
      </c>
      <c r="N55" s="104" t="s">
        <v>1969</v>
      </c>
    </row>
    <row r="56" spans="1:16">
      <c r="A56" s="110">
        <v>30</v>
      </c>
      <c r="B56" s="114" t="s">
        <v>1486</v>
      </c>
      <c r="C56" s="114">
        <v>15.461627317078266</v>
      </c>
      <c r="D56" s="114">
        <v>3.8488773353046599</v>
      </c>
      <c r="E56" s="115">
        <v>0.28263827533211111</v>
      </c>
      <c r="F56" s="115">
        <v>2.5965104917494207E-5</v>
      </c>
      <c r="G56" s="115">
        <v>8.4516230471127672E-4</v>
      </c>
      <c r="H56" s="115">
        <v>0.28263370986280473</v>
      </c>
      <c r="I56" s="114">
        <v>-5.1885590780587076</v>
      </c>
      <c r="J56" s="114">
        <v>0.91819244010471479</v>
      </c>
      <c r="K56" s="114">
        <v>1.0691017070629805</v>
      </c>
      <c r="L56" s="114">
        <v>288.55633811096533</v>
      </c>
      <c r="M56" s="112">
        <v>3.1792484557989553</v>
      </c>
      <c r="N56" s="104" t="s">
        <v>1969</v>
      </c>
    </row>
    <row r="58" spans="1:16">
      <c r="A58" s="282" t="s">
        <v>2804</v>
      </c>
    </row>
    <row r="59" spans="1:16">
      <c r="A59" s="111">
        <v>4</v>
      </c>
      <c r="B59" s="112" t="s">
        <v>1487</v>
      </c>
      <c r="C59" s="112">
        <v>6.2598317562799659</v>
      </c>
      <c r="D59" s="112">
        <v>2.7475945537634403</v>
      </c>
      <c r="E59" s="113">
        <v>0.28255896849077217</v>
      </c>
      <c r="F59" s="113">
        <v>2.4443187826624625E-5</v>
      </c>
      <c r="G59" s="113">
        <v>4.0433155059753953E-4</v>
      </c>
      <c r="H59" s="113">
        <v>0.28255679539130674</v>
      </c>
      <c r="I59" s="112">
        <v>-7.9930515843429362</v>
      </c>
      <c r="J59" s="112">
        <v>0.86437356389579278</v>
      </c>
      <c r="K59" s="112">
        <v>-1.6850332762075038</v>
      </c>
      <c r="L59" s="112">
        <v>287.10000000000002</v>
      </c>
      <c r="M59" s="112">
        <v>2.5933183899456367</v>
      </c>
      <c r="N59" s="116" t="s">
        <v>1970</v>
      </c>
      <c r="O59" s="116"/>
      <c r="P59" s="116"/>
    </row>
    <row r="60" spans="1:16">
      <c r="A60" s="111">
        <v>11</v>
      </c>
      <c r="B60" s="112" t="s">
        <v>1488</v>
      </c>
      <c r="C60" s="112">
        <v>5.7161948513645067</v>
      </c>
      <c r="D60" s="112">
        <v>2.6148481544802866</v>
      </c>
      <c r="E60" s="113">
        <v>0.28246733562551174</v>
      </c>
      <c r="F60" s="113">
        <v>3.0878763196375683E-5</v>
      </c>
      <c r="G60" s="113">
        <v>3.5764578893566937E-4</v>
      </c>
      <c r="H60" s="113">
        <v>0.28246539934307141</v>
      </c>
      <c r="I60" s="112">
        <v>-11.233423784439145</v>
      </c>
      <c r="J60" s="112">
        <v>1.0919519492325058</v>
      </c>
      <c r="K60" s="112">
        <v>-4.8722528437894486</v>
      </c>
      <c r="L60" s="112">
        <v>289.2</v>
      </c>
      <c r="M60" s="112">
        <v>2.8874651999991841</v>
      </c>
      <c r="N60" s="116" t="s">
        <v>1970</v>
      </c>
      <c r="O60" s="116"/>
      <c r="P60" s="116"/>
    </row>
    <row r="61" spans="1:16">
      <c r="A61" s="111">
        <v>9</v>
      </c>
      <c r="B61" s="112" t="s">
        <v>1489</v>
      </c>
      <c r="C61" s="112">
        <v>4.8124285328504994</v>
      </c>
      <c r="D61" s="112">
        <v>2.8048973078853048</v>
      </c>
      <c r="E61" s="113">
        <v>0.28247776195675595</v>
      </c>
      <c r="F61" s="113">
        <v>3.1283079277500849E-5</v>
      </c>
      <c r="G61" s="113">
        <v>3.2564133040548617E-4</v>
      </c>
      <c r="H61" s="113">
        <v>0.28247599527778872</v>
      </c>
      <c r="I61" s="112">
        <v>-10.86472207663336</v>
      </c>
      <c r="J61" s="112">
        <v>1.1062495987235188</v>
      </c>
      <c r="K61" s="112">
        <v>-4.4839275755481633</v>
      </c>
      <c r="L61" s="112">
        <v>289.8</v>
      </c>
      <c r="M61" s="112">
        <v>4.3069314669926939</v>
      </c>
      <c r="N61" s="116" t="s">
        <v>1970</v>
      </c>
    </row>
    <row r="62" spans="1:16">
      <c r="A62" s="111">
        <v>8</v>
      </c>
      <c r="B62" s="112" t="s">
        <v>1490</v>
      </c>
      <c r="C62" s="112">
        <v>3.4842603200107489</v>
      </c>
      <c r="D62" s="112">
        <v>2.3518429650537631</v>
      </c>
      <c r="E62" s="113">
        <v>0.28257921441438438</v>
      </c>
      <c r="F62" s="113">
        <v>3.4313933112877563E-5</v>
      </c>
      <c r="G62" s="113">
        <v>2.4676851465524466E-4</v>
      </c>
      <c r="H62" s="113">
        <v>0.28257787424889474</v>
      </c>
      <c r="I62" s="112">
        <v>-7.2771040053620784</v>
      </c>
      <c r="J62" s="112">
        <v>1.213428332933475</v>
      </c>
      <c r="K62" s="112">
        <v>-0.87220817979738463</v>
      </c>
      <c r="L62" s="112">
        <v>290.10000000000002</v>
      </c>
      <c r="M62" s="112">
        <v>7.0417061401373928</v>
      </c>
      <c r="N62" s="116" t="s">
        <v>1970</v>
      </c>
    </row>
    <row r="63" spans="1:16">
      <c r="A63" s="111">
        <v>3</v>
      </c>
      <c r="B63" s="112" t="s">
        <v>1491</v>
      </c>
      <c r="C63" s="112">
        <v>7.1591435257274556</v>
      </c>
      <c r="D63" s="112">
        <v>2.7686167111111111</v>
      </c>
      <c r="E63" s="113">
        <v>0.28251252399899862</v>
      </c>
      <c r="F63" s="113">
        <v>3.0456997658983707E-5</v>
      </c>
      <c r="G63" s="113">
        <v>5.0649128420729374E-4</v>
      </c>
      <c r="H63" s="113">
        <v>0.28250976000452177</v>
      </c>
      <c r="I63" s="112">
        <v>-9.6354474601334505</v>
      </c>
      <c r="J63" s="112">
        <v>1.0770372423918317</v>
      </c>
      <c r="K63" s="112">
        <v>-3.2512213891910946</v>
      </c>
      <c r="L63" s="112">
        <v>291.5</v>
      </c>
      <c r="M63" s="112">
        <v>5.5215965343560072</v>
      </c>
      <c r="N63" s="116" t="s">
        <v>1970</v>
      </c>
    </row>
    <row r="64" spans="1:16">
      <c r="A64" s="111">
        <v>6</v>
      </c>
      <c r="B64" s="112" t="s">
        <v>1492</v>
      </c>
      <c r="C64" s="112">
        <v>4.3122449851310485</v>
      </c>
      <c r="D64" s="112">
        <v>2.5182643317204301</v>
      </c>
      <c r="E64" s="113">
        <v>0.2826049527757038</v>
      </c>
      <c r="F64" s="113">
        <v>2.8225748228939322E-5</v>
      </c>
      <c r="G64" s="113">
        <v>2.5440049375547293E-4</v>
      </c>
      <c r="H64" s="113">
        <v>0.28260355970065548</v>
      </c>
      <c r="I64" s="112">
        <v>-6.3669297981228112</v>
      </c>
      <c r="J64" s="112">
        <v>0.99813456261532707</v>
      </c>
      <c r="K64" s="112">
        <v>9.0246941495397692E-2</v>
      </c>
      <c r="L64" s="112">
        <v>292.5</v>
      </c>
      <c r="M64" s="112">
        <v>2.7964070416434765</v>
      </c>
      <c r="N64" s="116" t="s">
        <v>1970</v>
      </c>
    </row>
    <row r="65" spans="1:16">
      <c r="A65" s="111">
        <v>1</v>
      </c>
      <c r="B65" s="112" t="s">
        <v>1493</v>
      </c>
      <c r="C65" s="112">
        <v>5.7889627783076856</v>
      </c>
      <c r="D65" s="112">
        <v>2.8088900159498209</v>
      </c>
      <c r="E65" s="113">
        <v>0.28252291427768939</v>
      </c>
      <c r="F65" s="113">
        <v>3.2059029840353468E-5</v>
      </c>
      <c r="G65" s="113">
        <v>4.1009546486343781E-4</v>
      </c>
      <c r="H65" s="113">
        <v>0.28252065015388289</v>
      </c>
      <c r="I65" s="112">
        <v>-9.2680206627160366</v>
      </c>
      <c r="J65" s="112">
        <v>1.1336891928637183</v>
      </c>
      <c r="K65" s="112">
        <v>-2.7900025791394167</v>
      </c>
      <c r="L65" s="112">
        <v>294.89999999999998</v>
      </c>
      <c r="M65" s="112">
        <v>5.5594191263676862</v>
      </c>
      <c r="N65" s="116" t="s">
        <v>1970</v>
      </c>
    </row>
    <row r="66" spans="1:16">
      <c r="A66" s="111">
        <v>2</v>
      </c>
      <c r="B66" s="112" t="s">
        <v>1494</v>
      </c>
      <c r="C66" s="112">
        <v>7.9652224128217126</v>
      </c>
      <c r="D66" s="112">
        <v>2.3002627566308242</v>
      </c>
      <c r="E66" s="113">
        <v>0.28251434340733617</v>
      </c>
      <c r="F66" s="113">
        <v>3.0285241118787956E-5</v>
      </c>
      <c r="G66" s="113">
        <v>4.6286937509490048E-4</v>
      </c>
      <c r="H66" s="113">
        <v>0.28251178183779974</v>
      </c>
      <c r="I66" s="112">
        <v>-9.57110853347376</v>
      </c>
      <c r="J66" s="112">
        <v>1.0709634923644629</v>
      </c>
      <c r="K66" s="112">
        <v>-3.0881951425354437</v>
      </c>
      <c r="L66" s="112">
        <v>295.60000000000002</v>
      </c>
      <c r="M66" s="112">
        <v>3.9590533198328615</v>
      </c>
      <c r="N66" s="116" t="s">
        <v>1970</v>
      </c>
    </row>
    <row r="67" spans="1:16">
      <c r="A67" s="111">
        <v>5</v>
      </c>
      <c r="B67" s="112" t="s">
        <v>1495</v>
      </c>
      <c r="C67" s="112">
        <v>4.7224098936795089</v>
      </c>
      <c r="D67" s="112">
        <v>2.2884456931899644</v>
      </c>
      <c r="E67" s="113">
        <v>0.28252797559735143</v>
      </c>
      <c r="F67" s="113">
        <v>3.965874731507267E-5</v>
      </c>
      <c r="G67" s="113">
        <v>2.6312160136961047E-4</v>
      </c>
      <c r="H67" s="113">
        <v>0.28252650364634585</v>
      </c>
      <c r="I67" s="112">
        <v>-9.0890394698650567</v>
      </c>
      <c r="J67" s="112">
        <v>1.4024346169383417</v>
      </c>
      <c r="K67" s="112">
        <v>-2.495840979641617</v>
      </c>
      <c r="L67" s="112">
        <v>298.8</v>
      </c>
      <c r="M67" s="112">
        <v>4.3003867411750889</v>
      </c>
      <c r="N67" s="116" t="s">
        <v>1970</v>
      </c>
    </row>
    <row r="68" spans="1:16">
      <c r="A68" s="111">
        <v>10</v>
      </c>
      <c r="B68" s="112" t="s">
        <v>1496</v>
      </c>
      <c r="C68" s="112">
        <v>5.7468472384819984</v>
      </c>
      <c r="D68" s="112">
        <v>2.5447722460573483</v>
      </c>
      <c r="E68" s="113">
        <v>0.28247464359906665</v>
      </c>
      <c r="F68" s="113">
        <v>2.9800514567829938E-5</v>
      </c>
      <c r="G68" s="113">
        <v>3.4824385773414129E-4</v>
      </c>
      <c r="H68" s="113">
        <v>0.28247269284313864</v>
      </c>
      <c r="I68" s="112">
        <v>-10.974995170655033</v>
      </c>
      <c r="J68" s="112">
        <v>1.0538223232436916</v>
      </c>
      <c r="K68" s="112">
        <v>-4.3910690903736782</v>
      </c>
      <c r="L68" s="112">
        <v>299.2</v>
      </c>
      <c r="M68" s="112">
        <v>4.2450100408439084</v>
      </c>
      <c r="N68" s="116" t="s">
        <v>1970</v>
      </c>
    </row>
    <row r="69" spans="1:16">
      <c r="A69" s="111">
        <v>7</v>
      </c>
      <c r="B69" s="112" t="s">
        <v>1497</v>
      </c>
      <c r="C69" s="112">
        <v>5.7997226037968792</v>
      </c>
      <c r="D69" s="112">
        <v>2.0323242956093193</v>
      </c>
      <c r="E69" s="113">
        <v>0.28254609401019831</v>
      </c>
      <c r="F69" s="113">
        <v>3.7887882172234335E-5</v>
      </c>
      <c r="G69" s="113">
        <v>4.3133258376893666E-4</v>
      </c>
      <c r="H69" s="113">
        <v>0.28254365271175236</v>
      </c>
      <c r="I69" s="112">
        <v>-8.4483261064660642</v>
      </c>
      <c r="J69" s="112">
        <v>1.3398123016505892</v>
      </c>
      <c r="K69" s="112">
        <v>-1.8108864388466372</v>
      </c>
      <c r="L69" s="112">
        <v>302.3</v>
      </c>
      <c r="M69" s="112">
        <v>6.1131388907875532</v>
      </c>
      <c r="N69" s="116" t="s">
        <v>1970</v>
      </c>
    </row>
    <row r="71" spans="1:16">
      <c r="A71" s="282" t="s">
        <v>4124</v>
      </c>
    </row>
    <row r="72" spans="1:16">
      <c r="A72" s="110">
        <v>46</v>
      </c>
      <c r="B72" s="114" t="s">
        <v>1498</v>
      </c>
      <c r="C72" s="114">
        <v>11.973568893050292</v>
      </c>
      <c r="D72" s="114">
        <v>4.9180977894265245</v>
      </c>
      <c r="E72" s="115">
        <v>0.28238303698195777</v>
      </c>
      <c r="F72" s="115">
        <v>2.057272439569653E-5</v>
      </c>
      <c r="G72" s="115">
        <v>9.3162346509459459E-4</v>
      </c>
      <c r="H72" s="115">
        <v>0.28237532094851669</v>
      </c>
      <c r="I72" s="114">
        <v>-14.214439169059068</v>
      </c>
      <c r="J72" s="114">
        <v>0.7275040895271534</v>
      </c>
      <c r="K72" s="114">
        <v>-4.6509346245493521</v>
      </c>
      <c r="L72" s="114">
        <v>441.79118941475531</v>
      </c>
      <c r="M72" s="112">
        <v>3.6095535425854735</v>
      </c>
      <c r="N72" s="116" t="s">
        <v>1971</v>
      </c>
      <c r="O72" s="116"/>
      <c r="P72" s="116"/>
    </row>
    <row r="73" spans="1:16">
      <c r="A73" s="110">
        <v>47</v>
      </c>
      <c r="B73" s="114" t="s">
        <v>1499</v>
      </c>
      <c r="C73" s="114">
        <v>8.074105076323276</v>
      </c>
      <c r="D73" s="114">
        <v>5.1707698327956999</v>
      </c>
      <c r="E73" s="115">
        <v>0.28238127833376131</v>
      </c>
      <c r="F73" s="115">
        <v>2.6857772097038225E-5</v>
      </c>
      <c r="G73" s="115">
        <v>6.2159309209474018E-4</v>
      </c>
      <c r="H73" s="115">
        <v>0.28237611021730713</v>
      </c>
      <c r="I73" s="114">
        <v>-14.276629461912327</v>
      </c>
      <c r="J73" s="114">
        <v>0.94975943197295187</v>
      </c>
      <c r="K73" s="114">
        <v>-4.5850069506170321</v>
      </c>
      <c r="L73" s="114">
        <v>443.48873030140152</v>
      </c>
      <c r="M73" s="114">
        <v>3.9994067254918377</v>
      </c>
      <c r="N73" s="116" t="s">
        <v>1971</v>
      </c>
      <c r="O73" s="116"/>
      <c r="P73" s="116"/>
    </row>
    <row r="74" spans="1:16">
      <c r="A74" s="110">
        <v>48</v>
      </c>
      <c r="B74" s="114" t="s">
        <v>1500</v>
      </c>
      <c r="C74" s="114">
        <v>17.035236695509855</v>
      </c>
      <c r="D74" s="114">
        <v>4.9571965679211489</v>
      </c>
      <c r="E74" s="115">
        <v>0.28242575517477109</v>
      </c>
      <c r="F74" s="115">
        <v>2.2747108206908265E-5</v>
      </c>
      <c r="G74" s="115">
        <v>1.2952282659076384E-3</v>
      </c>
      <c r="H74" s="115">
        <v>0.28241497121086123</v>
      </c>
      <c r="I74" s="114">
        <v>-12.703814743671993</v>
      </c>
      <c r="J74" s="114">
        <v>0.80439585575353689</v>
      </c>
      <c r="K74" s="114">
        <v>-3.1956204561756074</v>
      </c>
      <c r="L74" s="114">
        <v>444.10543191791038</v>
      </c>
      <c r="M74" s="114">
        <v>3.4277647807432743</v>
      </c>
      <c r="N74" s="116" t="s">
        <v>1971</v>
      </c>
    </row>
    <row r="75" spans="1:16">
      <c r="A75" s="110">
        <v>49</v>
      </c>
      <c r="B75" s="114" t="s">
        <v>1501</v>
      </c>
      <c r="C75" s="114">
        <v>12.314076108066159</v>
      </c>
      <c r="D75" s="114">
        <v>4.9541706310035822</v>
      </c>
      <c r="E75" s="115">
        <v>0.28241734974140298</v>
      </c>
      <c r="F75" s="115">
        <v>2.8417724704900276E-5</v>
      </c>
      <c r="G75" s="115">
        <v>9.5054369800948136E-4</v>
      </c>
      <c r="H75" s="115">
        <v>0.28240941312394024</v>
      </c>
      <c r="I75" s="114">
        <v>-13.001052340011476</v>
      </c>
      <c r="J75" s="114">
        <v>1.0049233412279257</v>
      </c>
      <c r="K75" s="114">
        <v>-3.3642587233595478</v>
      </c>
      <c r="L75" s="114">
        <v>445.3610546247769</v>
      </c>
      <c r="M75" s="114">
        <v>2.4512172326393227</v>
      </c>
      <c r="N75" s="116" t="s">
        <v>1971</v>
      </c>
    </row>
    <row r="76" spans="1:16">
      <c r="A76" s="110">
        <v>50</v>
      </c>
      <c r="B76" s="114" t="s">
        <v>1502</v>
      </c>
      <c r="C76" s="114">
        <v>10.408568116281447</v>
      </c>
      <c r="D76" s="114">
        <v>5.0463222145161284</v>
      </c>
      <c r="E76" s="115">
        <v>0.28242861713855533</v>
      </c>
      <c r="F76" s="115">
        <v>2.3517580612370918E-5</v>
      </c>
      <c r="G76" s="115">
        <v>8.1455081688563209E-4</v>
      </c>
      <c r="H76" s="115">
        <v>0.2824217991098778</v>
      </c>
      <c r="I76" s="114">
        <v>-12.602608393114112</v>
      </c>
      <c r="J76" s="114">
        <v>0.83164172825167526</v>
      </c>
      <c r="K76" s="114">
        <v>-2.9011670210787877</v>
      </c>
      <c r="L76" s="114">
        <v>446.46255834854844</v>
      </c>
      <c r="M76" s="114">
        <v>3.3816141278938687</v>
      </c>
      <c r="N76" s="116" t="s">
        <v>1971</v>
      </c>
    </row>
    <row r="77" spans="1:16">
      <c r="A77" s="110">
        <v>51</v>
      </c>
      <c r="B77" s="114" t="s">
        <v>1503</v>
      </c>
      <c r="C77" s="114">
        <v>13.076250728744778</v>
      </c>
      <c r="D77" s="114">
        <v>4.1091836906810055</v>
      </c>
      <c r="E77" s="115">
        <v>0.28239992153495502</v>
      </c>
      <c r="F77" s="115">
        <v>2.6750348810031321E-5</v>
      </c>
      <c r="G77" s="115">
        <v>1.0264181025379257E-3</v>
      </c>
      <c r="H77" s="115">
        <v>0.28239129644638933</v>
      </c>
      <c r="I77" s="114">
        <v>-13.617358241949651</v>
      </c>
      <c r="J77" s="114">
        <v>0.94596067012231444</v>
      </c>
      <c r="K77" s="114">
        <v>-3.9418946243163777</v>
      </c>
      <c r="L77" s="114">
        <v>448.20488990972842</v>
      </c>
      <c r="M77" s="114">
        <v>2.5976180788975967</v>
      </c>
      <c r="N77" s="116" t="s">
        <v>1971</v>
      </c>
    </row>
    <row r="78" spans="1:16">
      <c r="A78" s="110">
        <v>52</v>
      </c>
      <c r="B78" s="114" t="s">
        <v>1504</v>
      </c>
      <c r="C78" s="114">
        <v>16.107407039465322</v>
      </c>
      <c r="D78" s="114">
        <v>4.7300591838709662</v>
      </c>
      <c r="E78" s="115">
        <v>0.28246821508845188</v>
      </c>
      <c r="F78" s="115">
        <v>3.4187017737499949E-5</v>
      </c>
      <c r="G78" s="115">
        <v>1.2725541637075351E-3</v>
      </c>
      <c r="H78" s="115">
        <v>0.28245747431107976</v>
      </c>
      <c r="I78" s="114">
        <v>-11.20232372820773</v>
      </c>
      <c r="J78" s="114">
        <v>1.2089402810444572</v>
      </c>
      <c r="K78" s="114">
        <v>-1.5550575170686365</v>
      </c>
      <c r="L78" s="114">
        <v>450.18263556178772</v>
      </c>
      <c r="M78" s="114">
        <v>5.1536459020756524</v>
      </c>
      <c r="N78" s="116" t="s">
        <v>1971</v>
      </c>
    </row>
    <row r="79" spans="1:16">
      <c r="A79" s="110">
        <v>53</v>
      </c>
      <c r="B79" s="114" t="s">
        <v>1505</v>
      </c>
      <c r="C79" s="114">
        <v>11.026977242384062</v>
      </c>
      <c r="D79" s="114">
        <v>5.0118057127240148</v>
      </c>
      <c r="E79" s="115">
        <v>0.28241879134662201</v>
      </c>
      <c r="F79" s="115">
        <v>2.5715289076055821E-5</v>
      </c>
      <c r="G79" s="115">
        <v>8.7381150378968223E-4</v>
      </c>
      <c r="H79" s="115">
        <v>0.28241140337891085</v>
      </c>
      <c r="I79" s="114">
        <v>-12.95007349675581</v>
      </c>
      <c r="J79" s="114">
        <v>0.90935831377425558</v>
      </c>
      <c r="K79" s="114">
        <v>-3.1685842446660395</v>
      </c>
      <c r="L79" s="114">
        <v>450.95519574344746</v>
      </c>
      <c r="M79" s="114">
        <v>2.9514538176512133</v>
      </c>
      <c r="N79" s="116" t="s">
        <v>1971</v>
      </c>
    </row>
    <row r="80" spans="1:16">
      <c r="A80" s="110">
        <v>54</v>
      </c>
      <c r="B80" s="114" t="s">
        <v>1506</v>
      </c>
      <c r="C80" s="114">
        <v>19.943014369719389</v>
      </c>
      <c r="D80" s="114">
        <v>5.4839527440860225</v>
      </c>
      <c r="E80" s="115">
        <v>0.2823986862317226</v>
      </c>
      <c r="F80" s="115">
        <v>2.0759474881847837E-5</v>
      </c>
      <c r="G80" s="115">
        <v>1.5530337712431556E-3</v>
      </c>
      <c r="H80" s="115">
        <v>0.28238551499022463</v>
      </c>
      <c r="I80" s="114">
        <v>-13.661041719943423</v>
      </c>
      <c r="J80" s="114">
        <v>0.73410806378793048</v>
      </c>
      <c r="K80" s="114">
        <v>-4.0539544845918929</v>
      </c>
      <c r="L80" s="114">
        <v>452.34141214153971</v>
      </c>
      <c r="M80" s="114">
        <v>1.4116927858262613</v>
      </c>
      <c r="N80" s="116" t="s">
        <v>1971</v>
      </c>
    </row>
    <row r="81" spans="1:16">
      <c r="A81" s="110">
        <v>55</v>
      </c>
      <c r="B81" s="114" t="s">
        <v>1507</v>
      </c>
      <c r="C81" s="114">
        <v>12.191271267972466</v>
      </c>
      <c r="D81" s="114">
        <v>4.7540062320788534</v>
      </c>
      <c r="E81" s="115">
        <v>0.2824467803963952</v>
      </c>
      <c r="F81" s="115">
        <v>2.4330212552034132E-5</v>
      </c>
      <c r="G81" s="115">
        <v>9.4148790950510444E-4</v>
      </c>
      <c r="H81" s="115">
        <v>0.28243877885516816</v>
      </c>
      <c r="I81" s="114">
        <v>-11.960309196201724</v>
      </c>
      <c r="J81" s="114">
        <v>0.8603784695815353</v>
      </c>
      <c r="K81" s="114">
        <v>-2.1472827067681166</v>
      </c>
      <c r="L81" s="114">
        <v>453.28942540527186</v>
      </c>
      <c r="M81" s="114">
        <v>4.8159796987469292</v>
      </c>
      <c r="N81" s="116" t="s">
        <v>1971</v>
      </c>
    </row>
    <row r="82" spans="1:16">
      <c r="A82" s="110">
        <v>56</v>
      </c>
      <c r="B82" s="114" t="s">
        <v>1508</v>
      </c>
      <c r="C82" s="114">
        <v>9.3449321201736879</v>
      </c>
      <c r="D82" s="114">
        <v>5.3238827410394274</v>
      </c>
      <c r="E82" s="115">
        <v>0.28241155997299755</v>
      </c>
      <c r="F82" s="115">
        <v>2.9202436385073696E-5</v>
      </c>
      <c r="G82" s="115">
        <v>7.383442993794386E-4</v>
      </c>
      <c r="H82" s="115">
        <v>0.28240526838998853</v>
      </c>
      <c r="I82" s="114">
        <v>-13.205793341317662</v>
      </c>
      <c r="J82" s="114">
        <v>1.0326727508569444</v>
      </c>
      <c r="K82" s="114">
        <v>-3.3068871431352065</v>
      </c>
      <c r="L82" s="114">
        <v>454.47800202346252</v>
      </c>
      <c r="M82" s="114">
        <v>4.1224100059110356</v>
      </c>
      <c r="N82" s="116" t="s">
        <v>1971</v>
      </c>
    </row>
    <row r="83" spans="1:16">
      <c r="A83" s="110">
        <v>57</v>
      </c>
      <c r="B83" s="114" t="s">
        <v>1509</v>
      </c>
      <c r="C83" s="114">
        <v>15.71399963626367</v>
      </c>
      <c r="D83" s="114">
        <v>5.0911415442652341</v>
      </c>
      <c r="E83" s="115">
        <v>0.28238856055478101</v>
      </c>
      <c r="F83" s="115">
        <v>2.242623384220204E-5</v>
      </c>
      <c r="G83" s="115">
        <v>1.2360996646761115E-3</v>
      </c>
      <c r="H83" s="115">
        <v>0.28237797904400141</v>
      </c>
      <c r="I83" s="114">
        <v>-14.019111523559946</v>
      </c>
      <c r="J83" s="114">
        <v>0.79304891851372794</v>
      </c>
      <c r="K83" s="114">
        <v>-4.226284603677799</v>
      </c>
      <c r="L83" s="114">
        <v>456.5597279471703</v>
      </c>
      <c r="M83" s="114">
        <v>3.0188347390646584</v>
      </c>
      <c r="N83" s="116" t="s">
        <v>1971</v>
      </c>
    </row>
    <row r="84" spans="1:16">
      <c r="A84" s="110">
        <v>58</v>
      </c>
      <c r="B84" s="114" t="s">
        <v>1510</v>
      </c>
      <c r="C84" s="114">
        <v>24.540580045242226</v>
      </c>
      <c r="D84" s="114">
        <v>4.7738025440860214</v>
      </c>
      <c r="E84" s="115">
        <v>0.28238561611078361</v>
      </c>
      <c r="F84" s="115">
        <v>2.2019600415646015E-5</v>
      </c>
      <c r="G84" s="115">
        <v>1.7531411248887597E-3</v>
      </c>
      <c r="H84" s="115">
        <v>0.28237056113006292</v>
      </c>
      <c r="I84" s="114">
        <v>-14.123234585158295</v>
      </c>
      <c r="J84" s="114">
        <v>0.77866932176928749</v>
      </c>
      <c r="K84" s="114">
        <v>-4.4567334994061181</v>
      </c>
      <c r="L84" s="114">
        <v>457.99518171239043</v>
      </c>
      <c r="M84" s="114">
        <v>4.8202602791488971</v>
      </c>
      <c r="N84" s="116" t="s">
        <v>1971</v>
      </c>
    </row>
    <row r="85" spans="1:16">
      <c r="A85" s="110">
        <v>59</v>
      </c>
      <c r="B85" s="114" t="s">
        <v>1511</v>
      </c>
      <c r="C85" s="114">
        <v>15.39101723307515</v>
      </c>
      <c r="D85" s="114">
        <v>3.2052379192446243</v>
      </c>
      <c r="E85" s="115">
        <v>0.28242001417254181</v>
      </c>
      <c r="F85" s="115">
        <v>4.2175540492366387E-5</v>
      </c>
      <c r="G85" s="115">
        <v>1.3007521022672722E-3</v>
      </c>
      <c r="H85" s="115">
        <v>0.28240873713813608</v>
      </c>
      <c r="I85" s="114">
        <v>-12.906831248411521</v>
      </c>
      <c r="J85" s="114">
        <v>1.4914348530625787</v>
      </c>
      <c r="K85" s="114">
        <v>-3.0076219028096762</v>
      </c>
      <c r="L85" s="114">
        <v>462.35997440381158</v>
      </c>
      <c r="M85" s="114">
        <v>6.8867019916233687</v>
      </c>
      <c r="N85" s="116" t="s">
        <v>1971</v>
      </c>
    </row>
    <row r="86" spans="1:16">
      <c r="A86" s="110">
        <v>60</v>
      </c>
      <c r="B86" s="114" t="s">
        <v>1512</v>
      </c>
      <c r="C86" s="114">
        <v>13.718932747725505</v>
      </c>
      <c r="D86" s="114">
        <v>3.947964921684588</v>
      </c>
      <c r="E86" s="115">
        <v>0.28239008589166925</v>
      </c>
      <c r="F86" s="115">
        <v>3.3765780614893837E-5</v>
      </c>
      <c r="G86" s="115">
        <v>1.0380269435523093E-3</v>
      </c>
      <c r="H86" s="115">
        <v>0.28238105675186875</v>
      </c>
      <c r="I86" s="114">
        <v>-13.96517171458056</v>
      </c>
      <c r="J86" s="114">
        <v>1.1940442602986767</v>
      </c>
      <c r="K86" s="114">
        <v>-3.9533087865784022</v>
      </c>
      <c r="L86" s="114">
        <v>463.88616119375405</v>
      </c>
      <c r="M86" s="112">
        <v>14.9554492929839</v>
      </c>
      <c r="N86" s="116" t="s">
        <v>1971</v>
      </c>
    </row>
    <row r="88" spans="1:16">
      <c r="A88" s="282" t="s">
        <v>3348</v>
      </c>
    </row>
    <row r="89" spans="1:16">
      <c r="A89" s="111">
        <v>1</v>
      </c>
      <c r="B89" s="112" t="s">
        <v>1513</v>
      </c>
      <c r="C89" s="112">
        <v>18.970415195175388</v>
      </c>
      <c r="D89" s="112">
        <v>5.6282547815412185</v>
      </c>
      <c r="E89" s="113">
        <v>0.28278258074835183</v>
      </c>
      <c r="F89" s="113">
        <v>2.2748668826019273E-5</v>
      </c>
      <c r="G89" s="113">
        <v>1.2589303626989441E-3</v>
      </c>
      <c r="H89" s="113">
        <v>0.28277615716292165</v>
      </c>
      <c r="I89" s="112">
        <v>-8.5550918478283222E-2</v>
      </c>
      <c r="J89" s="112">
        <v>0.80445104323034755</v>
      </c>
      <c r="K89" s="112">
        <v>5.7533797960584998</v>
      </c>
      <c r="L89" s="112">
        <v>272.60000000000002</v>
      </c>
      <c r="M89" s="112">
        <v>4.3526640132253078</v>
      </c>
      <c r="N89" s="116" t="s">
        <v>1980</v>
      </c>
      <c r="O89" s="116"/>
      <c r="P89" s="116"/>
    </row>
    <row r="90" spans="1:16">
      <c r="A90" s="111">
        <v>2</v>
      </c>
      <c r="B90" s="112" t="s">
        <v>1514</v>
      </c>
      <c r="C90" s="112">
        <v>18.616326167038839</v>
      </c>
      <c r="D90" s="112">
        <v>5.7665375236559147</v>
      </c>
      <c r="E90" s="113">
        <v>0.28263031051606996</v>
      </c>
      <c r="F90" s="113">
        <v>2.1501002617640371E-5</v>
      </c>
      <c r="G90" s="113">
        <v>1.2087906993623943E-3</v>
      </c>
      <c r="H90" s="113">
        <v>0.2826241200805345</v>
      </c>
      <c r="I90" s="112">
        <v>-5.4702153201213743</v>
      </c>
      <c r="J90" s="112">
        <v>0.76033037882727861</v>
      </c>
      <c r="K90" s="112">
        <v>0.39600984740761902</v>
      </c>
      <c r="L90" s="112">
        <v>273.60000000000002</v>
      </c>
      <c r="M90" s="112">
        <v>4.6800729450546328</v>
      </c>
      <c r="N90" s="116" t="s">
        <v>1980</v>
      </c>
      <c r="O90" s="116"/>
      <c r="P90" s="116"/>
    </row>
    <row r="91" spans="1:16">
      <c r="A91" s="111">
        <v>3</v>
      </c>
      <c r="B91" s="112" t="s">
        <v>1515</v>
      </c>
      <c r="C91" s="112">
        <v>15.303126566521273</v>
      </c>
      <c r="D91" s="112">
        <v>5.5586820887096806</v>
      </c>
      <c r="E91" s="113">
        <v>0.28254193062259358</v>
      </c>
      <c r="F91" s="113">
        <v>2.2053979370223866E-5</v>
      </c>
      <c r="G91" s="113">
        <v>1.0683517915516471E-3</v>
      </c>
      <c r="H91" s="113">
        <v>0.28253627094443856</v>
      </c>
      <c r="I91" s="112">
        <v>-8.5955541279214565</v>
      </c>
      <c r="J91" s="112">
        <v>0.77988504942672066</v>
      </c>
      <c r="K91" s="112">
        <v>-2.5027828907053795</v>
      </c>
      <c r="L91" s="112">
        <v>282.99926726570561</v>
      </c>
      <c r="M91" s="112">
        <v>6.1512233983921192</v>
      </c>
      <c r="N91" s="116" t="s">
        <v>1980</v>
      </c>
      <c r="O91" s="116"/>
    </row>
    <row r="92" spans="1:16">
      <c r="A92" s="111">
        <v>4</v>
      </c>
      <c r="B92" s="112" t="s">
        <v>1516</v>
      </c>
      <c r="C92" s="112">
        <v>10.62355169687295</v>
      </c>
      <c r="D92" s="112">
        <v>5.5802735562724024</v>
      </c>
      <c r="E92" s="113">
        <v>0.28249002901751397</v>
      </c>
      <c r="F92" s="113">
        <v>1.500429968503822E-5</v>
      </c>
      <c r="G92" s="113">
        <v>6.6666053690355906E-4</v>
      </c>
      <c r="H92" s="113">
        <v>0.28248646023804452</v>
      </c>
      <c r="I92" s="112">
        <v>-10.430927470906903</v>
      </c>
      <c r="J92" s="112">
        <v>0.53059036671077031</v>
      </c>
      <c r="K92" s="112">
        <v>-4.1992026857595732</v>
      </c>
      <c r="L92" s="112">
        <v>285.96362520374379</v>
      </c>
      <c r="M92" s="112">
        <v>1.5236919447216053</v>
      </c>
      <c r="N92" s="116" t="s">
        <v>1980</v>
      </c>
    </row>
    <row r="93" spans="1:16">
      <c r="A93" s="111">
        <v>5</v>
      </c>
      <c r="B93" s="112" t="s">
        <v>1976</v>
      </c>
      <c r="C93" s="112">
        <v>20.899039879764835</v>
      </c>
      <c r="D93" s="112">
        <v>5.7154699189964173</v>
      </c>
      <c r="E93" s="113">
        <v>0.28239915102819441</v>
      </c>
      <c r="F93" s="113">
        <v>2.3251051855651796E-5</v>
      </c>
      <c r="G93" s="113">
        <v>1.379343648399601E-3</v>
      </c>
      <c r="H93" s="113">
        <v>0.28239168679183052</v>
      </c>
      <c r="I93" s="112">
        <v>-13.644605329334869</v>
      </c>
      <c r="J93" s="112">
        <v>0.8222165905413803</v>
      </c>
      <c r="K93" s="112">
        <v>-7.4835960377739319</v>
      </c>
      <c r="L93" s="112">
        <v>289.06542408609141</v>
      </c>
      <c r="M93" s="112">
        <v>5.8665295856320938</v>
      </c>
      <c r="N93" s="116" t="s">
        <v>1980</v>
      </c>
    </row>
    <row r="94" spans="1:16">
      <c r="A94" s="111">
        <v>6</v>
      </c>
      <c r="B94" s="112" t="s">
        <v>1977</v>
      </c>
      <c r="C94" s="112">
        <v>20.860353834335488</v>
      </c>
      <c r="D94" s="112">
        <v>3.0741055446236563</v>
      </c>
      <c r="E94" s="113">
        <v>0.28241068254878188</v>
      </c>
      <c r="F94" s="113">
        <v>2.8407427654002357E-5</v>
      </c>
      <c r="G94" s="113">
        <v>1.297728118363117E-3</v>
      </c>
      <c r="H94" s="113">
        <v>0.28240365682703733</v>
      </c>
      <c r="I94" s="112">
        <v>-13.236821303044266</v>
      </c>
      <c r="J94" s="112">
        <v>1.0045592112017943</v>
      </c>
      <c r="K94" s="112">
        <v>-7.0571551825915346</v>
      </c>
      <c r="L94" s="112">
        <v>289.19444779283231</v>
      </c>
      <c r="M94" s="112">
        <v>4.5872519902617057</v>
      </c>
      <c r="N94" s="116" t="s">
        <v>1980</v>
      </c>
    </row>
    <row r="95" spans="1:16">
      <c r="A95" s="111">
        <v>7</v>
      </c>
      <c r="B95" s="112" t="s">
        <v>1517</v>
      </c>
      <c r="C95" s="112">
        <v>14.985160861394089</v>
      </c>
      <c r="D95" s="112">
        <v>5.1885415335125451</v>
      </c>
      <c r="E95" s="113">
        <v>0.28262425050871176</v>
      </c>
      <c r="F95" s="113">
        <v>2.039419986733347E-5</v>
      </c>
      <c r="G95" s="113">
        <v>1.0138942927706235E-3</v>
      </c>
      <c r="H95" s="113">
        <v>0.28261867904829202</v>
      </c>
      <c r="I95" s="112">
        <v>-5.684512661147112</v>
      </c>
      <c r="J95" s="112">
        <v>0.72119100614664866</v>
      </c>
      <c r="K95" s="112">
        <v>0.648078997953494</v>
      </c>
      <c r="L95" s="112">
        <v>293.52258831979725</v>
      </c>
      <c r="M95" s="112">
        <v>2.1091329516690109</v>
      </c>
      <c r="N95" s="116" t="s">
        <v>1980</v>
      </c>
    </row>
    <row r="96" spans="1:16">
      <c r="A96" s="111">
        <v>8</v>
      </c>
      <c r="B96" s="112" t="s">
        <v>1518</v>
      </c>
      <c r="C96" s="112">
        <v>18.09029792204743</v>
      </c>
      <c r="D96" s="112">
        <v>3.4751874826164872</v>
      </c>
      <c r="E96" s="113">
        <v>0.28254472709613554</v>
      </c>
      <c r="F96" s="113">
        <v>3.3412620926265264E-5</v>
      </c>
      <c r="G96" s="113">
        <v>1.1503521128254672E-3</v>
      </c>
      <c r="H96" s="113">
        <v>0.28253838724163521</v>
      </c>
      <c r="I96" s="112">
        <v>-8.4966636796313111</v>
      </c>
      <c r="J96" s="112">
        <v>1.1815556315319942</v>
      </c>
      <c r="K96" s="112">
        <v>-2.1739379224816613</v>
      </c>
      <c r="L96" s="112">
        <v>294.38126644015256</v>
      </c>
      <c r="M96" s="112">
        <v>3.3233435096764197</v>
      </c>
      <c r="N96" s="116" t="s">
        <v>1980</v>
      </c>
    </row>
    <row r="97" spans="1:16">
      <c r="A97" s="111">
        <v>9</v>
      </c>
      <c r="B97" s="112" t="s">
        <v>1519</v>
      </c>
      <c r="C97" s="112">
        <v>10.421803532507406</v>
      </c>
      <c r="D97" s="112">
        <v>3.4499956089605726</v>
      </c>
      <c r="E97" s="113">
        <v>0.28250389085558775</v>
      </c>
      <c r="F97" s="113">
        <v>2.4925923250002619E-5</v>
      </c>
      <c r="G97" s="113">
        <v>6.4687585644012161E-4</v>
      </c>
      <c r="H97" s="113">
        <v>0.2825003048369229</v>
      </c>
      <c r="I97" s="112">
        <v>-9.9407374652915603</v>
      </c>
      <c r="J97" s="112">
        <v>0.88144432165759845</v>
      </c>
      <c r="K97" s="112">
        <v>-3.4830419250375666</v>
      </c>
      <c r="L97" s="112">
        <v>296.10536773608163</v>
      </c>
      <c r="M97" s="112">
        <v>2.4757595756449007</v>
      </c>
      <c r="N97" s="116" t="s">
        <v>1980</v>
      </c>
    </row>
    <row r="98" spans="1:16">
      <c r="A98" s="111">
        <v>10</v>
      </c>
      <c r="B98" s="112" t="s">
        <v>1520</v>
      </c>
      <c r="C98" s="112">
        <v>9.6722370503067943</v>
      </c>
      <c r="D98" s="112">
        <v>2.7936215989247311</v>
      </c>
      <c r="E98" s="113">
        <v>0.28261571700276578</v>
      </c>
      <c r="F98" s="113">
        <v>3.2079813828224431E-5</v>
      </c>
      <c r="G98" s="113">
        <v>6.6249189739723527E-4</v>
      </c>
      <c r="H98" s="113">
        <v>0.28261204022983077</v>
      </c>
      <c r="I98" s="112">
        <v>-5.9862792310139135</v>
      </c>
      <c r="J98" s="112">
        <v>1.1344241677690992</v>
      </c>
      <c r="K98" s="112">
        <v>0.4783228851712451</v>
      </c>
      <c r="L98" s="112">
        <v>296.44187419060449</v>
      </c>
      <c r="M98" s="112">
        <v>3.4647007289402723</v>
      </c>
      <c r="N98" s="116" t="s">
        <v>1980</v>
      </c>
    </row>
    <row r="99" spans="1:16">
      <c r="A99" s="111">
        <v>12</v>
      </c>
      <c r="B99" s="112" t="s">
        <v>1521</v>
      </c>
      <c r="C99" s="112">
        <v>21.101284621254511</v>
      </c>
      <c r="D99" s="112">
        <v>3.3430894394265223</v>
      </c>
      <c r="E99" s="113">
        <v>0.28257436408762732</v>
      </c>
      <c r="F99" s="113">
        <v>2.8476083240698198E-5</v>
      </c>
      <c r="G99" s="113">
        <v>1.3549709531007321E-3</v>
      </c>
      <c r="H99" s="113">
        <v>0.28256666835369959</v>
      </c>
      <c r="I99" s="112">
        <v>-7.4486239500926033</v>
      </c>
      <c r="J99" s="112">
        <v>1.0069870481355103</v>
      </c>
      <c r="K99" s="112">
        <v>-0.97298796221556572</v>
      </c>
      <c r="L99" s="112">
        <v>303.35093197782231</v>
      </c>
      <c r="M99" s="112">
        <v>1.3827353001884148</v>
      </c>
      <c r="N99" s="116" t="s">
        <v>1980</v>
      </c>
    </row>
    <row r="100" spans="1:16">
      <c r="A100" s="111">
        <v>13</v>
      </c>
      <c r="B100" s="112" t="s">
        <v>1978</v>
      </c>
      <c r="C100" s="112">
        <v>25.290064170453253</v>
      </c>
      <c r="D100" s="112">
        <v>2.9203114732974895</v>
      </c>
      <c r="E100" s="113">
        <v>0.28246875700349017</v>
      </c>
      <c r="F100" s="113">
        <v>3.5919282495917148E-5</v>
      </c>
      <c r="G100" s="113">
        <v>1.4322865011598452E-3</v>
      </c>
      <c r="H100" s="113">
        <v>0.28246061929082716</v>
      </c>
      <c r="I100" s="112">
        <v>-11.183160228083189</v>
      </c>
      <c r="J100" s="112">
        <v>1.2701975881290739</v>
      </c>
      <c r="K100" s="112">
        <v>-4.7233173065097667</v>
      </c>
      <c r="L100" s="112">
        <v>303.45709518642138</v>
      </c>
      <c r="M100" s="112">
        <v>5.0174403216949486</v>
      </c>
      <c r="N100" s="116" t="s">
        <v>1980</v>
      </c>
      <c r="P100" s="116"/>
    </row>
    <row r="101" spans="1:16">
      <c r="A101" s="111">
        <v>14</v>
      </c>
      <c r="B101" s="112" t="s">
        <v>1979</v>
      </c>
      <c r="C101" s="112">
        <v>13.676620150946974</v>
      </c>
      <c r="D101" s="112">
        <v>3.2947325498207882</v>
      </c>
      <c r="E101" s="113">
        <v>0.28277690490072044</v>
      </c>
      <c r="F101" s="113">
        <v>2.2823276620156162E-5</v>
      </c>
      <c r="G101" s="113">
        <v>8.9692896161155814E-4</v>
      </c>
      <c r="H101" s="113">
        <v>0.28277179543779379</v>
      </c>
      <c r="I101" s="112">
        <v>-0.28626339019344194</v>
      </c>
      <c r="J101" s="112">
        <v>0.80708936542439602</v>
      </c>
      <c r="K101" s="112">
        <v>6.3059408920929094</v>
      </c>
      <c r="L101" s="112">
        <v>304.25575933253072</v>
      </c>
      <c r="M101" s="112">
        <v>5.5238048920492133</v>
      </c>
      <c r="N101" s="116" t="s">
        <v>1980</v>
      </c>
    </row>
    <row r="102" spans="1:16">
      <c r="A102" s="111">
        <v>15</v>
      </c>
      <c r="B102" s="112" t="s">
        <v>1522</v>
      </c>
      <c r="C102" s="112">
        <v>12.95810696713421</v>
      </c>
      <c r="D102" s="112">
        <v>3.3568772713261645</v>
      </c>
      <c r="E102" s="113">
        <v>0.28274775178177591</v>
      </c>
      <c r="F102" s="113">
        <v>3.030488928442671E-5</v>
      </c>
      <c r="G102" s="113">
        <v>8.4137965997549738E-4</v>
      </c>
      <c r="H102" s="113">
        <v>0.28274293176300347</v>
      </c>
      <c r="I102" s="112">
        <v>-1.3171921503651873</v>
      </c>
      <c r="J102" s="112">
        <v>1.0716583016923131</v>
      </c>
      <c r="K102" s="112">
        <v>5.3227300411351486</v>
      </c>
      <c r="L102" s="112">
        <v>305.964745885139</v>
      </c>
      <c r="M102" s="112">
        <v>2.8971743675422772</v>
      </c>
      <c r="N102" s="116" t="s">
        <v>1980</v>
      </c>
    </row>
    <row r="103" spans="1:16">
      <c r="A103" s="111">
        <v>16</v>
      </c>
      <c r="B103" s="112" t="s">
        <v>1523</v>
      </c>
      <c r="C103" s="112">
        <v>18.742212710366072</v>
      </c>
      <c r="D103" s="112">
        <v>3.5032654286738327</v>
      </c>
      <c r="E103" s="113">
        <v>0.28250390722899094</v>
      </c>
      <c r="F103" s="113">
        <v>2.3397366189812437E-5</v>
      </c>
      <c r="G103" s="113">
        <v>1.2166206815853486E-3</v>
      </c>
      <c r="H103" s="113">
        <v>0.28249690415699796</v>
      </c>
      <c r="I103" s="112">
        <v>-9.9401584599279058</v>
      </c>
      <c r="J103" s="112">
        <v>0.82739063917203204</v>
      </c>
      <c r="K103" s="112">
        <v>-3.3507234260210517</v>
      </c>
      <c r="L103" s="112">
        <v>307.42708696979605</v>
      </c>
      <c r="M103" s="112">
        <v>1.2740201923442385</v>
      </c>
      <c r="N103" s="116" t="s">
        <v>1980</v>
      </c>
    </row>
    <row r="104" spans="1:16">
      <c r="A104" s="111">
        <v>17</v>
      </c>
      <c r="B104" s="112" t="s">
        <v>1524</v>
      </c>
      <c r="C104" s="112">
        <v>12.613229636446368</v>
      </c>
      <c r="D104" s="112">
        <v>3.4291688340501794</v>
      </c>
      <c r="E104" s="113">
        <v>0.28265850265344172</v>
      </c>
      <c r="F104" s="113">
        <v>3.2996101788997601E-5</v>
      </c>
      <c r="G104" s="113">
        <v>9.3531330348346168E-4</v>
      </c>
      <c r="H104" s="113">
        <v>0.282653103034749</v>
      </c>
      <c r="I104" s="112">
        <v>-4.4732693232774068</v>
      </c>
      <c r="J104" s="112">
        <v>1.1668264508002402</v>
      </c>
      <c r="K104" s="112">
        <v>2.1967367934094817</v>
      </c>
      <c r="L104" s="112">
        <v>308.32664969776368</v>
      </c>
      <c r="M104" s="112">
        <v>1.9641410752003878</v>
      </c>
      <c r="N104" s="116" t="s">
        <v>1980</v>
      </c>
    </row>
    <row r="105" spans="1:16">
      <c r="A105" s="111">
        <v>18</v>
      </c>
      <c r="B105" s="112" t="s">
        <v>1525</v>
      </c>
      <c r="C105" s="112">
        <v>28.942902204779219</v>
      </c>
      <c r="D105" s="112">
        <v>3.4218293580645165</v>
      </c>
      <c r="E105" s="113">
        <v>0.28279756205387852</v>
      </c>
      <c r="F105" s="113">
        <v>2.9821407751240454E-5</v>
      </c>
      <c r="G105" s="113">
        <v>1.8389799400354162E-3</v>
      </c>
      <c r="H105" s="113">
        <v>0.28278680391502486</v>
      </c>
      <c r="I105" s="112">
        <v>0.44422631605200991</v>
      </c>
      <c r="J105" s="112">
        <v>1.0545611595813575</v>
      </c>
      <c r="K105" s="112">
        <v>7.0196026719204774</v>
      </c>
      <c r="L105" s="112">
        <v>312.42702776481593</v>
      </c>
      <c r="M105" s="112">
        <v>3.581096738293752</v>
      </c>
      <c r="N105" s="116" t="s">
        <v>1980</v>
      </c>
    </row>
    <row r="106" spans="1:16">
      <c r="A106" s="111">
        <v>19</v>
      </c>
      <c r="B106" s="112" t="s">
        <v>1526</v>
      </c>
      <c r="C106" s="112">
        <v>8.5827033257576897</v>
      </c>
      <c r="D106" s="112">
        <v>3.7496661469534058</v>
      </c>
      <c r="E106" s="113">
        <v>0.28248389722642314</v>
      </c>
      <c r="F106" s="113">
        <v>2.4147627018132081E-5</v>
      </c>
      <c r="G106" s="113">
        <v>5.9940616203598307E-4</v>
      </c>
      <c r="H106" s="113">
        <v>0.28248034886293544</v>
      </c>
      <c r="I106" s="112">
        <v>-10.647763268096799</v>
      </c>
      <c r="J106" s="112">
        <v>0.85392177867071872</v>
      </c>
      <c r="K106" s="112">
        <v>-3.7420779456731612</v>
      </c>
      <c r="L106" s="112">
        <v>316.14059925915836</v>
      </c>
      <c r="M106" s="112">
        <v>5.834991079892859</v>
      </c>
      <c r="N106" s="116" t="s">
        <v>1980</v>
      </c>
    </row>
    <row r="107" spans="1:16">
      <c r="A107" s="111">
        <v>20</v>
      </c>
      <c r="B107" s="112" t="s">
        <v>1527</v>
      </c>
      <c r="C107" s="112">
        <v>20.31145781435297</v>
      </c>
      <c r="D107" s="112">
        <v>3.2611403308243725</v>
      </c>
      <c r="E107" s="113">
        <v>0.28285895228555807</v>
      </c>
      <c r="F107" s="113">
        <v>2.5084058714621153E-5</v>
      </c>
      <c r="G107" s="113">
        <v>1.427596531928094E-3</v>
      </c>
      <c r="H107" s="113">
        <v>0.28285041693533236</v>
      </c>
      <c r="I107" s="112">
        <v>2.6151417351716333</v>
      </c>
      <c r="J107" s="112">
        <v>0.88703639565590464</v>
      </c>
      <c r="K107" s="112">
        <v>9.4239362270354121</v>
      </c>
      <c r="L107" s="112">
        <v>319.28350403342404</v>
      </c>
      <c r="M107" s="112">
        <v>5.1943826943144984</v>
      </c>
      <c r="N107" s="116" t="s">
        <v>1980</v>
      </c>
    </row>
    <row r="108" spans="1:16">
      <c r="A108" s="111">
        <v>21</v>
      </c>
      <c r="B108" s="112" t="s">
        <v>1528</v>
      </c>
      <c r="C108" s="112">
        <v>12.837206761379155</v>
      </c>
      <c r="D108" s="112">
        <v>5.5821597109318999</v>
      </c>
      <c r="E108" s="113">
        <v>0.28262405424451886</v>
      </c>
      <c r="F108" s="113">
        <v>2.4179451014627595E-5</v>
      </c>
      <c r="G108" s="113">
        <v>8.3183636728324339E-4</v>
      </c>
      <c r="H108" s="113">
        <v>0.28261902911860054</v>
      </c>
      <c r="I108" s="112">
        <v>-5.6914530643825678</v>
      </c>
      <c r="J108" s="112">
        <v>0.85504715648387908</v>
      </c>
      <c r="K108" s="112">
        <v>1.3095955713526841</v>
      </c>
      <c r="L108" s="112">
        <v>322.59395877318974</v>
      </c>
      <c r="M108" s="112">
        <v>4.8665463906981472</v>
      </c>
      <c r="N108" s="116" t="s">
        <v>1980</v>
      </c>
    </row>
    <row r="109" spans="1:16">
      <c r="A109" s="111">
        <v>11</v>
      </c>
      <c r="B109" s="112" t="s">
        <v>1529</v>
      </c>
      <c r="C109" s="112">
        <v>11.272338828108641</v>
      </c>
      <c r="D109" s="112">
        <v>3.8069310603942639</v>
      </c>
      <c r="E109" s="113">
        <v>0.28251069726821432</v>
      </c>
      <c r="F109" s="113">
        <v>2.0181434205266508E-5</v>
      </c>
      <c r="G109" s="113">
        <v>7.3347844328138575E-4</v>
      </c>
      <c r="H109" s="113">
        <v>0.28249801856442042</v>
      </c>
      <c r="I109" s="112">
        <v>-9.7000453272166887</v>
      </c>
      <c r="J109" s="112">
        <v>0.71366706880793274</v>
      </c>
      <c r="K109" s="112">
        <v>10.41156698524448</v>
      </c>
      <c r="L109" s="112">
        <v>917.94443655057364</v>
      </c>
      <c r="M109" s="112">
        <v>18.74827800636848</v>
      </c>
      <c r="N109" s="116" t="s">
        <v>1965</v>
      </c>
    </row>
    <row r="111" spans="1:16">
      <c r="A111" s="282" t="s">
        <v>3349</v>
      </c>
    </row>
    <row r="112" spans="1:16">
      <c r="A112" s="111">
        <v>38</v>
      </c>
      <c r="B112" s="112" t="s">
        <v>1530</v>
      </c>
      <c r="C112" s="112">
        <v>9.9355727923567052</v>
      </c>
      <c r="D112" s="112">
        <v>3.7455520775985658</v>
      </c>
      <c r="E112" s="113">
        <v>0.2826310038511019</v>
      </c>
      <c r="F112" s="113">
        <v>4.5903336263442286E-5</v>
      </c>
      <c r="G112" s="113">
        <v>7.7656155272858636E-4</v>
      </c>
      <c r="H112" s="113">
        <v>0.2826275082683351</v>
      </c>
      <c r="I112" s="112">
        <v>-5.4456972222038935</v>
      </c>
      <c r="J112" s="112">
        <v>1.623259234522223</v>
      </c>
      <c r="K112" s="112">
        <v>-0.2209945012676684</v>
      </c>
      <c r="L112" s="112">
        <v>240.56018950719715</v>
      </c>
      <c r="M112" s="112">
        <v>1.4349718560149967</v>
      </c>
      <c r="N112" s="116" t="s">
        <v>1966</v>
      </c>
      <c r="O112" s="116"/>
      <c r="P112" s="116"/>
    </row>
    <row r="113" spans="1:16">
      <c r="A113" s="111">
        <v>39</v>
      </c>
      <c r="B113" s="112" t="s">
        <v>1531</v>
      </c>
      <c r="C113" s="112">
        <v>11.878088476488855</v>
      </c>
      <c r="D113" s="112">
        <v>3.414475193906811</v>
      </c>
      <c r="E113" s="113">
        <v>0.28280971742894817</v>
      </c>
      <c r="F113" s="113">
        <v>4.4575582234163279E-5</v>
      </c>
      <c r="G113" s="113">
        <v>8.5929703503804372E-4</v>
      </c>
      <c r="H113" s="113">
        <v>0.28280567386076255</v>
      </c>
      <c r="I113" s="112">
        <v>0.87407143052775638</v>
      </c>
      <c r="J113" s="112">
        <v>1.5763064601781451</v>
      </c>
      <c r="K113" s="112">
        <v>6.3258088937989676</v>
      </c>
      <c r="L113" s="112">
        <v>251.45328537168857</v>
      </c>
      <c r="M113" s="112">
        <v>3.9924919545172202</v>
      </c>
      <c r="N113" s="116" t="s">
        <v>1966</v>
      </c>
      <c r="O113" s="116"/>
      <c r="P113" s="116"/>
    </row>
    <row r="114" spans="1:16">
      <c r="A114" s="111">
        <v>40</v>
      </c>
      <c r="B114" s="112" t="s">
        <v>1532</v>
      </c>
      <c r="C114" s="112">
        <v>12.498752837605704</v>
      </c>
      <c r="D114" s="112">
        <v>2.594974871505376</v>
      </c>
      <c r="E114" s="113">
        <v>0.28283716612923371</v>
      </c>
      <c r="F114" s="113">
        <v>3.4951881956356177E-5</v>
      </c>
      <c r="G114" s="113">
        <v>8.4711571098208132E-4</v>
      </c>
      <c r="H114" s="113">
        <v>0.2828331698274949</v>
      </c>
      <c r="I114" s="112">
        <v>1.8447275928257234</v>
      </c>
      <c r="J114" s="112">
        <v>1.2359878337386832</v>
      </c>
      <c r="K114" s="112">
        <v>7.3128018070178769</v>
      </c>
      <c r="L114" s="112">
        <v>252.08605674384231</v>
      </c>
      <c r="M114" s="112">
        <v>6.4125799289538037</v>
      </c>
      <c r="N114" s="116" t="s">
        <v>1966</v>
      </c>
    </row>
    <row r="115" spans="1:16">
      <c r="A115" s="111">
        <v>1</v>
      </c>
      <c r="B115" s="112" t="s">
        <v>1533</v>
      </c>
      <c r="C115" s="112">
        <v>22.799794596976472</v>
      </c>
      <c r="D115" s="112">
        <v>2.3101459505376347</v>
      </c>
      <c r="E115" s="113">
        <v>0.28277831013116556</v>
      </c>
      <c r="F115" s="113">
        <v>4.0532549754927519E-5</v>
      </c>
      <c r="G115" s="113">
        <v>1.6794098148820318E-3</v>
      </c>
      <c r="H115" s="113">
        <v>0.2827697989689838</v>
      </c>
      <c r="I115" s="112">
        <v>-0.23657085186479243</v>
      </c>
      <c r="J115" s="112">
        <v>1.4333345034189815</v>
      </c>
      <c r="K115" s="112">
        <v>5.4874011818517587</v>
      </c>
      <c r="L115" s="112">
        <v>270.76323048044401</v>
      </c>
      <c r="M115" s="112">
        <v>7.8356370389485619</v>
      </c>
      <c r="N115" s="116" t="s">
        <v>1972</v>
      </c>
      <c r="P115" s="116"/>
    </row>
    <row r="116" spans="1:16">
      <c r="A116" s="111">
        <v>2</v>
      </c>
      <c r="B116" s="112" t="s">
        <v>1534</v>
      </c>
      <c r="C116" s="112">
        <v>8.5959367699101428</v>
      </c>
      <c r="D116" s="112">
        <v>3.2435814786738355</v>
      </c>
      <c r="E116" s="113">
        <v>0.28277196224851087</v>
      </c>
      <c r="F116" s="113">
        <v>3.9006560447561439E-5</v>
      </c>
      <c r="G116" s="113">
        <v>6.2720081111914414E-4</v>
      </c>
      <c r="H116" s="113">
        <v>0.28276877434791714</v>
      </c>
      <c r="I116" s="112">
        <v>-0.46104819877768044</v>
      </c>
      <c r="J116" s="112">
        <v>1.3793716232324282</v>
      </c>
      <c r="K116" s="112">
        <v>5.4687452068136189</v>
      </c>
      <c r="L116" s="112">
        <v>271.5516637782822</v>
      </c>
      <c r="M116" s="112">
        <v>7.3607016938148888</v>
      </c>
      <c r="N116" s="116" t="s">
        <v>1972</v>
      </c>
    </row>
    <row r="117" spans="1:16">
      <c r="A117" s="111">
        <v>3</v>
      </c>
      <c r="B117" s="112" t="s">
        <v>1535</v>
      </c>
      <c r="C117" s="112">
        <v>5.933375839218785</v>
      </c>
      <c r="D117" s="112">
        <v>3.7111052252688173</v>
      </c>
      <c r="E117" s="113">
        <v>0.28293815202923245</v>
      </c>
      <c r="F117" s="113">
        <v>4.1751663270297776E-5</v>
      </c>
      <c r="G117" s="113">
        <v>4.2182542808876319E-4</v>
      </c>
      <c r="H117" s="113">
        <v>0.28293600196960061</v>
      </c>
      <c r="I117" s="112">
        <v>5.4158469944454168</v>
      </c>
      <c r="J117" s="112">
        <v>1.4764454716575948</v>
      </c>
      <c r="K117" s="112">
        <v>11.402927498769255</v>
      </c>
      <c r="L117" s="112">
        <v>272.31337160913006</v>
      </c>
      <c r="M117" s="112">
        <v>7.1171499888931464</v>
      </c>
      <c r="N117" s="116" t="s">
        <v>1972</v>
      </c>
    </row>
    <row r="118" spans="1:16">
      <c r="A118" s="111">
        <v>4</v>
      </c>
      <c r="B118" s="112" t="s">
        <v>1536</v>
      </c>
      <c r="C118" s="112">
        <v>13.251850207272755</v>
      </c>
      <c r="D118" s="112">
        <v>3.6382635182795693</v>
      </c>
      <c r="E118" s="113">
        <v>0.28250210367920947</v>
      </c>
      <c r="F118" s="113">
        <v>3.0761695573079358E-5</v>
      </c>
      <c r="G118" s="113">
        <v>1.0928277481585026E-3</v>
      </c>
      <c r="H118" s="113">
        <v>0.28249649669946869</v>
      </c>
      <c r="I118" s="112">
        <v>-10.003936587532625</v>
      </c>
      <c r="J118" s="112">
        <v>1.0878121390134332</v>
      </c>
      <c r="K118" s="112">
        <v>-4.1085046625299881</v>
      </c>
      <c r="L118" s="112">
        <v>274.10768430090081</v>
      </c>
      <c r="M118" s="112">
        <v>8.8672517514534377</v>
      </c>
      <c r="N118" s="116" t="s">
        <v>1972</v>
      </c>
    </row>
    <row r="119" spans="1:16">
      <c r="A119" s="111">
        <v>5</v>
      </c>
      <c r="B119" s="112" t="s">
        <v>1537</v>
      </c>
      <c r="C119" s="112">
        <v>15.346548948310263</v>
      </c>
      <c r="D119" s="112">
        <v>3.4350256965949808</v>
      </c>
      <c r="E119" s="113">
        <v>0.28262640753504537</v>
      </c>
      <c r="F119" s="113">
        <v>3.1477251196666668E-5</v>
      </c>
      <c r="G119" s="113">
        <v>1.148643397182444E-3</v>
      </c>
      <c r="H119" s="113">
        <v>0.2826204953918029</v>
      </c>
      <c r="I119" s="112">
        <v>-5.6082346996710886</v>
      </c>
      <c r="J119" s="112">
        <v>1.1131160138155849</v>
      </c>
      <c r="K119" s="112">
        <v>0.29852956545228793</v>
      </c>
      <c r="L119" s="112">
        <v>274.97937965369931</v>
      </c>
      <c r="M119" s="112">
        <v>2.8806252959070946</v>
      </c>
      <c r="N119" s="116" t="s">
        <v>1972</v>
      </c>
    </row>
    <row r="120" spans="1:16">
      <c r="A120" s="111">
        <v>6</v>
      </c>
      <c r="B120" s="112" t="s">
        <v>1538</v>
      </c>
      <c r="C120" s="112">
        <v>18.300087791052526</v>
      </c>
      <c r="D120" s="112">
        <v>3.9255820216845869</v>
      </c>
      <c r="E120" s="113">
        <v>0.2829755558807962</v>
      </c>
      <c r="F120" s="113">
        <v>3.6290563928439888E-5</v>
      </c>
      <c r="G120" s="113">
        <v>1.4596614982233342E-3</v>
      </c>
      <c r="H120" s="113">
        <v>0.28296798447113991</v>
      </c>
      <c r="I120" s="112">
        <v>6.7385427372812501</v>
      </c>
      <c r="J120" s="112">
        <v>1.2833270480561154</v>
      </c>
      <c r="K120" s="112">
        <v>12.641807355457946</v>
      </c>
      <c r="L120" s="112">
        <v>277.1126404065439</v>
      </c>
      <c r="M120" s="112">
        <v>9.8337526680620044</v>
      </c>
      <c r="N120" s="116" t="s">
        <v>1972</v>
      </c>
    </row>
    <row r="121" spans="1:16">
      <c r="A121" s="111">
        <v>7</v>
      </c>
      <c r="B121" s="112" t="s">
        <v>1539</v>
      </c>
      <c r="C121" s="112">
        <v>42.704408365423483</v>
      </c>
      <c r="D121" s="112">
        <v>3.0970970134408611</v>
      </c>
      <c r="E121" s="113">
        <v>0.28269661416570008</v>
      </c>
      <c r="F121" s="113">
        <v>4.3313365083715053E-5</v>
      </c>
      <c r="G121" s="113">
        <v>3.2343097033437364E-3</v>
      </c>
      <c r="H121" s="113">
        <v>0.28267981978440337</v>
      </c>
      <c r="I121" s="112">
        <v>-3.1255488904968765</v>
      </c>
      <c r="J121" s="112">
        <v>1.5316712372914765</v>
      </c>
      <c r="K121" s="112">
        <v>2.4517895629050379</v>
      </c>
      <c r="L121" s="112">
        <v>277.4041584139049</v>
      </c>
      <c r="M121" s="112">
        <v>1.895491308369941</v>
      </c>
      <c r="N121" s="116" t="s">
        <v>1972</v>
      </c>
    </row>
    <row r="122" spans="1:16">
      <c r="A122" s="111">
        <v>8</v>
      </c>
      <c r="B122" s="112" t="s">
        <v>1540</v>
      </c>
      <c r="C122" s="112">
        <v>22.202218844792203</v>
      </c>
      <c r="D122" s="112">
        <v>3.1643979442652332</v>
      </c>
      <c r="E122" s="113">
        <v>0.28283149629697191</v>
      </c>
      <c r="F122" s="113">
        <v>3.9605950881213393E-5</v>
      </c>
      <c r="G122" s="113">
        <v>1.6093944878797543E-3</v>
      </c>
      <c r="H122" s="113">
        <v>0.28282311121216513</v>
      </c>
      <c r="I122" s="112">
        <v>1.6442278399453336</v>
      </c>
      <c r="J122" s="112">
        <v>1.4005676001627165</v>
      </c>
      <c r="K122" s="112">
        <v>7.5429096465917667</v>
      </c>
      <c r="L122" s="112">
        <v>278.33750142030061</v>
      </c>
      <c r="M122" s="112">
        <v>5.8232366842781857</v>
      </c>
      <c r="N122" s="116" t="s">
        <v>1972</v>
      </c>
    </row>
    <row r="123" spans="1:16">
      <c r="A123" s="111">
        <v>9</v>
      </c>
      <c r="B123" s="112" t="s">
        <v>1541</v>
      </c>
      <c r="C123" s="112">
        <v>9.9491648738366028</v>
      </c>
      <c r="D123" s="112">
        <v>3.5884268842293916</v>
      </c>
      <c r="E123" s="113">
        <v>0.28256049828426794</v>
      </c>
      <c r="F123" s="113">
        <v>3.5643106298731005E-5</v>
      </c>
      <c r="G123" s="113">
        <v>7.9939789496005808E-4</v>
      </c>
      <c r="H123" s="113">
        <v>0.28255632992704538</v>
      </c>
      <c r="I123" s="112">
        <v>-7.9389541783358997</v>
      </c>
      <c r="J123" s="112">
        <v>1.2604312922792626</v>
      </c>
      <c r="K123" s="112">
        <v>-1.8919091620017703</v>
      </c>
      <c r="L123" s="112">
        <v>278.56578839654287</v>
      </c>
      <c r="M123" s="112">
        <v>3.3477919261331124</v>
      </c>
      <c r="N123" s="116" t="s">
        <v>1972</v>
      </c>
    </row>
    <row r="124" spans="1:16">
      <c r="A124" s="111">
        <v>10</v>
      </c>
      <c r="B124" s="112" t="s">
        <v>1542</v>
      </c>
      <c r="C124" s="112">
        <v>6.3676359692182025</v>
      </c>
      <c r="D124" s="112">
        <v>4.7168215154121889</v>
      </c>
      <c r="E124" s="113">
        <v>0.28267815956716014</v>
      </c>
      <c r="F124" s="113">
        <v>3.9222195085201884E-5</v>
      </c>
      <c r="G124" s="113">
        <v>4.6442845321137193E-4</v>
      </c>
      <c r="H124" s="113">
        <v>0.2826757375921129</v>
      </c>
      <c r="I124" s="112">
        <v>-3.7781506388201436</v>
      </c>
      <c r="J124" s="112">
        <v>1.3869970148761013</v>
      </c>
      <c r="K124" s="112">
        <v>2.3339671330879774</v>
      </c>
      <c r="L124" s="112">
        <v>278.59708414377383</v>
      </c>
      <c r="M124" s="112">
        <v>2.3254948640358748</v>
      </c>
      <c r="N124" s="116" t="s">
        <v>1972</v>
      </c>
    </row>
    <row r="125" spans="1:16">
      <c r="A125" s="111">
        <v>11</v>
      </c>
      <c r="B125" s="112" t="s">
        <v>1543</v>
      </c>
      <c r="C125" s="112">
        <v>22.71561147714711</v>
      </c>
      <c r="D125" s="112">
        <v>2.7973608498207887</v>
      </c>
      <c r="E125" s="113">
        <v>0.28294311768144581</v>
      </c>
      <c r="F125" s="113">
        <v>3.5200406381111049E-5</v>
      </c>
      <c r="G125" s="113">
        <v>1.5574376421161212E-3</v>
      </c>
      <c r="H125" s="113">
        <v>0.28293498665739841</v>
      </c>
      <c r="I125" s="112">
        <v>5.5914451419214473</v>
      </c>
      <c r="J125" s="112">
        <v>1.2447762922751515</v>
      </c>
      <c r="K125" s="112">
        <v>11.514278250743804</v>
      </c>
      <c r="L125" s="112">
        <v>278.90676156467435</v>
      </c>
      <c r="M125" s="112">
        <v>5.4495118651535677</v>
      </c>
      <c r="N125" s="116" t="s">
        <v>1972</v>
      </c>
    </row>
    <row r="126" spans="1:16">
      <c r="A126" s="111">
        <v>12</v>
      </c>
      <c r="B126" s="112" t="s">
        <v>1544</v>
      </c>
      <c r="C126" s="112">
        <v>16.312690748366496</v>
      </c>
      <c r="D126" s="112">
        <v>4.1045719682795703</v>
      </c>
      <c r="E126" s="113">
        <v>0.28283878150446012</v>
      </c>
      <c r="F126" s="113">
        <v>3.2411146426822746E-5</v>
      </c>
      <c r="G126" s="113">
        <v>1.1788232063770663E-3</v>
      </c>
      <c r="H126" s="113">
        <v>0.28283261246898356</v>
      </c>
      <c r="I126" s="112">
        <v>1.9018513874535792</v>
      </c>
      <c r="J126" s="112">
        <v>1.1461409348734186</v>
      </c>
      <c r="K126" s="112">
        <v>7.9066260724314219</v>
      </c>
      <c r="L126" s="112">
        <v>279.56987025736004</v>
      </c>
      <c r="M126" s="112">
        <v>9.004923844931966</v>
      </c>
      <c r="N126" s="116" t="s">
        <v>1972</v>
      </c>
    </row>
    <row r="127" spans="1:16">
      <c r="A127" s="111">
        <v>13</v>
      </c>
      <c r="B127" s="112" t="s">
        <v>1545</v>
      </c>
      <c r="C127" s="112">
        <v>17.838138898148987</v>
      </c>
      <c r="D127" s="112">
        <v>3.3081099910394265</v>
      </c>
      <c r="E127" s="113">
        <v>0.28295234647769879</v>
      </c>
      <c r="F127" s="113">
        <v>3.989330822203598E-5</v>
      </c>
      <c r="G127" s="113">
        <v>1.3377735305753365E-3</v>
      </c>
      <c r="H127" s="113">
        <v>0.28294534466515409</v>
      </c>
      <c r="I127" s="112">
        <v>5.9177989532255282</v>
      </c>
      <c r="J127" s="112">
        <v>1.4107292898146717</v>
      </c>
      <c r="K127" s="112">
        <v>11.896455344220236</v>
      </c>
      <c r="L127" s="112">
        <v>279.60794026332758</v>
      </c>
      <c r="M127" s="112">
        <v>1.1663649228882491</v>
      </c>
      <c r="N127" s="116" t="s">
        <v>1972</v>
      </c>
    </row>
    <row r="128" spans="1:16">
      <c r="A128" s="111">
        <v>14</v>
      </c>
      <c r="B128" s="112" t="s">
        <v>1546</v>
      </c>
      <c r="C128" s="112">
        <v>12.613968692690232</v>
      </c>
      <c r="D128" s="112">
        <v>4.0962529410394275</v>
      </c>
      <c r="E128" s="113">
        <v>0.28262906250390785</v>
      </c>
      <c r="F128" s="113">
        <v>4.1800872434819069E-5</v>
      </c>
      <c r="G128" s="113">
        <v>8.8906884558668695E-4</v>
      </c>
      <c r="H128" s="113">
        <v>0.28262439953189816</v>
      </c>
      <c r="I128" s="112">
        <v>-5.5143482183339643</v>
      </c>
      <c r="J128" s="112">
        <v>1.4781856334256105</v>
      </c>
      <c r="K128" s="112">
        <v>0.55285604401822397</v>
      </c>
      <c r="L128" s="112">
        <v>280.18616673062201</v>
      </c>
      <c r="M128" s="112">
        <v>2.0974809704779318</v>
      </c>
      <c r="N128" s="116" t="s">
        <v>1972</v>
      </c>
    </row>
    <row r="129" spans="1:16">
      <c r="A129" s="111">
        <v>15</v>
      </c>
      <c r="B129" s="112" t="s">
        <v>1547</v>
      </c>
      <c r="C129" s="112">
        <v>12.672745667555295</v>
      </c>
      <c r="D129" s="112">
        <v>3.6866181397849451</v>
      </c>
      <c r="E129" s="113">
        <v>0.28260289784379578</v>
      </c>
      <c r="F129" s="113">
        <v>3.9367657122188143E-5</v>
      </c>
      <c r="G129" s="113">
        <v>9.8786389630299586E-4</v>
      </c>
      <c r="H129" s="113">
        <v>0.28259763201793187</v>
      </c>
      <c r="I129" s="112">
        <v>-6.4395974399011902</v>
      </c>
      <c r="J129" s="112">
        <v>1.3921409241013372</v>
      </c>
      <c r="K129" s="112">
        <v>-0.29237151827676833</v>
      </c>
      <c r="L129" s="112">
        <v>284.75418618190514</v>
      </c>
      <c r="M129" s="112">
        <v>8.3562203904311048</v>
      </c>
      <c r="N129" s="116" t="s">
        <v>1972</v>
      </c>
    </row>
    <row r="130" spans="1:16">
      <c r="A130" s="111">
        <v>16</v>
      </c>
      <c r="B130" s="112" t="s">
        <v>1548</v>
      </c>
      <c r="C130" s="112">
        <v>13.911367205375758</v>
      </c>
      <c r="D130" s="112">
        <v>3.8764479917562729</v>
      </c>
      <c r="E130" s="113">
        <v>0.28263716875586081</v>
      </c>
      <c r="F130" s="113">
        <v>3.7699745131451298E-5</v>
      </c>
      <c r="G130" s="113">
        <v>1.053975978514329E-3</v>
      </c>
      <c r="H130" s="113">
        <v>0.28263153709919087</v>
      </c>
      <c r="I130" s="112">
        <v>-5.2276904411197034</v>
      </c>
      <c r="J130" s="112">
        <v>1.3331592952758875</v>
      </c>
      <c r="K130" s="112">
        <v>0.92249751109330091</v>
      </c>
      <c r="L130" s="112">
        <v>285.43251402704652</v>
      </c>
      <c r="M130" s="112">
        <v>4.6535906915991632</v>
      </c>
      <c r="N130" s="116" t="s">
        <v>1972</v>
      </c>
    </row>
    <row r="131" spans="1:16">
      <c r="A131" s="111">
        <v>17</v>
      </c>
      <c r="B131" s="112" t="s">
        <v>1549</v>
      </c>
      <c r="C131" s="112">
        <v>12.500317705927655</v>
      </c>
      <c r="D131" s="112">
        <v>4.2083159808243717</v>
      </c>
      <c r="E131" s="113">
        <v>0.28264685316363913</v>
      </c>
      <c r="F131" s="113">
        <v>3.7400765400094631E-5</v>
      </c>
      <c r="G131" s="113">
        <v>9.6392850802216521E-4</v>
      </c>
      <c r="H131" s="113">
        <v>0.28264170210914236</v>
      </c>
      <c r="I131" s="112">
        <v>-4.8852250423780941</v>
      </c>
      <c r="J131" s="112">
        <v>1.322586608203391</v>
      </c>
      <c r="K131" s="112">
        <v>1.2828575762413585</v>
      </c>
      <c r="L131" s="112">
        <v>285.46257767042437</v>
      </c>
      <c r="M131" s="112">
        <v>7.2595416460123658</v>
      </c>
      <c r="N131" s="116" t="s">
        <v>1972</v>
      </c>
    </row>
    <row r="132" spans="1:16">
      <c r="A132" s="111">
        <v>18</v>
      </c>
      <c r="B132" s="112" t="s">
        <v>1550</v>
      </c>
      <c r="C132" s="112">
        <v>9.3441782095592476</v>
      </c>
      <c r="D132" s="112">
        <v>3.7655658198924717</v>
      </c>
      <c r="E132" s="113">
        <v>0.28271405026173896</v>
      </c>
      <c r="F132" s="113">
        <v>2.709614850228814E-5</v>
      </c>
      <c r="G132" s="113">
        <v>7.4698617650887191E-4</v>
      </c>
      <c r="H132" s="113">
        <v>0.28271003293021663</v>
      </c>
      <c r="I132" s="112">
        <v>-2.5089639924691376</v>
      </c>
      <c r="J132" s="112">
        <v>0.95818903061650751</v>
      </c>
      <c r="K132" s="112">
        <v>3.7414690557957542</v>
      </c>
      <c r="L132" s="112">
        <v>287.28673172366672</v>
      </c>
      <c r="M132" s="112">
        <v>3.4171594973504114</v>
      </c>
      <c r="N132" s="116" t="s">
        <v>1972</v>
      </c>
    </row>
    <row r="133" spans="1:16">
      <c r="A133" s="111">
        <v>41</v>
      </c>
      <c r="B133" s="112" t="s">
        <v>1551</v>
      </c>
      <c r="C133" s="112">
        <v>18.173193989863336</v>
      </c>
      <c r="D133" s="112">
        <v>4.1202863815412183</v>
      </c>
      <c r="E133" s="113">
        <v>0.28290012292546429</v>
      </c>
      <c r="F133" s="113">
        <v>4.2665562278174005E-5</v>
      </c>
      <c r="G133" s="113">
        <v>1.9497441503512473E-3</v>
      </c>
      <c r="H133" s="113">
        <v>0.28288948500601219</v>
      </c>
      <c r="I133" s="112">
        <v>4.0710407363997447</v>
      </c>
      <c r="J133" s="112">
        <v>1.5087632752153191</v>
      </c>
      <c r="K133" s="112">
        <v>10.184249357703123</v>
      </c>
      <c r="L133" s="112">
        <v>291.44235666937595</v>
      </c>
      <c r="M133" s="112">
        <v>2.2604097254912574</v>
      </c>
      <c r="N133" s="116" t="s">
        <v>1972</v>
      </c>
    </row>
    <row r="134" spans="1:16">
      <c r="A134" s="111">
        <v>42</v>
      </c>
      <c r="B134" s="112" t="s">
        <v>1552</v>
      </c>
      <c r="C134" s="112">
        <v>27.066529163141734</v>
      </c>
      <c r="D134" s="112">
        <v>3.328959443548388</v>
      </c>
      <c r="E134" s="113">
        <v>0.28274683312324395</v>
      </c>
      <c r="F134" s="113">
        <v>4.6155378567160083E-5</v>
      </c>
      <c r="G134" s="113">
        <v>1.8709119259295766E-3</v>
      </c>
      <c r="H134" s="113">
        <v>0.28273653014808503</v>
      </c>
      <c r="I134" s="112">
        <v>-1.3496782628519277</v>
      </c>
      <c r="J134" s="112">
        <v>1.6321720942469309</v>
      </c>
      <c r="K134" s="112">
        <v>4.8323746209022467</v>
      </c>
      <c r="L134" s="112">
        <v>294.15207224652738</v>
      </c>
      <c r="M134" s="112">
        <v>2.1963355054542149</v>
      </c>
      <c r="N134" s="116" t="s">
        <v>1972</v>
      </c>
    </row>
    <row r="135" spans="1:16">
      <c r="A135" s="111">
        <v>43</v>
      </c>
      <c r="B135" s="112" t="s">
        <v>1553</v>
      </c>
      <c r="C135" s="112">
        <v>7.884566889368128</v>
      </c>
      <c r="D135" s="112">
        <v>4.3239144145161301</v>
      </c>
      <c r="E135" s="113">
        <v>0.28261775665644262</v>
      </c>
      <c r="F135" s="113">
        <v>3.6307155260906694E-5</v>
      </c>
      <c r="G135" s="113">
        <v>5.4483391116162802E-4</v>
      </c>
      <c r="H135" s="113">
        <v>0.28261461040942826</v>
      </c>
      <c r="I135" s="112">
        <v>-5.9141518665195569</v>
      </c>
      <c r="J135" s="112">
        <v>1.2839137599574002</v>
      </c>
      <c r="K135" s="112">
        <v>0.83654470902194689</v>
      </c>
      <c r="L135" s="112">
        <v>308.4135259331162</v>
      </c>
      <c r="M135" s="112">
        <v>0.7593398921273149</v>
      </c>
      <c r="N135" s="116" t="s">
        <v>1972</v>
      </c>
    </row>
    <row r="136" spans="1:16">
      <c r="A136" s="111">
        <v>44</v>
      </c>
      <c r="B136" s="112" t="s">
        <v>1554</v>
      </c>
      <c r="C136" s="112">
        <v>17.571606507907639</v>
      </c>
      <c r="D136" s="112">
        <v>3.5978182591397849</v>
      </c>
      <c r="E136" s="113">
        <v>0.2827358073730622</v>
      </c>
      <c r="F136" s="113">
        <v>4.037591578476196E-5</v>
      </c>
      <c r="G136" s="113">
        <v>1.2583380397331798E-3</v>
      </c>
      <c r="H136" s="113">
        <v>0.28272733301505726</v>
      </c>
      <c r="I136" s="112">
        <v>-1.7395769555605956</v>
      </c>
      <c r="J136" s="112">
        <v>1.4277955260977304</v>
      </c>
      <c r="K136" s="112">
        <v>5.9674097027473394</v>
      </c>
      <c r="L136" s="112">
        <v>359.50659245154708</v>
      </c>
      <c r="M136" s="112">
        <v>3.6797569776674379</v>
      </c>
      <c r="N136" s="116" t="s">
        <v>1973</v>
      </c>
    </row>
    <row r="137" spans="1:16">
      <c r="A137" s="111">
        <v>45</v>
      </c>
      <c r="B137" s="112" t="s">
        <v>1555</v>
      </c>
      <c r="C137" s="112">
        <v>5.9017609410871126</v>
      </c>
      <c r="D137" s="112">
        <v>2.6755117150537626</v>
      </c>
      <c r="E137" s="113">
        <v>0.28274526993073512</v>
      </c>
      <c r="F137" s="113">
        <v>4.0031808414396938E-5</v>
      </c>
      <c r="G137" s="113">
        <v>3.6096436256275171E-4</v>
      </c>
      <c r="H137" s="113">
        <v>0.28274235821380689</v>
      </c>
      <c r="I137" s="112">
        <v>-1.4049567432816712</v>
      </c>
      <c r="J137" s="112">
        <v>1.4156270104281887</v>
      </c>
      <c r="K137" s="112">
        <v>8.0842877083164844</v>
      </c>
      <c r="L137" s="112">
        <v>430.32318787632931</v>
      </c>
      <c r="M137" s="112">
        <v>1.8801741176775408</v>
      </c>
      <c r="N137" s="116" t="s">
        <v>1974</v>
      </c>
    </row>
    <row r="138" spans="1:16">
      <c r="A138" s="111">
        <v>19</v>
      </c>
      <c r="B138" s="112" t="s">
        <v>1556</v>
      </c>
      <c r="C138" s="112">
        <v>8.6057338302765007</v>
      </c>
      <c r="D138" s="112">
        <v>3.5216558860215059</v>
      </c>
      <c r="E138" s="113">
        <v>0.28280874244468146</v>
      </c>
      <c r="F138" s="113">
        <v>3.4120731576347352E-5</v>
      </c>
      <c r="G138" s="113">
        <v>6.6310266446861072E-4</v>
      </c>
      <c r="H138" s="113">
        <v>0.28280324825665393</v>
      </c>
      <c r="I138" s="112">
        <v>0.83959349617135359</v>
      </c>
      <c r="J138" s="112">
        <v>1.2065962330520819</v>
      </c>
      <c r="K138" s="112">
        <v>10.500414185163898</v>
      </c>
      <c r="L138" s="112">
        <v>441.96249620435685</v>
      </c>
      <c r="M138" s="112">
        <v>5.8542629428945645</v>
      </c>
      <c r="N138" s="116" t="s">
        <v>1974</v>
      </c>
      <c r="O138" s="116"/>
      <c r="P138" s="116"/>
    </row>
    <row r="139" spans="1:16">
      <c r="A139" s="111">
        <v>20</v>
      </c>
      <c r="B139" s="112" t="s">
        <v>1557</v>
      </c>
      <c r="C139" s="112">
        <v>4.7562730394598844</v>
      </c>
      <c r="D139" s="112">
        <v>4.0184319992831545</v>
      </c>
      <c r="E139" s="113">
        <v>0.28251016180713706</v>
      </c>
      <c r="F139" s="113">
        <v>4.2924204422440615E-5</v>
      </c>
      <c r="G139" s="113">
        <v>3.7194801810750289E-4</v>
      </c>
      <c r="H139" s="113">
        <v>0.28250707207785747</v>
      </c>
      <c r="I139" s="112">
        <v>-9.7189805987918376</v>
      </c>
      <c r="J139" s="112">
        <v>1.5179095221606875</v>
      </c>
      <c r="K139" s="112">
        <v>4.1889458224364517E-2</v>
      </c>
      <c r="L139" s="114">
        <v>443.09439553088015</v>
      </c>
      <c r="M139" s="114">
        <v>4.4469335536089716</v>
      </c>
      <c r="N139" s="116" t="s">
        <v>1974</v>
      </c>
      <c r="O139" s="116"/>
      <c r="P139" s="116"/>
    </row>
    <row r="140" spans="1:16">
      <c r="A140" s="111">
        <v>21</v>
      </c>
      <c r="B140" s="112" t="s">
        <v>1558</v>
      </c>
      <c r="C140" s="112">
        <v>3.8760343819890561</v>
      </c>
      <c r="D140" s="112">
        <v>3.2713411075268808</v>
      </c>
      <c r="E140" s="113">
        <v>0.28256775585981048</v>
      </c>
      <c r="F140" s="113">
        <v>4.47161502016263E-5</v>
      </c>
      <c r="G140" s="113">
        <v>2.8368619924908696E-4</v>
      </c>
      <c r="H140" s="113">
        <v>0.28256539210649184</v>
      </c>
      <c r="I140" s="112">
        <v>-7.6823077670151729</v>
      </c>
      <c r="J140" s="112">
        <v>1.5812773026013804</v>
      </c>
      <c r="K140" s="112">
        <v>2.1364847747173954</v>
      </c>
      <c r="L140" s="114">
        <v>444.44348390082598</v>
      </c>
      <c r="M140" s="114">
        <v>10.933221149670089</v>
      </c>
      <c r="N140" s="116" t="s">
        <v>1974</v>
      </c>
    </row>
    <row r="141" spans="1:16">
      <c r="A141" s="111">
        <v>22</v>
      </c>
      <c r="B141" s="112" t="s">
        <v>1559</v>
      </c>
      <c r="C141" s="112">
        <v>16.10832285121921</v>
      </c>
      <c r="D141" s="112">
        <v>4.9686027706093174</v>
      </c>
      <c r="E141" s="113">
        <v>0.28238062059122615</v>
      </c>
      <c r="F141" s="113">
        <v>4.0085410478616551E-5</v>
      </c>
      <c r="G141" s="113">
        <v>1.1595983140462911E-3</v>
      </c>
      <c r="H141" s="113">
        <v>0.28237093957908233</v>
      </c>
      <c r="I141" s="112">
        <v>-14.299888918218873</v>
      </c>
      <c r="J141" s="112">
        <v>1.4175225163504113</v>
      </c>
      <c r="K141" s="112">
        <v>-4.7272792657770957</v>
      </c>
      <c r="L141" s="112">
        <v>445.30982068458826</v>
      </c>
      <c r="M141" s="112">
        <v>2.9660433458532225</v>
      </c>
      <c r="N141" s="116" t="s">
        <v>1974</v>
      </c>
    </row>
    <row r="142" spans="1:16">
      <c r="A142" s="111">
        <v>23</v>
      </c>
      <c r="B142" s="112" t="s">
        <v>1560</v>
      </c>
      <c r="C142" s="112">
        <v>10.81717606779377</v>
      </c>
      <c r="D142" s="112">
        <v>3.3924839976702512</v>
      </c>
      <c r="E142" s="113">
        <v>0.28264790678344631</v>
      </c>
      <c r="F142" s="113">
        <v>4.5692601902736266E-5</v>
      </c>
      <c r="G142" s="113">
        <v>7.71573520133593E-4</v>
      </c>
      <c r="H142" s="113">
        <v>0.28264146392095946</v>
      </c>
      <c r="I142" s="112">
        <v>-4.8479663544276352</v>
      </c>
      <c r="J142" s="112">
        <v>1.6158071291882958</v>
      </c>
      <c r="K142" s="112">
        <v>4.8506728815689293</v>
      </c>
      <c r="L142" s="112">
        <v>445.40005320153773</v>
      </c>
      <c r="M142" s="112">
        <v>4.2557707730159962</v>
      </c>
      <c r="N142" s="116" t="s">
        <v>1974</v>
      </c>
    </row>
    <row r="143" spans="1:16">
      <c r="A143" s="111">
        <v>24</v>
      </c>
      <c r="B143" s="112" t="s">
        <v>1561</v>
      </c>
      <c r="C143" s="112">
        <v>5.3586642038408492</v>
      </c>
      <c r="D143" s="112">
        <v>4.6975362544802879</v>
      </c>
      <c r="E143" s="113">
        <v>0.28238510202028438</v>
      </c>
      <c r="F143" s="113">
        <v>3.2310655315884416E-5</v>
      </c>
      <c r="G143" s="113">
        <v>3.9339028880509646E-4</v>
      </c>
      <c r="H143" s="113">
        <v>0.28238181071675039</v>
      </c>
      <c r="I143" s="112">
        <v>-14.141414138502117</v>
      </c>
      <c r="J143" s="112">
        <v>1.1425873124770725</v>
      </c>
      <c r="K143" s="112">
        <v>-4.3211642409812789</v>
      </c>
      <c r="L143" s="112">
        <v>446.26160254700449</v>
      </c>
      <c r="M143" s="112">
        <v>2.775210041105197</v>
      </c>
      <c r="N143" s="116" t="s">
        <v>1974</v>
      </c>
    </row>
    <row r="144" spans="1:16">
      <c r="A144" s="111">
        <v>25</v>
      </c>
      <c r="B144" s="112" t="s">
        <v>1562</v>
      </c>
      <c r="C144" s="112">
        <v>4.2099965675362929</v>
      </c>
      <c r="D144" s="112">
        <v>3.8993442440860218</v>
      </c>
      <c r="E144" s="113">
        <v>0.28254898382750071</v>
      </c>
      <c r="F144" s="113">
        <v>3.8011078006610861E-5</v>
      </c>
      <c r="G144" s="113">
        <v>3.5550773155242538E-4</v>
      </c>
      <c r="H144" s="113">
        <v>0.28254600507002015</v>
      </c>
      <c r="I144" s="112">
        <v>-8.3461347843516442</v>
      </c>
      <c r="J144" s="112">
        <v>1.344168821069136</v>
      </c>
      <c r="K144" s="112">
        <v>1.5056636031629544</v>
      </c>
      <c r="L144" s="114">
        <v>446.91882367920084</v>
      </c>
      <c r="M144" s="114">
        <v>12.163158355011916</v>
      </c>
      <c r="N144" s="116" t="s">
        <v>1974</v>
      </c>
    </row>
    <row r="145" spans="1:16">
      <c r="A145" s="111">
        <v>26</v>
      </c>
      <c r="B145" s="112" t="s">
        <v>1563</v>
      </c>
      <c r="C145" s="112">
        <v>7.1962979982446997</v>
      </c>
      <c r="D145" s="112">
        <v>4.3917853331541217</v>
      </c>
      <c r="E145" s="113">
        <v>0.28242984007997207</v>
      </c>
      <c r="F145" s="113">
        <v>4.0571980375870703E-5</v>
      </c>
      <c r="G145" s="113">
        <v>4.6649852868882647E-4</v>
      </c>
      <c r="H145" s="113">
        <v>0.28242591200230505</v>
      </c>
      <c r="I145" s="112">
        <v>-12.559362060503565</v>
      </c>
      <c r="J145" s="112">
        <v>1.4347288709037898</v>
      </c>
      <c r="K145" s="112">
        <v>-2.6960676005971518</v>
      </c>
      <c r="L145" s="114">
        <v>449.12103744926895</v>
      </c>
      <c r="M145" s="114">
        <v>3.2360650993730076</v>
      </c>
      <c r="N145" s="116" t="s">
        <v>1974</v>
      </c>
    </row>
    <row r="146" spans="1:16">
      <c r="A146" s="111">
        <v>27</v>
      </c>
      <c r="B146" s="112" t="s">
        <v>1564</v>
      </c>
      <c r="C146" s="112">
        <v>9.2364606655358159</v>
      </c>
      <c r="D146" s="112">
        <v>4.4624862089605717</v>
      </c>
      <c r="E146" s="113">
        <v>0.28272131898128944</v>
      </c>
      <c r="F146" s="113">
        <v>3.5091574014335968E-5</v>
      </c>
      <c r="G146" s="113">
        <v>6.9592923852921306E-4</v>
      </c>
      <c r="H146" s="113">
        <v>0.28271543988159303</v>
      </c>
      <c r="I146" s="112">
        <v>-2.2519235005591387</v>
      </c>
      <c r="J146" s="112">
        <v>1.2409277017644271</v>
      </c>
      <c r="K146" s="112">
        <v>7.5853618340637752</v>
      </c>
      <c r="L146" s="114">
        <v>450.58156892574607</v>
      </c>
      <c r="M146" s="114">
        <v>3.5950112235265692</v>
      </c>
      <c r="N146" s="116" t="s">
        <v>1974</v>
      </c>
    </row>
    <row r="147" spans="1:16">
      <c r="A147" s="111">
        <v>28</v>
      </c>
      <c r="B147" s="112" t="s">
        <v>1565</v>
      </c>
      <c r="C147" s="112">
        <v>10.596923430243105</v>
      </c>
      <c r="D147" s="112">
        <v>5.4133378689964173</v>
      </c>
      <c r="E147" s="113">
        <v>0.28249069766359047</v>
      </c>
      <c r="F147" s="113">
        <v>3.5796793699373288E-5</v>
      </c>
      <c r="G147" s="113">
        <v>7.7412042260491926E-4</v>
      </c>
      <c r="H147" s="113">
        <v>0.28248413051866483</v>
      </c>
      <c r="I147" s="112">
        <v>-10.407282437524534</v>
      </c>
      <c r="J147" s="112">
        <v>1.2658660713738001</v>
      </c>
      <c r="K147" s="112">
        <v>-0.56029984278449518</v>
      </c>
      <c r="L147" s="112">
        <v>452.46823668711784</v>
      </c>
      <c r="M147" s="112">
        <v>1.7956292472411803</v>
      </c>
      <c r="N147" s="116" t="s">
        <v>1974</v>
      </c>
    </row>
    <row r="148" spans="1:16">
      <c r="A148" s="111">
        <v>29</v>
      </c>
      <c r="B148" s="112" t="s">
        <v>1566</v>
      </c>
      <c r="C148" s="112">
        <v>14.380426561471612</v>
      </c>
      <c r="D148" s="112">
        <v>4.1595359679211494</v>
      </c>
      <c r="E148" s="113">
        <v>0.28235319450782354</v>
      </c>
      <c r="F148" s="113">
        <v>3.1414537569236956E-5</v>
      </c>
      <c r="G148" s="113">
        <v>1.0156773357932736E-3</v>
      </c>
      <c r="H148" s="113">
        <v>0.2823445498365808</v>
      </c>
      <c r="I148" s="112">
        <v>-15.269745289759884</v>
      </c>
      <c r="J148" s="112">
        <v>1.1108982997409793</v>
      </c>
      <c r="K148" s="112">
        <v>-5.4680747213031733</v>
      </c>
      <c r="L148" s="112">
        <v>453.94865269011291</v>
      </c>
      <c r="M148" s="112">
        <v>20.035443840614818</v>
      </c>
      <c r="N148" s="116" t="s">
        <v>1974</v>
      </c>
    </row>
    <row r="149" spans="1:16">
      <c r="A149" s="111">
        <v>30</v>
      </c>
      <c r="B149" s="112" t="s">
        <v>1567</v>
      </c>
      <c r="C149" s="112">
        <v>8.3253520400771137</v>
      </c>
      <c r="D149" s="112">
        <v>4.0345694069892453</v>
      </c>
      <c r="E149" s="113">
        <v>0.28255505039708712</v>
      </c>
      <c r="F149" s="113">
        <v>3.7997899801970396E-5</v>
      </c>
      <c r="G149" s="113">
        <v>6.3775253598124875E-4</v>
      </c>
      <c r="H149" s="113">
        <v>0.28254961615791685</v>
      </c>
      <c r="I149" s="112">
        <v>-8.1316053861735238</v>
      </c>
      <c r="J149" s="112">
        <v>1.3437028060880873</v>
      </c>
      <c r="K149" s="112">
        <v>1.8024548166528653</v>
      </c>
      <c r="L149" s="112">
        <v>454.46294420570041</v>
      </c>
      <c r="M149" s="112">
        <v>4.6133365832876052</v>
      </c>
      <c r="N149" s="116" t="s">
        <v>1974</v>
      </c>
    </row>
    <row r="150" spans="1:16">
      <c r="A150" s="111">
        <v>31</v>
      </c>
      <c r="B150" s="112" t="s">
        <v>1568</v>
      </c>
      <c r="C150" s="112">
        <v>13.461152338030308</v>
      </c>
      <c r="D150" s="112">
        <v>3.8064641308243741</v>
      </c>
      <c r="E150" s="113">
        <v>0.28223102073947604</v>
      </c>
      <c r="F150" s="113">
        <v>3.8757708777365916E-5</v>
      </c>
      <c r="G150" s="113">
        <v>1.0554343488399084E-3</v>
      </c>
      <c r="H150" s="113">
        <v>0.28222201750241027</v>
      </c>
      <c r="I150" s="112">
        <v>-19.59012184252984</v>
      </c>
      <c r="J150" s="112">
        <v>1.3705715924594557</v>
      </c>
      <c r="K150" s="112">
        <v>-9.7827936024630358</v>
      </c>
      <c r="L150" s="114">
        <v>454.96433100391704</v>
      </c>
      <c r="M150" s="114">
        <v>2.6859809704293411</v>
      </c>
      <c r="N150" s="116" t="s">
        <v>1974</v>
      </c>
    </row>
    <row r="151" spans="1:16">
      <c r="A151" s="111">
        <v>32</v>
      </c>
      <c r="B151" s="112" t="s">
        <v>1569</v>
      </c>
      <c r="C151" s="112">
        <v>13.011057397590948</v>
      </c>
      <c r="D151" s="112">
        <v>3.4724260960573483</v>
      </c>
      <c r="E151" s="113">
        <v>0.28251666624349603</v>
      </c>
      <c r="F151" s="113">
        <v>4.9347195844495007E-5</v>
      </c>
      <c r="G151" s="113">
        <v>9.2217860816686372E-4</v>
      </c>
      <c r="H151" s="113">
        <v>0.2825087770415633</v>
      </c>
      <c r="I151" s="112">
        <v>-9.4889671129649855</v>
      </c>
      <c r="J151" s="112">
        <v>1.7450429069609807</v>
      </c>
      <c r="K151" s="112">
        <v>0.39730353642353222</v>
      </c>
      <c r="L151" s="112">
        <v>456.27073346725666</v>
      </c>
      <c r="M151" s="112">
        <v>5.7424229298320029</v>
      </c>
      <c r="N151" s="116" t="s">
        <v>1974</v>
      </c>
    </row>
    <row r="152" spans="1:16">
      <c r="A152" s="111">
        <v>33</v>
      </c>
      <c r="B152" s="112" t="s">
        <v>1570</v>
      </c>
      <c r="C152" s="112">
        <v>10.571033041750457</v>
      </c>
      <c r="D152" s="112">
        <v>4.7442547340501786</v>
      </c>
      <c r="E152" s="113">
        <v>0.28226378249327061</v>
      </c>
      <c r="F152" s="113">
        <v>4.8465127385498625E-5</v>
      </c>
      <c r="G152" s="113">
        <v>7.661667553478525E-4</v>
      </c>
      <c r="H152" s="113">
        <v>0.28225722711875828</v>
      </c>
      <c r="I152" s="112">
        <v>-18.431582535474167</v>
      </c>
      <c r="J152" s="112">
        <v>1.7138507129266252</v>
      </c>
      <c r="K152" s="112">
        <v>-8.5058805081361655</v>
      </c>
      <c r="L152" s="114">
        <v>456.32950498506193</v>
      </c>
      <c r="M152" s="114">
        <v>5.7802920702813765</v>
      </c>
      <c r="N152" s="116" t="s">
        <v>1974</v>
      </c>
    </row>
    <row r="153" spans="1:16">
      <c r="A153" s="111">
        <v>34</v>
      </c>
      <c r="B153" s="112" t="s">
        <v>1571</v>
      </c>
      <c r="C153" s="112">
        <v>14.075866724988234</v>
      </c>
      <c r="D153" s="112">
        <v>4.4170697673835155</v>
      </c>
      <c r="E153" s="113">
        <v>0.28245709321396478</v>
      </c>
      <c r="F153" s="113">
        <v>3.498851917386772E-5</v>
      </c>
      <c r="G153" s="113">
        <v>1.2975585662629862E-3</v>
      </c>
      <c r="H153" s="113">
        <v>0.28244597533746701</v>
      </c>
      <c r="I153" s="112">
        <v>-11.595621621911523</v>
      </c>
      <c r="J153" s="112">
        <v>1.2372834193430382</v>
      </c>
      <c r="K153" s="112">
        <v>-1.809917372858072</v>
      </c>
      <c r="L153" s="112">
        <v>456.97935804356922</v>
      </c>
      <c r="M153" s="112">
        <v>4.8138371138187779</v>
      </c>
      <c r="N153" s="116" t="s">
        <v>1974</v>
      </c>
    </row>
    <row r="154" spans="1:16">
      <c r="A154" s="111">
        <v>35</v>
      </c>
      <c r="B154" s="112" t="s">
        <v>1572</v>
      </c>
      <c r="C154" s="112">
        <v>39.89252186448013</v>
      </c>
      <c r="D154" s="112">
        <v>3.0999978254480292</v>
      </c>
      <c r="E154" s="113">
        <v>0.28292107108596554</v>
      </c>
      <c r="F154" s="113">
        <v>3.9916377962629939E-5</v>
      </c>
      <c r="G154" s="113">
        <v>2.4349221433521474E-3</v>
      </c>
      <c r="H154" s="113">
        <v>0.28290005397531243</v>
      </c>
      <c r="I154" s="112">
        <v>4.8118212057057796</v>
      </c>
      <c r="J154" s="112">
        <v>1.4115450947782548</v>
      </c>
      <c r="K154" s="112">
        <v>14.339139085786101</v>
      </c>
      <c r="L154" s="112">
        <v>460.33713053694169</v>
      </c>
      <c r="M154" s="112">
        <v>7.2715250914115472</v>
      </c>
      <c r="N154" s="116" t="s">
        <v>1974</v>
      </c>
    </row>
    <row r="155" spans="1:16">
      <c r="A155" s="111">
        <v>36</v>
      </c>
      <c r="B155" s="112" t="s">
        <v>1573</v>
      </c>
      <c r="C155" s="112">
        <v>6.1193368098084111</v>
      </c>
      <c r="D155" s="112">
        <v>3.9601963048387101</v>
      </c>
      <c r="E155" s="113">
        <v>0.28238957327451081</v>
      </c>
      <c r="F155" s="113">
        <v>4.3542825161274539E-5</v>
      </c>
      <c r="G155" s="113">
        <v>5.0844789765582096E-4</v>
      </c>
      <c r="H155" s="113">
        <v>0.28238517935618257</v>
      </c>
      <c r="I155" s="112">
        <v>-13.983299166829832</v>
      </c>
      <c r="J155" s="112">
        <v>1.5397855318100007</v>
      </c>
      <c r="K155" s="112">
        <v>-3.8745969796105673</v>
      </c>
      <c r="L155" s="112">
        <v>460.8837329439325</v>
      </c>
      <c r="M155" s="112">
        <v>8.1093207762286568</v>
      </c>
      <c r="N155" s="116" t="s">
        <v>1974</v>
      </c>
    </row>
    <row r="156" spans="1:16">
      <c r="A156" s="111">
        <v>37</v>
      </c>
      <c r="B156" s="112" t="s">
        <v>1574</v>
      </c>
      <c r="C156" s="112">
        <v>7.2771751611316615</v>
      </c>
      <c r="D156" s="112">
        <v>3.7212402150537636</v>
      </c>
      <c r="E156" s="113">
        <v>0.28126100010757299</v>
      </c>
      <c r="F156" s="113">
        <v>3.8988892918904398E-5</v>
      </c>
      <c r="G156" s="113">
        <v>4.8288608096520928E-4</v>
      </c>
      <c r="H156" s="113">
        <v>0.28123783318470286</v>
      </c>
      <c r="I156" s="112">
        <v>-53.892529392542968</v>
      </c>
      <c r="J156" s="112">
        <v>1.3787468542858505</v>
      </c>
      <c r="K156" s="112">
        <v>2.3055346229750029</v>
      </c>
      <c r="L156" s="112">
        <v>2509.9435375041157</v>
      </c>
      <c r="M156" s="112">
        <v>2.9451483133161673</v>
      </c>
      <c r="N156" s="102" t="s">
        <v>1965</v>
      </c>
    </row>
    <row r="158" spans="1:16">
      <c r="A158" s="282" t="s">
        <v>3531</v>
      </c>
    </row>
    <row r="159" spans="1:16">
      <c r="A159" s="111">
        <v>1</v>
      </c>
      <c r="B159" s="112" t="s">
        <v>1580</v>
      </c>
      <c r="C159" s="112">
        <v>21.279532933708253</v>
      </c>
      <c r="D159" s="112">
        <v>3.7018363611111114</v>
      </c>
      <c r="E159" s="113">
        <v>0.28249545389289249</v>
      </c>
      <c r="F159" s="113">
        <v>1.8933357189636673E-5</v>
      </c>
      <c r="G159" s="113">
        <v>1.2321517774329519E-3</v>
      </c>
      <c r="H159" s="113">
        <v>0.28248919996048599</v>
      </c>
      <c r="I159" s="112">
        <v>-10.239090019185104</v>
      </c>
      <c r="J159" s="112">
        <v>0.66953187720764085</v>
      </c>
      <c r="K159" s="112">
        <v>-4.4321602261065962</v>
      </c>
      <c r="L159" s="114">
        <v>271.17198765575091</v>
      </c>
      <c r="M159" s="112">
        <v>6.2549935662545124</v>
      </c>
      <c r="N159" s="116" t="s">
        <v>1963</v>
      </c>
      <c r="O159" s="116"/>
      <c r="P159" s="116"/>
    </row>
    <row r="160" spans="1:16">
      <c r="A160" s="111">
        <v>2</v>
      </c>
      <c r="B160" s="112" t="s">
        <v>1581</v>
      </c>
      <c r="C160" s="112">
        <v>53.072667426612007</v>
      </c>
      <c r="D160" s="112">
        <v>3.6292899854838709</v>
      </c>
      <c r="E160" s="113">
        <v>0.28256866263348496</v>
      </c>
      <c r="F160" s="113">
        <v>3.4094257204510046E-5</v>
      </c>
      <c r="G160" s="113">
        <v>2.9637716198053893E-3</v>
      </c>
      <c r="H160" s="113">
        <v>0.28255352442168941</v>
      </c>
      <c r="I160" s="112">
        <v>-7.6502419334489868</v>
      </c>
      <c r="J160" s="112">
        <v>1.2056600316334709</v>
      </c>
      <c r="K160" s="112">
        <v>-2.1179144314487086</v>
      </c>
      <c r="L160" s="114">
        <v>272.88442134237278</v>
      </c>
      <c r="M160" s="112">
        <v>1.8631142173952639</v>
      </c>
      <c r="N160" s="116" t="s">
        <v>1963</v>
      </c>
      <c r="O160" s="116"/>
      <c r="P160" s="116"/>
    </row>
    <row r="161" spans="1:14">
      <c r="A161" s="111">
        <v>3</v>
      </c>
      <c r="B161" s="112" t="s">
        <v>1582</v>
      </c>
      <c r="C161" s="112">
        <v>3.6128878050491031</v>
      </c>
      <c r="D161" s="112">
        <v>3.9634522075268821</v>
      </c>
      <c r="E161" s="113">
        <v>0.28270062639621013</v>
      </c>
      <c r="F161" s="113">
        <v>2.1675202631916958E-5</v>
      </c>
      <c r="G161" s="113">
        <v>2.2344654846202344E-4</v>
      </c>
      <c r="H161" s="113">
        <v>0.28269947746189494</v>
      </c>
      <c r="I161" s="112">
        <v>-2.9836661700544109</v>
      </c>
      <c r="J161" s="112">
        <v>0.76649053634025854</v>
      </c>
      <c r="K161" s="112">
        <v>3.0870735877197575</v>
      </c>
      <c r="L161" s="114">
        <v>274.70279161959343</v>
      </c>
      <c r="M161" s="112">
        <v>1.8420550526935813</v>
      </c>
      <c r="N161" s="116" t="s">
        <v>1963</v>
      </c>
    </row>
    <row r="162" spans="1:14">
      <c r="A162" s="111">
        <v>4</v>
      </c>
      <c r="B162" s="112" t="s">
        <v>1583</v>
      </c>
      <c r="C162" s="112">
        <v>10.414417844299185</v>
      </c>
      <c r="D162" s="112">
        <v>3.7559005618279584</v>
      </c>
      <c r="E162" s="113">
        <v>0.28259008578868694</v>
      </c>
      <c r="F162" s="113">
        <v>1.9217240958226068E-5</v>
      </c>
      <c r="G162" s="113">
        <v>6.3272325561354213E-4</v>
      </c>
      <c r="H162" s="113">
        <v>0.2825868143759025</v>
      </c>
      <c r="I162" s="112">
        <v>-6.8926644381095414</v>
      </c>
      <c r="J162" s="112">
        <v>0.67957073247137956</v>
      </c>
      <c r="K162" s="112">
        <v>-0.86554301496288844</v>
      </c>
      <c r="L162" s="114">
        <v>276.22113870494536</v>
      </c>
      <c r="M162" s="112">
        <v>5.5566520986365049</v>
      </c>
      <c r="N162" s="116" t="s">
        <v>1963</v>
      </c>
    </row>
    <row r="163" spans="1:14">
      <c r="A163" s="111">
        <v>5</v>
      </c>
      <c r="B163" s="112" t="s">
        <v>1584</v>
      </c>
      <c r="C163" s="112">
        <v>89.683270439421804</v>
      </c>
      <c r="D163" s="112">
        <v>3.5961897007168466</v>
      </c>
      <c r="E163" s="113">
        <v>0.28265522722830033</v>
      </c>
      <c r="F163" s="113">
        <v>3.6964856397986794E-5</v>
      </c>
      <c r="G163" s="113">
        <v>4.9033823876505674E-3</v>
      </c>
      <c r="H163" s="113">
        <v>0.28262968795006216</v>
      </c>
      <c r="I163" s="112">
        <v>-4.5890967236483782</v>
      </c>
      <c r="J163" s="112">
        <v>1.3071717523194248</v>
      </c>
      <c r="K163" s="112">
        <v>0.69684817692650114</v>
      </c>
      <c r="L163" s="114">
        <v>278.25307587300722</v>
      </c>
      <c r="M163" s="112">
        <v>1.7291835236067072</v>
      </c>
      <c r="N163" s="116" t="s">
        <v>1963</v>
      </c>
    </row>
    <row r="164" spans="1:14">
      <c r="A164" s="111">
        <v>6</v>
      </c>
      <c r="B164" s="112" t="s">
        <v>1585</v>
      </c>
      <c r="C164" s="112">
        <v>48.49907818491085</v>
      </c>
      <c r="D164" s="112">
        <v>4.1267474483870989</v>
      </c>
      <c r="E164" s="113">
        <v>0.28265943875447991</v>
      </c>
      <c r="F164" s="113">
        <v>3.2699759973422673E-5</v>
      </c>
      <c r="G164" s="113">
        <v>2.6531262381681705E-3</v>
      </c>
      <c r="H164" s="113">
        <v>0.28264552128845577</v>
      </c>
      <c r="I164" s="112">
        <v>-4.4401663992110763</v>
      </c>
      <c r="J164" s="112">
        <v>1.1563470471720461</v>
      </c>
      <c r="K164" s="112">
        <v>1.3013158395946967</v>
      </c>
      <c r="L164" s="114">
        <v>280.2343272068606</v>
      </c>
      <c r="M164" s="112">
        <v>2.0393907013079797</v>
      </c>
      <c r="N164" s="116" t="s">
        <v>1963</v>
      </c>
    </row>
    <row r="165" spans="1:14">
      <c r="A165" s="111">
        <v>7</v>
      </c>
      <c r="B165" s="112" t="s">
        <v>1586</v>
      </c>
      <c r="C165" s="112">
        <v>11.425935327748892</v>
      </c>
      <c r="D165" s="112">
        <v>4.5640275127240129</v>
      </c>
      <c r="E165" s="113">
        <v>0.28239314546492578</v>
      </c>
      <c r="F165" s="113">
        <v>1.968248575866848E-5</v>
      </c>
      <c r="G165" s="113">
        <v>6.8874291055226998E-4</v>
      </c>
      <c r="H165" s="113">
        <v>0.28238948476786624</v>
      </c>
      <c r="I165" s="112">
        <v>-13.856977388271297</v>
      </c>
      <c r="J165" s="112">
        <v>0.69602297712689776</v>
      </c>
      <c r="K165" s="112">
        <v>-7.6760409902076887</v>
      </c>
      <c r="L165" s="114">
        <v>283.92964025273318</v>
      </c>
      <c r="M165" s="112">
        <v>4.957856061461797</v>
      </c>
      <c r="N165" s="116" t="s">
        <v>1963</v>
      </c>
    </row>
    <row r="166" spans="1:14">
      <c r="A166" s="111">
        <v>8</v>
      </c>
      <c r="B166" s="112" t="s">
        <v>1587</v>
      </c>
      <c r="C166" s="112">
        <v>28.020365079315461</v>
      </c>
      <c r="D166" s="112">
        <v>4.4228136263440865</v>
      </c>
      <c r="E166" s="113">
        <v>0.2825661183685424</v>
      </c>
      <c r="F166" s="113">
        <v>2.4665205528573963E-5</v>
      </c>
      <c r="G166" s="113">
        <v>1.7269632106280955E-3</v>
      </c>
      <c r="H166" s="113">
        <v>0.2825568853636598</v>
      </c>
      <c r="I166" s="112">
        <v>-7.7402136413751155</v>
      </c>
      <c r="J166" s="112">
        <v>0.87222467700098782</v>
      </c>
      <c r="K166" s="112">
        <v>-1.7153320666662975</v>
      </c>
      <c r="L166" s="114">
        <v>285.59939769197325</v>
      </c>
      <c r="M166" s="112">
        <v>5.0125750986708795</v>
      </c>
      <c r="N166" s="116" t="s">
        <v>1963</v>
      </c>
    </row>
    <row r="167" spans="1:14">
      <c r="A167" s="111">
        <v>9</v>
      </c>
      <c r="B167" s="112" t="s">
        <v>1588</v>
      </c>
      <c r="C167" s="112">
        <v>20.503306334535164</v>
      </c>
      <c r="D167" s="112">
        <v>4.3565783801075275</v>
      </c>
      <c r="E167" s="113">
        <v>0.28237439294846961</v>
      </c>
      <c r="F167" s="113">
        <v>1.8972995993950743E-5</v>
      </c>
      <c r="G167" s="113">
        <v>1.2100870037334102E-3</v>
      </c>
      <c r="H167" s="113">
        <v>0.28236790052727295</v>
      </c>
      <c r="I167" s="112">
        <v>-14.520114275170526</v>
      </c>
      <c r="J167" s="112">
        <v>0.67093360659020718</v>
      </c>
      <c r="K167" s="112">
        <v>-8.3801506800684766</v>
      </c>
      <c r="L167" s="114">
        <v>286.60470716549912</v>
      </c>
      <c r="M167" s="112">
        <v>1.9342270928706284</v>
      </c>
      <c r="N167" s="116" t="s">
        <v>1963</v>
      </c>
    </row>
    <row r="168" spans="1:14">
      <c r="A168" s="111">
        <v>10</v>
      </c>
      <c r="B168" s="112" t="s">
        <v>1589</v>
      </c>
      <c r="C168" s="112">
        <v>5.8651898932691546</v>
      </c>
      <c r="D168" s="112">
        <v>5.4610052268817197</v>
      </c>
      <c r="E168" s="113">
        <v>0.2823706454245351</v>
      </c>
      <c r="F168" s="113">
        <v>2.095508274979205E-5</v>
      </c>
      <c r="G168" s="113">
        <v>3.6116945561512137E-4</v>
      </c>
      <c r="H168" s="113">
        <v>0.28236870208210907</v>
      </c>
      <c r="I168" s="112">
        <v>-14.652636294885113</v>
      </c>
      <c r="J168" s="112">
        <v>0.74102525769670358</v>
      </c>
      <c r="K168" s="112">
        <v>-8.3334424138892249</v>
      </c>
      <c r="L168" s="114">
        <v>287.42742735256331</v>
      </c>
      <c r="M168" s="112">
        <v>2.218087409236432</v>
      </c>
      <c r="N168" s="116" t="s">
        <v>1963</v>
      </c>
    </row>
    <row r="169" spans="1:14">
      <c r="A169" s="111">
        <v>11</v>
      </c>
      <c r="B169" s="112" t="s">
        <v>1590</v>
      </c>
      <c r="C169" s="112">
        <v>15.460444739987</v>
      </c>
      <c r="D169" s="112">
        <v>4.1773083743727604</v>
      </c>
      <c r="E169" s="113">
        <v>0.28249210975382788</v>
      </c>
      <c r="F169" s="113">
        <v>1.7848768110457332E-5</v>
      </c>
      <c r="G169" s="113">
        <v>1.0171792213257546E-3</v>
      </c>
      <c r="H169" s="113">
        <v>0.28248659741333659</v>
      </c>
      <c r="I169" s="112">
        <v>-10.357347319416288</v>
      </c>
      <c r="J169" s="112">
        <v>0.63117803668744088</v>
      </c>
      <c r="K169" s="112">
        <v>-4.115882940687321</v>
      </c>
      <c r="L169" s="114">
        <v>289.48103240890293</v>
      </c>
      <c r="M169" s="112">
        <v>2.884229542340961</v>
      </c>
      <c r="N169" s="116" t="s">
        <v>1963</v>
      </c>
    </row>
    <row r="170" spans="1:14">
      <c r="A170" s="111">
        <v>12</v>
      </c>
      <c r="B170" s="112" t="s">
        <v>1591</v>
      </c>
      <c r="C170" s="112">
        <v>8.1954162684194163</v>
      </c>
      <c r="D170" s="112">
        <v>5.3545836774193534</v>
      </c>
      <c r="E170" s="113">
        <v>0.28230793767098805</v>
      </c>
      <c r="F170" s="113">
        <v>2.3161366513153859E-5</v>
      </c>
      <c r="G170" s="113">
        <v>5.4022321530443188E-4</v>
      </c>
      <c r="H170" s="113">
        <v>0.28230499192693764</v>
      </c>
      <c r="I170" s="112">
        <v>-16.870142652968269</v>
      </c>
      <c r="J170" s="112">
        <v>0.81904508772212381</v>
      </c>
      <c r="K170" s="112">
        <v>-10.502165307226807</v>
      </c>
      <c r="L170" s="114">
        <v>291.27020589310763</v>
      </c>
      <c r="M170" s="112">
        <v>1.892197955767557</v>
      </c>
      <c r="N170" s="116" t="s">
        <v>1963</v>
      </c>
    </row>
    <row r="171" spans="1:14">
      <c r="A171" s="111">
        <v>13</v>
      </c>
      <c r="B171" s="112" t="s">
        <v>1592</v>
      </c>
      <c r="C171" s="112">
        <v>24.804706121171552</v>
      </c>
      <c r="D171" s="112">
        <v>5.030564406630825</v>
      </c>
      <c r="E171" s="113">
        <v>0.28245751881278952</v>
      </c>
      <c r="F171" s="113">
        <v>1.8807858188244479E-5</v>
      </c>
      <c r="G171" s="113">
        <v>1.5003587553774416E-3</v>
      </c>
      <c r="H171" s="113">
        <v>0.28244931553331754</v>
      </c>
      <c r="I171" s="112">
        <v>-11.580571360237935</v>
      </c>
      <c r="J171" s="112">
        <v>0.66509391192126621</v>
      </c>
      <c r="K171" s="112">
        <v>-5.377715866278221</v>
      </c>
      <c r="L171" s="114">
        <v>292.05423359380268</v>
      </c>
      <c r="M171" s="112">
        <v>1.848280558327815</v>
      </c>
      <c r="N171" s="116" t="s">
        <v>1963</v>
      </c>
    </row>
    <row r="172" spans="1:14">
      <c r="A172" s="111">
        <v>14</v>
      </c>
      <c r="B172" s="112" t="s">
        <v>1593</v>
      </c>
      <c r="C172" s="112">
        <v>17.592694924699959</v>
      </c>
      <c r="D172" s="112">
        <v>4.6410755335125451</v>
      </c>
      <c r="E172" s="113">
        <v>0.2824935864840179</v>
      </c>
      <c r="F172" s="113">
        <v>2.4015350593080236E-5</v>
      </c>
      <c r="G172" s="113">
        <v>1.1336182384030832E-3</v>
      </c>
      <c r="H172" s="113">
        <v>0.28248736419664749</v>
      </c>
      <c r="I172" s="112">
        <v>-10.305126367455841</v>
      </c>
      <c r="J172" s="112">
        <v>0.8492441463692213</v>
      </c>
      <c r="K172" s="112">
        <v>-4.0059949076487467</v>
      </c>
      <c r="L172" s="114">
        <v>293.19039960802013</v>
      </c>
      <c r="M172" s="112">
        <v>1.7724440242921276</v>
      </c>
      <c r="N172" s="116" t="s">
        <v>1963</v>
      </c>
    </row>
    <row r="173" spans="1:14">
      <c r="A173" s="111">
        <v>15</v>
      </c>
      <c r="B173" s="112" t="s">
        <v>1594</v>
      </c>
      <c r="C173" s="112">
        <v>23.202334160670762</v>
      </c>
      <c r="D173" s="112">
        <v>4.9080355491039453</v>
      </c>
      <c r="E173" s="113">
        <v>0.28243367288757831</v>
      </c>
      <c r="F173" s="113">
        <v>2.3899201766899933E-5</v>
      </c>
      <c r="G173" s="113">
        <v>1.4631244564112286E-3</v>
      </c>
      <c r="H173" s="113">
        <v>0.28242560831448466</v>
      </c>
      <c r="I173" s="112">
        <v>-12.423824192290267</v>
      </c>
      <c r="J173" s="112">
        <v>0.84513682716114147</v>
      </c>
      <c r="K173" s="112">
        <v>-6.1639238258848206</v>
      </c>
      <c r="L173" s="114">
        <v>294.4161600663947</v>
      </c>
      <c r="M173" s="112">
        <v>1.898250503328228</v>
      </c>
      <c r="N173" s="116" t="s">
        <v>1963</v>
      </c>
    </row>
    <row r="174" spans="1:14">
      <c r="A174" s="111">
        <v>16</v>
      </c>
      <c r="B174" s="112" t="s">
        <v>1595</v>
      </c>
      <c r="C174" s="112">
        <v>25.093508773368296</v>
      </c>
      <c r="D174" s="112">
        <v>4.0247164435483871</v>
      </c>
      <c r="E174" s="113">
        <v>0.28235397178031635</v>
      </c>
      <c r="F174" s="113">
        <v>2.8933933810313637E-5</v>
      </c>
      <c r="G174" s="113">
        <v>1.586463197434032E-3</v>
      </c>
      <c r="H174" s="113">
        <v>0.28234520199094648</v>
      </c>
      <c r="I174" s="112">
        <v>-15.242258948801046</v>
      </c>
      <c r="J174" s="112">
        <v>1.0231778138980463</v>
      </c>
      <c r="K174" s="112">
        <v>-8.9901509779477529</v>
      </c>
      <c r="L174" s="114">
        <v>295.26857844580564</v>
      </c>
      <c r="M174" s="112">
        <v>2.1949628401486052</v>
      </c>
      <c r="N174" s="116" t="s">
        <v>1963</v>
      </c>
    </row>
    <row r="175" spans="1:14">
      <c r="A175" s="111">
        <v>18</v>
      </c>
      <c r="B175" s="112" t="s">
        <v>1596</v>
      </c>
      <c r="C175" s="112">
        <v>17.055568396433586</v>
      </c>
      <c r="D175" s="112">
        <v>5.1157157722222228</v>
      </c>
      <c r="E175" s="113">
        <v>0.28250589072514448</v>
      </c>
      <c r="F175" s="113">
        <v>2.0199604262698693E-5</v>
      </c>
      <c r="G175" s="113">
        <v>1.0360365202946498E-3</v>
      </c>
      <c r="H175" s="113">
        <v>0.2825001503314209</v>
      </c>
      <c r="I175" s="112">
        <v>-9.8700169689169837</v>
      </c>
      <c r="J175" s="112">
        <v>0.71430960845497715</v>
      </c>
      <c r="K175" s="112">
        <v>-3.4919217146911485</v>
      </c>
      <c r="L175" s="114">
        <v>295.95243233553271</v>
      </c>
      <c r="M175" s="112">
        <v>4.1352213501972699</v>
      </c>
      <c r="N175" s="116" t="s">
        <v>1963</v>
      </c>
    </row>
    <row r="176" spans="1:14">
      <c r="A176" s="111">
        <v>17</v>
      </c>
      <c r="B176" s="112" t="s">
        <v>1597</v>
      </c>
      <c r="C176" s="112">
        <v>22.615281478176001</v>
      </c>
      <c r="D176" s="112">
        <v>5.0193598743727597</v>
      </c>
      <c r="E176" s="113">
        <v>0.28251969568658081</v>
      </c>
      <c r="F176" s="113">
        <v>2.3072765362902289E-5</v>
      </c>
      <c r="G176" s="113">
        <v>1.3585278141126935E-3</v>
      </c>
      <c r="H176" s="113">
        <v>0.28251209898473628</v>
      </c>
      <c r="I176" s="112">
        <v>-9.3818382664989652</v>
      </c>
      <c r="J176" s="112">
        <v>0.81591192470975571</v>
      </c>
      <c r="K176" s="112">
        <v>-3.0083254177104557</v>
      </c>
      <c r="L176" s="114">
        <v>298.67631958709626</v>
      </c>
      <c r="M176" s="112">
        <v>2.0783749820234618</v>
      </c>
      <c r="N176" s="116" t="s">
        <v>1963</v>
      </c>
    </row>
    <row r="177" spans="1:14">
      <c r="A177" s="111">
        <v>19</v>
      </c>
      <c r="B177" s="112" t="s">
        <v>1598</v>
      </c>
      <c r="C177" s="112">
        <v>19.095525941536806</v>
      </c>
      <c r="D177" s="112">
        <v>5.2465951026881719</v>
      </c>
      <c r="E177" s="113">
        <v>0.28250526657453306</v>
      </c>
      <c r="F177" s="113">
        <v>1.7798269767781909E-5</v>
      </c>
      <c r="G177" s="113">
        <v>1.1886078201754657E-3</v>
      </c>
      <c r="H177" s="113">
        <v>0.28249857548837892</v>
      </c>
      <c r="I177" s="112">
        <v>-9.8920885289865979</v>
      </c>
      <c r="J177" s="112">
        <v>0.62939228628766664</v>
      </c>
      <c r="K177" s="112">
        <v>-3.4423167552100065</v>
      </c>
      <c r="L177" s="114">
        <v>300.67282702585976</v>
      </c>
      <c r="M177" s="112">
        <v>2.2291185603775716</v>
      </c>
      <c r="N177" s="116" t="s">
        <v>1963</v>
      </c>
    </row>
    <row r="178" spans="1:14">
      <c r="A178" s="111">
        <v>20</v>
      </c>
      <c r="B178" s="112" t="s">
        <v>1599</v>
      </c>
      <c r="C178" s="112">
        <v>13.682989119087066</v>
      </c>
      <c r="D178" s="112">
        <v>6.1536510761648753</v>
      </c>
      <c r="E178" s="113">
        <v>0.28241072742342599</v>
      </c>
      <c r="F178" s="113">
        <v>1.7307396975277702E-5</v>
      </c>
      <c r="G178" s="113">
        <v>8.7944088514066996E-4</v>
      </c>
      <c r="H178" s="113">
        <v>0.2824057074054851</v>
      </c>
      <c r="I178" s="112">
        <v>-13.235234420991837</v>
      </c>
      <c r="J178" s="112">
        <v>0.61203377036411766</v>
      </c>
      <c r="K178" s="112">
        <v>-6.6348843662489276</v>
      </c>
      <c r="L178" s="114">
        <v>304.87212579556729</v>
      </c>
      <c r="M178" s="112">
        <v>10.418882093567163</v>
      </c>
      <c r="N178" s="116" t="s">
        <v>1963</v>
      </c>
    </row>
  </sheetData>
  <sortState ref="M15:N42">
    <sortCondition ref="M15:M42"/>
  </sortState>
  <mergeCells count="1">
    <mergeCell ref="A1:N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88"/>
  <sheetViews>
    <sheetView workbookViewId="0">
      <pane ySplit="2" topLeftCell="A3" activePane="bottomLeft" state="frozen"/>
      <selection pane="bottomLeft" activeCell="D6" sqref="D6"/>
    </sheetView>
  </sheetViews>
  <sheetFormatPr defaultRowHeight="14.4"/>
  <sheetData>
    <row r="1" spans="1:8" s="45" customFormat="1" ht="27" customHeight="1">
      <c r="A1" s="465" t="s">
        <v>4314</v>
      </c>
      <c r="B1" s="465"/>
      <c r="C1" s="465"/>
      <c r="D1" s="465"/>
      <c r="E1" s="465"/>
      <c r="F1" s="465"/>
      <c r="G1" s="465"/>
      <c r="H1" s="465"/>
    </row>
    <row r="2" spans="1:8">
      <c r="A2" s="44" t="s">
        <v>2012</v>
      </c>
      <c r="B2" s="45"/>
      <c r="C2" s="45"/>
    </row>
    <row r="3" spans="1:8" s="45" customFormat="1">
      <c r="A3" s="44"/>
    </row>
    <row r="4" spans="1:8">
      <c r="A4" s="16" t="s">
        <v>1288</v>
      </c>
      <c r="B4" s="15">
        <v>2.9519753802788058</v>
      </c>
      <c r="C4" s="15">
        <v>1.2991635337833896E-2</v>
      </c>
    </row>
    <row r="5" spans="1:8">
      <c r="A5" s="16" t="s">
        <v>1289</v>
      </c>
      <c r="B5" s="15">
        <v>4.6745213072847402E-2</v>
      </c>
      <c r="C5" s="15">
        <v>1.3260833007366128E-2</v>
      </c>
    </row>
    <row r="6" spans="1:8">
      <c r="A6" s="16" t="s">
        <v>1290</v>
      </c>
      <c r="B6" s="15">
        <v>1.279406648346981E-3</v>
      </c>
      <c r="C6" s="15">
        <v>1.492073734052229E-3</v>
      </c>
    </row>
    <row r="7" spans="1:8">
      <c r="A7" s="16" t="s">
        <v>1291</v>
      </c>
      <c r="B7" s="15">
        <v>0</v>
      </c>
      <c r="C7" s="15">
        <v>0</v>
      </c>
    </row>
    <row r="8" spans="1:8">
      <c r="A8" s="16" t="s">
        <v>1292</v>
      </c>
      <c r="B8" s="15">
        <v>3</v>
      </c>
      <c r="C8" s="15">
        <v>0</v>
      </c>
    </row>
    <row r="9" spans="1:8">
      <c r="A9" s="16"/>
      <c r="B9" s="15"/>
      <c r="C9" s="15"/>
    </row>
    <row r="10" spans="1:8">
      <c r="A10" s="16" t="s">
        <v>1293</v>
      </c>
      <c r="B10" s="15">
        <v>1.1788355113925453E-2</v>
      </c>
      <c r="C10" s="15">
        <v>5.4881435624526955E-3</v>
      </c>
    </row>
    <row r="11" spans="1:8">
      <c r="A11" s="16"/>
      <c r="B11" s="15"/>
      <c r="C11" s="15"/>
    </row>
    <row r="12" spans="1:8">
      <c r="A12" s="16" t="s">
        <v>1294</v>
      </c>
      <c r="B12" s="15">
        <v>0</v>
      </c>
      <c r="C12" s="15">
        <v>0</v>
      </c>
    </row>
    <row r="13" spans="1:8">
      <c r="A13" s="16" t="s">
        <v>1295</v>
      </c>
      <c r="B13" s="15">
        <v>0</v>
      </c>
      <c r="C13" s="15">
        <v>0</v>
      </c>
    </row>
    <row r="14" spans="1:8">
      <c r="A14" s="16" t="s">
        <v>1296</v>
      </c>
      <c r="B14" s="15">
        <v>0</v>
      </c>
      <c r="C14" s="15">
        <v>0</v>
      </c>
    </row>
    <row r="15" spans="1:8">
      <c r="A15" s="16" t="s">
        <v>1297</v>
      </c>
      <c r="B15" s="15">
        <v>0</v>
      </c>
      <c r="C15" s="15">
        <v>0</v>
      </c>
    </row>
    <row r="16" spans="1:8">
      <c r="A16" s="16" t="s">
        <v>1298</v>
      </c>
      <c r="B16" s="15">
        <v>7.4846571702936082E-4</v>
      </c>
      <c r="C16" s="15">
        <v>1.3698165499828982E-3</v>
      </c>
    </row>
    <row r="17" spans="1:3">
      <c r="A17" s="16" t="s">
        <v>1299</v>
      </c>
      <c r="B17" s="15">
        <v>0</v>
      </c>
      <c r="C17" s="15">
        <v>0</v>
      </c>
    </row>
    <row r="18" spans="1:3">
      <c r="A18" s="16" t="s">
        <v>1300</v>
      </c>
      <c r="B18" s="15">
        <v>1.0782230510005038E-2</v>
      </c>
      <c r="C18" s="15">
        <v>2.4464114066610173E-3</v>
      </c>
    </row>
    <row r="19" spans="1:3">
      <c r="A19" s="16" t="s">
        <v>1301</v>
      </c>
      <c r="B19" s="15">
        <v>0.87642501565523268</v>
      </c>
      <c r="C19" s="15">
        <v>1.6998945242290443E-2</v>
      </c>
    </row>
    <row r="20" spans="1:3">
      <c r="A20" s="16" t="s">
        <v>1302</v>
      </c>
      <c r="B20" s="15">
        <v>0</v>
      </c>
      <c r="C20" s="15">
        <v>0</v>
      </c>
    </row>
    <row r="21" spans="1:3">
      <c r="A21" s="16" t="s">
        <v>1303</v>
      </c>
      <c r="B21" s="15">
        <v>8.492714046742289E-3</v>
      </c>
      <c r="C21" s="15">
        <v>8.4186587197061079E-3</v>
      </c>
    </row>
    <row r="22" spans="1:3">
      <c r="A22" s="16" t="s">
        <v>1304</v>
      </c>
      <c r="B22" s="15">
        <v>4.11675250272931E-3</v>
      </c>
      <c r="C22" s="15">
        <v>1.9919100136675605E-3</v>
      </c>
    </row>
    <row r="23" spans="1:3">
      <c r="A23" s="16" t="s">
        <v>1305</v>
      </c>
      <c r="B23" s="15">
        <v>9.9434821568261347E-2</v>
      </c>
      <c r="C23" s="15">
        <v>1.4052639378242877E-2</v>
      </c>
    </row>
    <row r="24" spans="1:3">
      <c r="A24" s="16" t="s">
        <v>1306</v>
      </c>
      <c r="B24" s="15">
        <v>1</v>
      </c>
      <c r="C24" s="15">
        <v>4.1962486042515756E-17</v>
      </c>
    </row>
    <row r="25" spans="1:3">
      <c r="A25" s="16"/>
      <c r="B25" s="15"/>
      <c r="C25" s="15"/>
    </row>
    <row r="26" spans="1:3">
      <c r="A26" s="16" t="s">
        <v>1307</v>
      </c>
      <c r="B26" s="15">
        <v>1</v>
      </c>
      <c r="C26" s="15">
        <v>0</v>
      </c>
    </row>
    <row r="27" spans="1:3">
      <c r="A27" s="16" t="s">
        <v>1308</v>
      </c>
      <c r="B27" s="15">
        <v>0</v>
      </c>
      <c r="C27" s="15">
        <v>0</v>
      </c>
    </row>
    <row r="28" spans="1:3">
      <c r="A28" s="16" t="s">
        <v>1309</v>
      </c>
      <c r="B28" s="15">
        <v>1</v>
      </c>
      <c r="C28" s="15">
        <v>0</v>
      </c>
    </row>
    <row r="29" spans="1:3">
      <c r="A29" s="16"/>
      <c r="B29" s="15"/>
      <c r="C29" s="15"/>
    </row>
    <row r="30" spans="1:3">
      <c r="A30" s="16" t="s">
        <v>1310</v>
      </c>
      <c r="B30" s="15">
        <v>0</v>
      </c>
      <c r="C30" s="15">
        <v>0</v>
      </c>
    </row>
    <row r="31" spans="1:3">
      <c r="A31" s="16" t="s">
        <v>1311</v>
      </c>
      <c r="B31" s="15">
        <v>0</v>
      </c>
      <c r="C31" s="15">
        <v>0</v>
      </c>
    </row>
    <row r="32" spans="1:3">
      <c r="A32" s="16" t="s">
        <v>1312</v>
      </c>
      <c r="B32" s="15">
        <v>0</v>
      </c>
      <c r="C32" s="15">
        <v>0</v>
      </c>
    </row>
    <row r="33" spans="1:3">
      <c r="A33" s="16" t="s">
        <v>1313</v>
      </c>
      <c r="B33" s="15">
        <v>0</v>
      </c>
      <c r="C33" s="15">
        <v>0</v>
      </c>
    </row>
    <row r="34" spans="1:3">
      <c r="A34" s="16" t="s">
        <v>1314</v>
      </c>
      <c r="B34" s="15">
        <v>0</v>
      </c>
      <c r="C34" s="15">
        <v>0</v>
      </c>
    </row>
    <row r="35" spans="1:3">
      <c r="A35" s="16" t="s">
        <v>1315</v>
      </c>
      <c r="B35" s="15">
        <v>0</v>
      </c>
      <c r="C35" s="15">
        <v>0</v>
      </c>
    </row>
    <row r="36" spans="1:3">
      <c r="A36" s="16" t="s">
        <v>1316</v>
      </c>
      <c r="B36" s="15">
        <v>0</v>
      </c>
      <c r="C36" s="15">
        <v>0</v>
      </c>
    </row>
    <row r="37" spans="1:3">
      <c r="A37" s="16" t="s">
        <v>1317</v>
      </c>
      <c r="B37" s="15">
        <v>0</v>
      </c>
      <c r="C37" s="15">
        <v>0</v>
      </c>
    </row>
    <row r="38" spans="1:3">
      <c r="A38" s="16" t="s">
        <v>1318</v>
      </c>
      <c r="B38" s="15">
        <v>0</v>
      </c>
      <c r="C38" s="15">
        <v>0</v>
      </c>
    </row>
    <row r="39" spans="1:3">
      <c r="A39" s="16" t="s">
        <v>1319</v>
      </c>
      <c r="B39" s="15">
        <v>0</v>
      </c>
      <c r="C39" s="15">
        <v>0</v>
      </c>
    </row>
    <row r="40" spans="1:3">
      <c r="A40" s="16" t="s">
        <v>1320</v>
      </c>
      <c r="B40" s="15">
        <v>0</v>
      </c>
      <c r="C40" s="15">
        <v>0</v>
      </c>
    </row>
    <row r="41" spans="1:3">
      <c r="A41" s="16" t="s">
        <v>1321</v>
      </c>
      <c r="B41" s="15">
        <v>0</v>
      </c>
      <c r="C41" s="15">
        <v>0</v>
      </c>
    </row>
    <row r="42" spans="1:3">
      <c r="A42" s="16" t="s">
        <v>1322</v>
      </c>
      <c r="B42" s="15">
        <v>1.0115447874823158</v>
      </c>
      <c r="C42" s="15">
        <v>5.2792695377770161E-3</v>
      </c>
    </row>
    <row r="43" spans="1:3">
      <c r="A43" s="16" t="s">
        <v>1323</v>
      </c>
      <c r="B43" s="15">
        <v>1.0115447874823158</v>
      </c>
      <c r="C43" s="15">
        <v>5.2792695377770161E-3</v>
      </c>
    </row>
    <row r="44" spans="1:3">
      <c r="A44" s="16"/>
      <c r="B44" s="15"/>
      <c r="C44" s="15"/>
    </row>
    <row r="45" spans="1:3">
      <c r="A45" s="16" t="s">
        <v>1324</v>
      </c>
      <c r="B45" s="15">
        <v>1.4094628242311558E-17</v>
      </c>
      <c r="C45" s="15">
        <v>1.6494539907965376E-17</v>
      </c>
    </row>
    <row r="46" spans="1:3">
      <c r="A46" s="16" t="s">
        <v>1325</v>
      </c>
      <c r="B46" s="15">
        <v>0</v>
      </c>
      <c r="C46" s="15">
        <v>0</v>
      </c>
    </row>
    <row r="47" spans="1:3">
      <c r="A47" s="16" t="s">
        <v>1326</v>
      </c>
      <c r="B47" s="15">
        <v>0</v>
      </c>
      <c r="C47" s="15">
        <v>0</v>
      </c>
    </row>
    <row r="48" spans="1:3">
      <c r="A48" s="16" t="s">
        <v>1327</v>
      </c>
      <c r="B48" s="15">
        <v>2.4356763160919461E-4</v>
      </c>
      <c r="C48" s="15">
        <v>5.1938945232089502E-4</v>
      </c>
    </row>
    <row r="49" spans="1:3">
      <c r="A49" s="16" t="s">
        <v>1328</v>
      </c>
      <c r="B49" s="15">
        <v>0.99800277819682304</v>
      </c>
      <c r="C49" s="15">
        <v>2.5394510987037538E-3</v>
      </c>
    </row>
    <row r="50" spans="1:3">
      <c r="A50" s="16" t="s">
        <v>1329</v>
      </c>
      <c r="B50" s="15">
        <v>1.7536541715677356E-3</v>
      </c>
      <c r="C50" s="15">
        <v>2.5428911318822098E-3</v>
      </c>
    </row>
    <row r="51" spans="1:3">
      <c r="A51" s="16" t="s">
        <v>1330</v>
      </c>
      <c r="B51" s="15">
        <v>0</v>
      </c>
      <c r="C51" s="15">
        <v>0</v>
      </c>
    </row>
    <row r="52" spans="1:3">
      <c r="A52" s="16" t="s">
        <v>1331</v>
      </c>
      <c r="B52" s="15">
        <v>1</v>
      </c>
      <c r="C52" s="15">
        <v>0</v>
      </c>
    </row>
    <row r="53" spans="1:3">
      <c r="A53" s="16"/>
      <c r="B53" s="15"/>
      <c r="C53" s="15"/>
    </row>
    <row r="54" spans="1:3">
      <c r="A54" s="16" t="s">
        <v>1332</v>
      </c>
      <c r="B54" s="15">
        <v>0.98782478814506991</v>
      </c>
      <c r="C54" s="15">
        <v>5.207916647567686E-3</v>
      </c>
    </row>
    <row r="55" spans="1:3">
      <c r="A55" s="16" t="s">
        <v>1333</v>
      </c>
      <c r="B55" s="15">
        <v>0</v>
      </c>
      <c r="C55" s="15">
        <v>0</v>
      </c>
    </row>
    <row r="56" spans="1:3">
      <c r="A56" s="16" t="s">
        <v>1334</v>
      </c>
      <c r="B56" s="15">
        <v>0</v>
      </c>
      <c r="C56" s="15">
        <v>0</v>
      </c>
    </row>
    <row r="57" spans="1:3">
      <c r="A57" s="16" t="s">
        <v>1335</v>
      </c>
      <c r="B57" s="15">
        <v>0</v>
      </c>
      <c r="C57" s="15">
        <v>0</v>
      </c>
    </row>
    <row r="58" spans="1:3">
      <c r="A58" s="16" t="s">
        <v>1336</v>
      </c>
      <c r="B58" s="15">
        <v>0</v>
      </c>
      <c r="C58" s="15">
        <v>0</v>
      </c>
    </row>
    <row r="59" spans="1:3">
      <c r="A59" s="16" t="s">
        <v>1337</v>
      </c>
      <c r="B59" s="15">
        <v>0</v>
      </c>
      <c r="C59" s="15">
        <v>0</v>
      </c>
    </row>
    <row r="60" spans="1:3">
      <c r="A60" s="16" t="s">
        <v>1338</v>
      </c>
      <c r="B60" s="15">
        <v>0</v>
      </c>
      <c r="C60" s="15">
        <v>0</v>
      </c>
    </row>
    <row r="61" spans="1:3">
      <c r="A61" s="16" t="s">
        <v>1339</v>
      </c>
      <c r="B61" s="15">
        <v>0</v>
      </c>
      <c r="C61" s="15">
        <v>0</v>
      </c>
    </row>
    <row r="62" spans="1:3">
      <c r="A62" s="16" t="s">
        <v>1340</v>
      </c>
      <c r="B62" s="15">
        <v>0</v>
      </c>
      <c r="C62" s="15">
        <v>0</v>
      </c>
    </row>
    <row r="63" spans="1:3">
      <c r="A63" s="16" t="s">
        <v>1341</v>
      </c>
      <c r="B63" s="15">
        <v>0</v>
      </c>
      <c r="C63" s="15">
        <v>0</v>
      </c>
    </row>
    <row r="64" spans="1:3">
      <c r="A64" s="16" t="s">
        <v>1342</v>
      </c>
      <c r="B64" s="15">
        <v>0</v>
      </c>
      <c r="C64" s="15">
        <v>0</v>
      </c>
    </row>
    <row r="65" spans="1:3">
      <c r="A65" s="16" t="s">
        <v>1343</v>
      </c>
      <c r="B65" s="15">
        <v>6.3042437261410394E-4</v>
      </c>
      <c r="C65" s="15">
        <v>5.9983642147342492E-4</v>
      </c>
    </row>
    <row r="66" spans="1:3">
      <c r="A66" s="16" t="s">
        <v>1344</v>
      </c>
      <c r="B66" s="15">
        <v>0</v>
      </c>
      <c r="C66" s="15">
        <v>0</v>
      </c>
    </row>
    <row r="67" spans="1:3">
      <c r="A67" s="16" t="s">
        <v>1345</v>
      </c>
      <c r="B67" s="15">
        <v>0</v>
      </c>
      <c r="C67" s="15">
        <v>0</v>
      </c>
    </row>
    <row r="68" spans="1:3">
      <c r="A68" s="16" t="s">
        <v>1346</v>
      </c>
      <c r="B68" s="15"/>
      <c r="C68" s="15"/>
    </row>
    <row r="69" spans="1:3">
      <c r="A69" s="16" t="s">
        <v>1347</v>
      </c>
      <c r="B69" s="15">
        <v>0</v>
      </c>
      <c r="C69" s="15">
        <v>0</v>
      </c>
    </row>
    <row r="70" spans="1:3">
      <c r="A70" s="16" t="s">
        <v>1348</v>
      </c>
      <c r="B70" s="15">
        <v>0.98845521251768398</v>
      </c>
      <c r="C70" s="15">
        <v>5.2792695377768652E-3</v>
      </c>
    </row>
    <row r="71" spans="1:3">
      <c r="A71" s="16"/>
      <c r="B71" s="15"/>
      <c r="C71" s="15"/>
    </row>
    <row r="72" spans="1:3">
      <c r="A72" s="16" t="s">
        <v>1349</v>
      </c>
      <c r="B72" s="15">
        <v>3.8429585829939487E-3</v>
      </c>
      <c r="C72" s="15">
        <v>7.1111553409329304E-3</v>
      </c>
    </row>
    <row r="73" spans="1:3">
      <c r="A73" s="16" t="s">
        <v>1350</v>
      </c>
      <c r="B73" s="15">
        <v>9.1314034792641652E-4</v>
      </c>
      <c r="C73" s="15">
        <v>1.6591916451537761E-3</v>
      </c>
    </row>
    <row r="74" spans="1:3">
      <c r="A74" s="16" t="s">
        <v>1351</v>
      </c>
      <c r="B74" s="15">
        <v>0.99524390106907956</v>
      </c>
      <c r="C74" s="15">
        <v>7.5178103606425876E-3</v>
      </c>
    </row>
    <row r="75" spans="1:3">
      <c r="A75" s="16" t="s">
        <v>1352</v>
      </c>
      <c r="B75" s="15">
        <v>1</v>
      </c>
      <c r="C75" s="15">
        <v>0</v>
      </c>
    </row>
    <row r="76" spans="1:3">
      <c r="A76" s="16"/>
      <c r="B76" s="15"/>
      <c r="C76" s="15"/>
    </row>
    <row r="77" spans="1:3">
      <c r="A77" s="16" t="s">
        <v>1353</v>
      </c>
      <c r="B77" s="15">
        <v>1</v>
      </c>
      <c r="C77" s="15">
        <v>0</v>
      </c>
    </row>
    <row r="78" spans="1:3">
      <c r="A78" s="44"/>
      <c r="B78" s="45"/>
      <c r="C78" s="45"/>
    </row>
    <row r="79" spans="1:3">
      <c r="A79" s="44"/>
      <c r="B79" s="45"/>
      <c r="C79" s="45"/>
    </row>
    <row r="80" spans="1:3">
      <c r="A80" s="44"/>
      <c r="B80" s="45"/>
      <c r="C80" s="45"/>
    </row>
    <row r="81" spans="1:3">
      <c r="A81" s="44"/>
      <c r="B81" s="45"/>
      <c r="C81" s="45"/>
    </row>
    <row r="82" spans="1:3">
      <c r="A82" s="44"/>
      <c r="B82" s="45"/>
      <c r="C82" s="45"/>
    </row>
    <row r="83" spans="1:3">
      <c r="A83" s="44"/>
      <c r="B83" s="45"/>
      <c r="C83" s="45"/>
    </row>
    <row r="84" spans="1:3">
      <c r="A84" s="44"/>
      <c r="B84" s="45"/>
      <c r="C84" s="45"/>
    </row>
    <row r="85" spans="1:3">
      <c r="A85" s="44"/>
      <c r="B85" s="45"/>
      <c r="C85" s="45"/>
    </row>
    <row r="86" spans="1:3">
      <c r="A86" s="44"/>
      <c r="B86" s="45"/>
      <c r="C86" s="45"/>
    </row>
    <row r="87" spans="1:3">
      <c r="A87" s="44"/>
      <c r="B87" s="45"/>
      <c r="C87" s="45"/>
    </row>
    <row r="88" spans="1:3">
      <c r="A88" s="44"/>
      <c r="B88" s="45"/>
      <c r="C88" s="45"/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20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0.199999999999999"/>
  <cols>
    <col min="1" max="1" width="8.88671875" style="287"/>
    <col min="2" max="2" width="27.109375" style="287" customWidth="1"/>
    <col min="3" max="16384" width="8.88671875" style="287"/>
  </cols>
  <sheetData>
    <row r="1" spans="1:6">
      <c r="A1" s="438" t="s">
        <v>4336</v>
      </c>
      <c r="B1" s="438"/>
      <c r="C1" s="320"/>
    </row>
    <row r="2" spans="1:6">
      <c r="A2" s="300" t="s">
        <v>498</v>
      </c>
      <c r="B2" s="300" t="s">
        <v>499</v>
      </c>
    </row>
    <row r="3" spans="1:6">
      <c r="A3" s="315" t="s">
        <v>23</v>
      </c>
      <c r="B3" s="316" t="s">
        <v>490</v>
      </c>
      <c r="D3" s="317"/>
      <c r="E3" s="317"/>
      <c r="F3" s="317"/>
    </row>
    <row r="4" spans="1:6" ht="11.4">
      <c r="A4" s="315"/>
      <c r="B4" s="318" t="s">
        <v>4182</v>
      </c>
      <c r="C4" s="318"/>
      <c r="D4" s="317"/>
      <c r="E4" s="317"/>
      <c r="F4" s="317"/>
    </row>
    <row r="5" spans="1:6" ht="11.4">
      <c r="A5" s="315"/>
      <c r="B5" s="318" t="s">
        <v>4183</v>
      </c>
      <c r="C5" s="318"/>
      <c r="D5" s="317"/>
      <c r="E5" s="317"/>
      <c r="F5" s="317"/>
    </row>
    <row r="6" spans="1:6" ht="11.4">
      <c r="A6" s="315" t="s">
        <v>26</v>
      </c>
      <c r="B6" s="288" t="s">
        <v>4184</v>
      </c>
    </row>
    <row r="7" spans="1:6" ht="11.4">
      <c r="A7" s="315"/>
      <c r="B7" s="288" t="s">
        <v>4185</v>
      </c>
    </row>
    <row r="8" spans="1:6" ht="11.4">
      <c r="A8" s="315"/>
      <c r="B8" s="287" t="s">
        <v>4186</v>
      </c>
    </row>
    <row r="9" spans="1:6" ht="11.4">
      <c r="A9" s="315"/>
      <c r="B9" s="287" t="s">
        <v>4187</v>
      </c>
    </row>
    <row r="10" spans="1:6">
      <c r="A10" s="315" t="s">
        <v>31</v>
      </c>
      <c r="B10" s="288" t="s">
        <v>491</v>
      </c>
    </row>
    <row r="11" spans="1:6" ht="11.4">
      <c r="A11" s="315"/>
      <c r="B11" s="318" t="s">
        <v>4188</v>
      </c>
    </row>
    <row r="12" spans="1:6" ht="11.4">
      <c r="A12" s="315"/>
      <c r="B12" s="318" t="s">
        <v>4189</v>
      </c>
    </row>
    <row r="13" spans="1:6">
      <c r="A13" s="315" t="s">
        <v>32</v>
      </c>
      <c r="B13" s="288" t="s">
        <v>492</v>
      </c>
    </row>
    <row r="14" spans="1:6" ht="11.4">
      <c r="A14" s="315"/>
      <c r="B14" s="318" t="s">
        <v>4190</v>
      </c>
    </row>
    <row r="15" spans="1:6">
      <c r="A15" s="322"/>
      <c r="B15" s="297" t="s">
        <v>52</v>
      </c>
    </row>
    <row r="16" spans="1:6" ht="12">
      <c r="A16" s="439" t="s">
        <v>4301</v>
      </c>
      <c r="B16" s="439"/>
      <c r="C16" s="321"/>
    </row>
    <row r="20" spans="5:6">
      <c r="E20" s="319"/>
      <c r="F20" s="288"/>
    </row>
  </sheetData>
  <mergeCells count="2">
    <mergeCell ref="A1:B1"/>
    <mergeCell ref="A16:B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Z32"/>
  <sheetViews>
    <sheetView zoomScaleNormal="100" workbookViewId="0">
      <pane xSplit="1" ySplit="2" topLeftCell="B3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0.199999999999999"/>
  <cols>
    <col min="1" max="1" width="8.88671875" style="325"/>
    <col min="2" max="2" width="5.88671875" style="325" bestFit="1" customWidth="1"/>
    <col min="3" max="3" width="2.33203125" style="287" bestFit="1" customWidth="1"/>
    <col min="4" max="4" width="2.6640625" style="287" bestFit="1" customWidth="1"/>
    <col min="5" max="6" width="2" style="287" bestFit="1" customWidth="1"/>
    <col min="7" max="7" width="2.6640625" style="287" bestFit="1" customWidth="1"/>
    <col min="8" max="8" width="2.77734375" style="287" bestFit="1" customWidth="1"/>
    <col min="9" max="9" width="2.21875" style="287" bestFit="1" customWidth="1"/>
    <col min="10" max="10" width="2.88671875" style="287" bestFit="1" customWidth="1"/>
    <col min="11" max="11" width="3.44140625" style="287" bestFit="1" customWidth="1"/>
    <col min="12" max="12" width="2.6640625" style="287" bestFit="1" customWidth="1"/>
    <col min="13" max="13" width="2.33203125" style="287" bestFit="1" customWidth="1"/>
    <col min="14" max="14" width="3.109375" style="287" bestFit="1" customWidth="1"/>
    <col min="15" max="15" width="2.88671875" style="287" bestFit="1" customWidth="1"/>
    <col min="16" max="16" width="3" style="287" bestFit="1" customWidth="1"/>
    <col min="17" max="17" width="2.21875" style="287" bestFit="1" customWidth="1"/>
    <col min="18" max="18" width="2.77734375" style="287" bestFit="1" customWidth="1"/>
    <col min="19" max="19" width="3.33203125" style="287" bestFit="1" customWidth="1"/>
    <col min="20" max="20" width="2" style="287" bestFit="1" customWidth="1"/>
    <col min="21" max="22" width="2.6640625" style="287" bestFit="1" customWidth="1"/>
    <col min="23" max="23" width="22.5546875" style="287" bestFit="1" customWidth="1"/>
    <col min="24" max="24" width="9.33203125" style="287" bestFit="1" customWidth="1"/>
    <col min="25" max="25" width="9.5546875" style="287" bestFit="1" customWidth="1"/>
    <col min="26" max="16384" width="8.88671875" style="287"/>
  </cols>
  <sheetData>
    <row r="1" spans="1:26">
      <c r="A1" s="440" t="s">
        <v>4335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</row>
    <row r="2" spans="1:26" s="340" customFormat="1" ht="24">
      <c r="A2" s="338" t="s">
        <v>498</v>
      </c>
      <c r="B2" s="339" t="s">
        <v>4200</v>
      </c>
      <c r="C2" s="323" t="s">
        <v>4202</v>
      </c>
      <c r="D2" s="323" t="s">
        <v>42</v>
      </c>
      <c r="E2" s="323" t="s">
        <v>43</v>
      </c>
      <c r="F2" s="323" t="s">
        <v>45</v>
      </c>
      <c r="G2" s="323" t="s">
        <v>47</v>
      </c>
      <c r="H2" s="323" t="s">
        <v>60</v>
      </c>
      <c r="I2" s="323" t="s">
        <v>49</v>
      </c>
      <c r="J2" s="323" t="s">
        <v>61</v>
      </c>
      <c r="K2" s="323" t="s">
        <v>46</v>
      </c>
      <c r="L2" s="323" t="s">
        <v>48</v>
      </c>
      <c r="M2" s="323" t="s">
        <v>62</v>
      </c>
      <c r="N2" s="323" t="s">
        <v>63</v>
      </c>
      <c r="O2" s="323" t="s">
        <v>76</v>
      </c>
      <c r="P2" s="323" t="s">
        <v>64</v>
      </c>
      <c r="Q2" s="323" t="s">
        <v>65</v>
      </c>
      <c r="R2" s="323" t="s">
        <v>66</v>
      </c>
      <c r="S2" s="323" t="s">
        <v>51</v>
      </c>
      <c r="T2" s="323" t="s">
        <v>67</v>
      </c>
      <c r="U2" s="323" t="s">
        <v>52</v>
      </c>
      <c r="V2" s="323" t="s">
        <v>1163</v>
      </c>
    </row>
    <row r="3" spans="1:26" s="325" customFormat="1">
      <c r="A3" s="442" t="s">
        <v>4198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</row>
    <row r="4" spans="1:26">
      <c r="A4" s="341" t="s">
        <v>8</v>
      </c>
      <c r="B4" s="326" t="s">
        <v>4194</v>
      </c>
      <c r="C4" s="326" t="s">
        <v>59</v>
      </c>
      <c r="D4" s="326"/>
      <c r="E4" s="326" t="s">
        <v>59</v>
      </c>
      <c r="F4" s="327" t="s">
        <v>59</v>
      </c>
      <c r="G4" s="326"/>
      <c r="H4" s="328"/>
      <c r="I4" s="328"/>
      <c r="J4" s="328"/>
      <c r="K4" s="326"/>
      <c r="L4" s="327" t="s">
        <v>59</v>
      </c>
      <c r="M4" s="326"/>
      <c r="N4" s="326"/>
      <c r="O4" s="326"/>
      <c r="P4" s="326"/>
      <c r="Q4" s="326"/>
      <c r="R4" s="326"/>
      <c r="S4" s="326" t="s">
        <v>59</v>
      </c>
      <c r="T4" s="326"/>
      <c r="U4" s="326"/>
      <c r="V4" s="326"/>
      <c r="W4" s="329"/>
    </row>
    <row r="5" spans="1:26">
      <c r="A5" s="342" t="s">
        <v>9</v>
      </c>
      <c r="B5" s="331" t="s">
        <v>4195</v>
      </c>
      <c r="C5" s="326"/>
      <c r="D5" s="326"/>
      <c r="E5" s="327" t="s">
        <v>59</v>
      </c>
      <c r="F5" s="326"/>
      <c r="G5" s="326"/>
      <c r="H5" s="328"/>
      <c r="I5" s="328"/>
      <c r="J5" s="328"/>
      <c r="K5" s="327" t="s">
        <v>59</v>
      </c>
      <c r="L5" s="326"/>
      <c r="M5" s="326"/>
      <c r="N5" s="326"/>
      <c r="O5" s="326"/>
      <c r="P5" s="326" t="s">
        <v>59</v>
      </c>
      <c r="Q5" s="326"/>
      <c r="R5" s="326"/>
      <c r="S5" s="326" t="s">
        <v>59</v>
      </c>
      <c r="T5" s="326"/>
      <c r="U5" s="327" t="s">
        <v>59</v>
      </c>
      <c r="V5" s="326"/>
      <c r="X5" s="329"/>
      <c r="Y5" s="329"/>
    </row>
    <row r="6" spans="1:26">
      <c r="A6" s="342" t="s">
        <v>10</v>
      </c>
      <c r="B6" s="331" t="s">
        <v>4195</v>
      </c>
      <c r="C6" s="326"/>
      <c r="D6" s="326"/>
      <c r="E6" s="327" t="s">
        <v>59</v>
      </c>
      <c r="F6" s="326"/>
      <c r="G6" s="326"/>
      <c r="H6" s="328"/>
      <c r="I6" s="328"/>
      <c r="J6" s="328"/>
      <c r="K6" s="327" t="s">
        <v>59</v>
      </c>
      <c r="L6" s="326"/>
      <c r="M6" s="326"/>
      <c r="N6" s="326"/>
      <c r="O6" s="326"/>
      <c r="P6" s="326" t="s">
        <v>59</v>
      </c>
      <c r="Q6" s="326"/>
      <c r="R6" s="326"/>
      <c r="S6" s="330" t="s">
        <v>69</v>
      </c>
      <c r="T6" s="326" t="s">
        <v>59</v>
      </c>
      <c r="U6" s="326"/>
      <c r="V6" s="326"/>
      <c r="X6" s="329"/>
      <c r="Y6" s="329"/>
      <c r="Z6" s="329"/>
    </row>
    <row r="7" spans="1:26">
      <c r="A7" s="342" t="s">
        <v>11</v>
      </c>
      <c r="B7" s="331" t="s">
        <v>4192</v>
      </c>
      <c r="C7" s="326" t="s">
        <v>59</v>
      </c>
      <c r="D7" s="330" t="s">
        <v>58</v>
      </c>
      <c r="E7" s="327" t="s">
        <v>59</v>
      </c>
      <c r="F7" s="327" t="s">
        <v>59</v>
      </c>
      <c r="G7" s="331" t="s">
        <v>75</v>
      </c>
      <c r="H7" s="331" t="s">
        <v>58</v>
      </c>
      <c r="I7" s="328"/>
      <c r="J7" s="328"/>
      <c r="K7" s="326"/>
      <c r="L7" s="327" t="s">
        <v>59</v>
      </c>
      <c r="M7" s="330" t="s">
        <v>59</v>
      </c>
      <c r="N7" s="326"/>
      <c r="O7" s="330" t="s">
        <v>75</v>
      </c>
      <c r="P7" s="326"/>
      <c r="Q7" s="326"/>
      <c r="R7" s="326"/>
      <c r="S7" s="327" t="s">
        <v>69</v>
      </c>
      <c r="T7" s="326"/>
      <c r="U7" s="326"/>
      <c r="V7" s="324" t="s">
        <v>75</v>
      </c>
      <c r="W7" s="329"/>
      <c r="Y7" s="329"/>
    </row>
    <row r="8" spans="1:26">
      <c r="A8" s="342" t="s">
        <v>12</v>
      </c>
      <c r="B8" s="326" t="s">
        <v>4194</v>
      </c>
      <c r="C8" s="326" t="s">
        <v>59</v>
      </c>
      <c r="D8" s="326" t="s">
        <v>59</v>
      </c>
      <c r="E8" s="326" t="s">
        <v>59</v>
      </c>
      <c r="F8" s="327" t="s">
        <v>59</v>
      </c>
      <c r="G8" s="326"/>
      <c r="H8" s="328"/>
      <c r="I8" s="328"/>
      <c r="J8" s="328"/>
      <c r="K8" s="326"/>
      <c r="L8" s="327" t="s">
        <v>59</v>
      </c>
      <c r="M8" s="326"/>
      <c r="N8" s="326"/>
      <c r="O8" s="326"/>
      <c r="P8" s="326"/>
      <c r="Q8" s="326"/>
      <c r="R8" s="326"/>
      <c r="S8" s="326" t="s">
        <v>59</v>
      </c>
      <c r="T8" s="326"/>
      <c r="U8" s="326"/>
      <c r="V8" s="326"/>
      <c r="W8" s="329"/>
    </row>
    <row r="9" spans="1:26">
      <c r="A9" s="342" t="s">
        <v>13</v>
      </c>
      <c r="B9" s="326" t="s">
        <v>4194</v>
      </c>
      <c r="C9" s="326" t="s">
        <v>59</v>
      </c>
      <c r="D9" s="326" t="s">
        <v>59</v>
      </c>
      <c r="E9" s="326"/>
      <c r="F9" s="326" t="s">
        <v>59</v>
      </c>
      <c r="G9" s="326"/>
      <c r="H9" s="328"/>
      <c r="I9" s="328"/>
      <c r="J9" s="328"/>
      <c r="K9" s="326"/>
      <c r="L9" s="326" t="s">
        <v>59</v>
      </c>
      <c r="M9" s="326"/>
      <c r="N9" s="326"/>
      <c r="O9" s="326"/>
      <c r="P9" s="326"/>
      <c r="Q9" s="326"/>
      <c r="R9" s="326"/>
      <c r="S9" s="326" t="s">
        <v>59</v>
      </c>
      <c r="T9" s="326"/>
      <c r="U9" s="326"/>
      <c r="V9" s="326"/>
      <c r="W9" s="329"/>
    </row>
    <row r="10" spans="1:26">
      <c r="A10" s="443" t="s">
        <v>4199</v>
      </c>
      <c r="B10" s="443"/>
      <c r="C10" s="443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329"/>
    </row>
    <row r="11" spans="1:26">
      <c r="A11" s="342" t="s">
        <v>70</v>
      </c>
      <c r="B11" s="331" t="s">
        <v>4191</v>
      </c>
      <c r="C11" s="326" t="s">
        <v>59</v>
      </c>
      <c r="D11" s="326"/>
      <c r="E11" s="326"/>
      <c r="F11" s="326" t="s">
        <v>59</v>
      </c>
      <c r="G11" s="326" t="s">
        <v>59</v>
      </c>
      <c r="H11" s="326" t="s">
        <v>59</v>
      </c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 t="s">
        <v>59</v>
      </c>
      <c r="T11" s="326"/>
      <c r="U11" s="326"/>
      <c r="V11" s="326"/>
      <c r="W11" s="329"/>
    </row>
    <row r="12" spans="1:26">
      <c r="A12" s="342" t="s">
        <v>1</v>
      </c>
      <c r="B12" s="331" t="s">
        <v>4191</v>
      </c>
      <c r="C12" s="326" t="s">
        <v>59</v>
      </c>
      <c r="D12" s="330" t="s">
        <v>59</v>
      </c>
      <c r="E12" s="330" t="s">
        <v>59</v>
      </c>
      <c r="F12" s="326" t="s">
        <v>59</v>
      </c>
      <c r="G12" s="326" t="s">
        <v>59</v>
      </c>
      <c r="H12" s="326" t="s">
        <v>59</v>
      </c>
      <c r="I12" s="326"/>
      <c r="J12" s="326"/>
      <c r="K12" s="326"/>
      <c r="L12" s="326"/>
      <c r="M12" s="326"/>
      <c r="N12" s="330" t="s">
        <v>59</v>
      </c>
      <c r="O12" s="332"/>
      <c r="P12" s="326"/>
      <c r="Q12" s="326"/>
      <c r="R12" s="326"/>
      <c r="S12" s="326" t="s">
        <v>59</v>
      </c>
      <c r="T12" s="326" t="s">
        <v>59</v>
      </c>
      <c r="U12" s="330" t="s">
        <v>59</v>
      </c>
      <c r="V12" s="326"/>
      <c r="W12" s="318"/>
    </row>
    <row r="13" spans="1:26">
      <c r="A13" s="342" t="s">
        <v>2</v>
      </c>
      <c r="B13" s="331" t="s">
        <v>4191</v>
      </c>
      <c r="C13" s="326" t="s">
        <v>59</v>
      </c>
      <c r="D13" s="326"/>
      <c r="E13" s="326" t="s">
        <v>59</v>
      </c>
      <c r="F13" s="331" t="s">
        <v>58</v>
      </c>
      <c r="G13" s="326" t="s">
        <v>59</v>
      </c>
      <c r="H13" s="326" t="s">
        <v>59</v>
      </c>
      <c r="I13" s="331" t="s">
        <v>59</v>
      </c>
      <c r="J13" s="326"/>
      <c r="K13" s="326"/>
      <c r="L13" s="326"/>
      <c r="M13" s="326"/>
      <c r="N13" s="326"/>
      <c r="O13" s="326"/>
      <c r="P13" s="326"/>
      <c r="Q13" s="331" t="s">
        <v>58</v>
      </c>
      <c r="R13" s="331" t="s">
        <v>59</v>
      </c>
      <c r="S13" s="326" t="s">
        <v>59</v>
      </c>
      <c r="T13" s="326"/>
      <c r="U13" s="326" t="s">
        <v>59</v>
      </c>
      <c r="V13" s="326"/>
      <c r="W13" s="329"/>
    </row>
    <row r="14" spans="1:26">
      <c r="A14" s="342" t="s">
        <v>3</v>
      </c>
      <c r="B14" s="331" t="s">
        <v>4196</v>
      </c>
      <c r="C14" s="326" t="s">
        <v>59</v>
      </c>
      <c r="D14" s="326"/>
      <c r="E14" s="326" t="s">
        <v>59</v>
      </c>
      <c r="F14" s="326"/>
      <c r="G14" s="326" t="s">
        <v>59</v>
      </c>
      <c r="H14" s="328" t="s">
        <v>59</v>
      </c>
      <c r="I14" s="328" t="s">
        <v>59</v>
      </c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 t="s">
        <v>59</v>
      </c>
      <c r="U14" s="326"/>
      <c r="V14" s="326"/>
      <c r="W14" s="329"/>
    </row>
    <row r="15" spans="1:26">
      <c r="A15" s="342" t="s">
        <v>4</v>
      </c>
      <c r="B15" s="331" t="s">
        <v>4196</v>
      </c>
      <c r="C15" s="326" t="s">
        <v>59</v>
      </c>
      <c r="D15" s="326"/>
      <c r="E15" s="326" t="s">
        <v>59</v>
      </c>
      <c r="F15" s="326"/>
      <c r="G15" s="326" t="s">
        <v>59</v>
      </c>
      <c r="H15" s="331" t="s">
        <v>58</v>
      </c>
      <c r="I15" s="328" t="s">
        <v>59</v>
      </c>
      <c r="J15" s="326"/>
      <c r="K15" s="326" t="s">
        <v>59</v>
      </c>
      <c r="L15" s="326"/>
      <c r="M15" s="326"/>
      <c r="N15" s="326"/>
      <c r="O15" s="326"/>
      <c r="P15" s="326"/>
      <c r="Q15" s="331" t="s">
        <v>58</v>
      </c>
      <c r="R15" s="331"/>
      <c r="S15" s="326"/>
      <c r="T15" s="326"/>
      <c r="U15" s="326" t="s">
        <v>59</v>
      </c>
      <c r="V15" s="326"/>
      <c r="W15" s="329"/>
    </row>
    <row r="16" spans="1:26">
      <c r="A16" s="342" t="s">
        <v>5</v>
      </c>
      <c r="B16" s="331" t="s">
        <v>4196</v>
      </c>
      <c r="C16" s="326" t="s">
        <v>59</v>
      </c>
      <c r="D16" s="326"/>
      <c r="E16" s="326" t="s">
        <v>59</v>
      </c>
      <c r="F16" s="326"/>
      <c r="G16" s="326" t="s">
        <v>59</v>
      </c>
      <c r="H16" s="328" t="s">
        <v>59</v>
      </c>
      <c r="I16" s="328"/>
      <c r="J16" s="326"/>
      <c r="K16" s="326"/>
      <c r="L16" s="326"/>
      <c r="M16" s="326"/>
      <c r="N16" s="326"/>
      <c r="O16" s="326"/>
      <c r="P16" s="326"/>
      <c r="Q16" s="331" t="s">
        <v>75</v>
      </c>
      <c r="R16" s="326"/>
      <c r="S16" s="326" t="s">
        <v>59</v>
      </c>
      <c r="T16" s="326" t="s">
        <v>59</v>
      </c>
      <c r="U16" s="326" t="s">
        <v>59</v>
      </c>
      <c r="V16" s="326"/>
      <c r="W16" s="329"/>
    </row>
    <row r="17" spans="1:24">
      <c r="A17" s="342" t="s">
        <v>6</v>
      </c>
      <c r="B17" s="331" t="s">
        <v>4193</v>
      </c>
      <c r="C17" s="326" t="s">
        <v>59</v>
      </c>
      <c r="D17" s="326"/>
      <c r="E17" s="327" t="s">
        <v>59</v>
      </c>
      <c r="F17" s="326"/>
      <c r="G17" s="326" t="s">
        <v>59</v>
      </c>
      <c r="H17" s="328" t="s">
        <v>59</v>
      </c>
      <c r="I17" s="328" t="s">
        <v>59</v>
      </c>
      <c r="J17" s="326" t="s">
        <v>59</v>
      </c>
      <c r="K17" s="333" t="s">
        <v>59</v>
      </c>
      <c r="L17" s="326"/>
      <c r="M17" s="326"/>
      <c r="N17" s="326"/>
      <c r="O17" s="326"/>
      <c r="P17" s="326"/>
      <c r="Q17" s="326"/>
      <c r="R17" s="326"/>
      <c r="S17" s="326"/>
      <c r="T17" s="326"/>
      <c r="U17" s="326" t="s">
        <v>59</v>
      </c>
      <c r="V17" s="326"/>
      <c r="X17" s="329"/>
    </row>
    <row r="18" spans="1:24">
      <c r="A18" s="342" t="s">
        <v>14</v>
      </c>
      <c r="B18" s="331" t="s">
        <v>4196</v>
      </c>
      <c r="C18" s="326" t="s">
        <v>59</v>
      </c>
      <c r="D18" s="326"/>
      <c r="E18" s="326" t="s">
        <v>59</v>
      </c>
      <c r="F18" s="326" t="s">
        <v>59</v>
      </c>
      <c r="G18" s="326"/>
      <c r="H18" s="328"/>
      <c r="I18" s="328"/>
      <c r="J18" s="328"/>
      <c r="K18" s="326"/>
      <c r="L18" s="326"/>
      <c r="M18" s="326"/>
      <c r="N18" s="326"/>
      <c r="O18" s="326"/>
      <c r="P18" s="326"/>
      <c r="Q18" s="326"/>
      <c r="R18" s="326" t="s">
        <v>59</v>
      </c>
      <c r="S18" s="326"/>
      <c r="T18" s="326"/>
      <c r="U18" s="326"/>
      <c r="V18" s="326"/>
      <c r="X18" s="329"/>
    </row>
    <row r="19" spans="1:24">
      <c r="A19" s="343" t="s">
        <v>7</v>
      </c>
      <c r="B19" s="344" t="s">
        <v>4197</v>
      </c>
      <c r="C19" s="334"/>
      <c r="D19" s="334"/>
      <c r="E19" s="335" t="s">
        <v>59</v>
      </c>
      <c r="F19" s="335" t="s">
        <v>59</v>
      </c>
      <c r="G19" s="336" t="s">
        <v>59</v>
      </c>
      <c r="H19" s="336" t="s">
        <v>59</v>
      </c>
      <c r="I19" s="335" t="s">
        <v>59</v>
      </c>
      <c r="J19" s="336" t="s">
        <v>59</v>
      </c>
      <c r="K19" s="335" t="s">
        <v>59</v>
      </c>
      <c r="L19" s="334"/>
      <c r="M19" s="334"/>
      <c r="N19" s="334"/>
      <c r="O19" s="334"/>
      <c r="P19" s="335" t="s">
        <v>59</v>
      </c>
      <c r="Q19" s="336" t="s">
        <v>75</v>
      </c>
      <c r="R19" s="336" t="s">
        <v>59</v>
      </c>
      <c r="S19" s="334"/>
      <c r="T19" s="336" t="s">
        <v>59</v>
      </c>
      <c r="U19" s="336" t="s">
        <v>59</v>
      </c>
      <c r="V19" s="334"/>
    </row>
    <row r="20" spans="1:24" ht="10.199999999999999" customHeight="1">
      <c r="A20" s="444" t="s">
        <v>4203</v>
      </c>
      <c r="B20" s="444"/>
      <c r="C20" s="444"/>
      <c r="D20" s="444"/>
      <c r="E20" s="444"/>
      <c r="F20" s="444"/>
      <c r="G20" s="444"/>
      <c r="H20" s="444"/>
      <c r="I20" s="444"/>
      <c r="J20" s="444"/>
      <c r="K20" s="444"/>
      <c r="L20" s="444"/>
      <c r="M20" s="444"/>
      <c r="N20" s="444"/>
      <c r="O20" s="444"/>
      <c r="P20" s="444"/>
      <c r="Q20" s="444"/>
      <c r="R20" s="444"/>
      <c r="S20" s="444"/>
      <c r="T20" s="444"/>
      <c r="U20" s="444"/>
      <c r="V20" s="444"/>
    </row>
    <row r="21" spans="1:24" ht="10.199999999999999" customHeight="1">
      <c r="A21" s="441" t="s">
        <v>4307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</row>
    <row r="22" spans="1:24" ht="10.199999999999999" customHeight="1">
      <c r="A22" s="441" t="s">
        <v>4201</v>
      </c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</row>
    <row r="23" spans="1:24">
      <c r="A23" s="287"/>
      <c r="B23" s="287"/>
      <c r="H23" s="337"/>
      <c r="I23" s="337"/>
      <c r="J23" s="337"/>
    </row>
    <row r="24" spans="1:24">
      <c r="H24" s="337"/>
      <c r="I24" s="337"/>
      <c r="J24" s="337"/>
    </row>
    <row r="25" spans="1:24">
      <c r="H25" s="337"/>
      <c r="I25" s="337"/>
      <c r="J25" s="337"/>
    </row>
    <row r="26" spans="1:24">
      <c r="A26" s="287"/>
      <c r="B26" s="287"/>
      <c r="H26" s="337"/>
      <c r="I26" s="337"/>
      <c r="J26" s="337"/>
    </row>
    <row r="27" spans="1:24">
      <c r="H27" s="337"/>
      <c r="I27" s="337"/>
      <c r="J27" s="337"/>
    </row>
    <row r="28" spans="1:24">
      <c r="H28" s="337"/>
      <c r="I28" s="337"/>
      <c r="J28" s="337"/>
    </row>
    <row r="29" spans="1:24">
      <c r="H29" s="337"/>
      <c r="I29" s="337"/>
      <c r="J29" s="337"/>
    </row>
    <row r="30" spans="1:24">
      <c r="H30" s="337"/>
      <c r="I30" s="337"/>
      <c r="J30" s="337"/>
    </row>
    <row r="31" spans="1:24">
      <c r="H31" s="337"/>
      <c r="I31" s="337"/>
      <c r="J31" s="337"/>
    </row>
    <row r="32" spans="1:24">
      <c r="H32" s="337"/>
      <c r="I32" s="337"/>
      <c r="J32" s="337"/>
    </row>
  </sheetData>
  <mergeCells count="6">
    <mergeCell ref="A1:V1"/>
    <mergeCell ref="A21:V21"/>
    <mergeCell ref="A22:V22"/>
    <mergeCell ref="A3:V3"/>
    <mergeCell ref="A10:V10"/>
    <mergeCell ref="A20:V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39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0.199999999999999"/>
  <cols>
    <col min="1" max="1" width="8.88671875" style="287"/>
    <col min="2" max="2" width="38.109375" style="287" bestFit="1" customWidth="1"/>
    <col min="3" max="16384" width="8.88671875" style="287"/>
  </cols>
  <sheetData>
    <row r="1" spans="1:6">
      <c r="A1" s="440" t="s">
        <v>4334</v>
      </c>
      <c r="B1" s="440"/>
    </row>
    <row r="2" spans="1:6">
      <c r="A2" s="300" t="s">
        <v>498</v>
      </c>
      <c r="B2" s="300" t="s">
        <v>499</v>
      </c>
    </row>
    <row r="3" spans="1:6" ht="11.4">
      <c r="A3" s="287" t="s">
        <v>8</v>
      </c>
      <c r="B3" s="288" t="s">
        <v>4204</v>
      </c>
    </row>
    <row r="4" spans="1:6" ht="11.4">
      <c r="B4" s="288" t="s">
        <v>4205</v>
      </c>
    </row>
    <row r="5" spans="1:6" ht="11.4">
      <c r="B5" s="287" t="s">
        <v>4206</v>
      </c>
    </row>
    <row r="6" spans="1:6" ht="11.4">
      <c r="B6" s="287" t="s">
        <v>4207</v>
      </c>
    </row>
    <row r="7" spans="1:6">
      <c r="A7" s="287" t="s">
        <v>9</v>
      </c>
      <c r="B7" s="288" t="s">
        <v>493</v>
      </c>
      <c r="D7" s="317"/>
      <c r="E7" s="317"/>
      <c r="F7" s="317"/>
    </row>
    <row r="8" spans="1:6" ht="14.4">
      <c r="B8" s="287" t="s">
        <v>4208</v>
      </c>
      <c r="C8" s="318"/>
      <c r="D8" s="317"/>
      <c r="E8" s="317"/>
      <c r="F8" s="317"/>
    </row>
    <row r="9" spans="1:6" ht="11.4">
      <c r="B9" s="287" t="s">
        <v>4209</v>
      </c>
    </row>
    <row r="10" spans="1:6">
      <c r="A10" s="287" t="s">
        <v>10</v>
      </c>
      <c r="B10" s="288" t="s">
        <v>494</v>
      </c>
    </row>
    <row r="11" spans="1:6" ht="11.4">
      <c r="B11" s="287" t="s">
        <v>4210</v>
      </c>
    </row>
    <row r="12" spans="1:6" ht="11.4">
      <c r="B12" s="287" t="s">
        <v>4211</v>
      </c>
    </row>
    <row r="13" spans="1:6" ht="11.4">
      <c r="A13" s="287" t="s">
        <v>11</v>
      </c>
      <c r="B13" s="288" t="s">
        <v>4212</v>
      </c>
    </row>
    <row r="14" spans="1:6" ht="11.4">
      <c r="B14" s="288" t="s">
        <v>4213</v>
      </c>
    </row>
    <row r="15" spans="1:6" ht="11.4">
      <c r="B15" s="288" t="s">
        <v>4214</v>
      </c>
    </row>
    <row r="16" spans="1:6" ht="11.4">
      <c r="B16" s="288" t="s">
        <v>4215</v>
      </c>
    </row>
    <row r="17" spans="1:6" ht="11.4">
      <c r="B17" s="287" t="s">
        <v>4216</v>
      </c>
    </row>
    <row r="18" spans="1:6" ht="11.4">
      <c r="B18" s="288" t="s">
        <v>4217</v>
      </c>
    </row>
    <row r="19" spans="1:6" ht="11.4">
      <c r="B19" s="288" t="s">
        <v>4218</v>
      </c>
    </row>
    <row r="20" spans="1:6" ht="11.4">
      <c r="B20" s="287" t="s">
        <v>4219</v>
      </c>
    </row>
    <row r="21" spans="1:6" ht="11.4">
      <c r="B21" s="287" t="s">
        <v>4220</v>
      </c>
    </row>
    <row r="22" spans="1:6" ht="11.4">
      <c r="B22" s="287" t="s">
        <v>4221</v>
      </c>
    </row>
    <row r="23" spans="1:6" ht="11.4">
      <c r="A23" s="287" t="s">
        <v>12</v>
      </c>
      <c r="B23" s="288" t="s">
        <v>4222</v>
      </c>
    </row>
    <row r="24" spans="1:6" ht="11.4">
      <c r="B24" s="288" t="s">
        <v>4223</v>
      </c>
    </row>
    <row r="25" spans="1:6" ht="11.4">
      <c r="B25" s="288" t="s">
        <v>4186</v>
      </c>
    </row>
    <row r="26" spans="1:6" ht="11.4">
      <c r="B26" s="287" t="s">
        <v>4207</v>
      </c>
    </row>
    <row r="27" spans="1:6">
      <c r="A27" s="287" t="s">
        <v>6</v>
      </c>
      <c r="B27" s="288" t="s">
        <v>495</v>
      </c>
      <c r="E27" s="319"/>
      <c r="F27" s="288"/>
    </row>
    <row r="28" spans="1:6">
      <c r="A28" s="287" t="s">
        <v>7</v>
      </c>
      <c r="B28" s="288" t="s">
        <v>496</v>
      </c>
    </row>
    <row r="29" spans="1:6">
      <c r="B29" s="288" t="s">
        <v>497</v>
      </c>
    </row>
    <row r="30" spans="1:6">
      <c r="B30" s="288" t="s">
        <v>493</v>
      </c>
    </row>
    <row r="31" spans="1:6" ht="11.4">
      <c r="B31" s="287" t="s">
        <v>4224</v>
      </c>
    </row>
    <row r="32" spans="1:6" ht="11.4">
      <c r="B32" s="288" t="s">
        <v>4225</v>
      </c>
    </row>
    <row r="33" spans="1:2" ht="11.4">
      <c r="B33" s="287" t="s">
        <v>4226</v>
      </c>
    </row>
    <row r="34" spans="1:2">
      <c r="A34" s="297"/>
      <c r="B34" s="345" t="s">
        <v>49</v>
      </c>
    </row>
    <row r="35" spans="1:2">
      <c r="A35" s="444" t="s">
        <v>4227</v>
      </c>
      <c r="B35" s="444"/>
    </row>
    <row r="36" spans="1:2">
      <c r="B36" s="288"/>
    </row>
    <row r="38" spans="1:2">
      <c r="B38" s="288"/>
    </row>
    <row r="39" spans="1:2">
      <c r="B39" s="288"/>
    </row>
  </sheetData>
  <mergeCells count="2">
    <mergeCell ref="A1:B1"/>
    <mergeCell ref="A35:B3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autoPageBreaks="0"/>
  </sheetPr>
  <dimension ref="A1:R31"/>
  <sheetViews>
    <sheetView zoomScaleNormal="100" workbookViewId="0">
      <pane xSplit="3" ySplit="2" topLeftCell="D3" activePane="bottomRight" state="frozen"/>
      <selection activeCell="F2" sqref="F2"/>
      <selection pane="topRight" activeCell="F2" sqref="F2"/>
      <selection pane="bottomLeft" activeCell="F2" sqref="F2"/>
      <selection pane="bottomRight" activeCell="D3" sqref="D3"/>
    </sheetView>
  </sheetViews>
  <sheetFormatPr defaultRowHeight="10.199999999999999"/>
  <cols>
    <col min="1" max="1" width="8" style="287" bestFit="1" customWidth="1"/>
    <col min="2" max="2" width="5.21875" style="289" customWidth="1"/>
    <col min="3" max="3" width="4" style="289" bestFit="1" customWidth="1"/>
    <col min="4" max="4" width="3.88671875" style="289" bestFit="1" customWidth="1"/>
    <col min="5" max="5" width="3.109375" style="289" bestFit="1" customWidth="1"/>
    <col min="6" max="6" width="4.5546875" style="289" customWidth="1"/>
    <col min="7" max="7" width="3.33203125" style="289" bestFit="1" customWidth="1"/>
    <col min="8" max="8" width="4.21875" style="346" bestFit="1" customWidth="1"/>
    <col min="9" max="9" width="3.33203125" style="346" bestFit="1" customWidth="1"/>
    <col min="10" max="10" width="5" style="346" customWidth="1"/>
    <col min="11" max="11" width="3" style="289" bestFit="1" customWidth="1"/>
    <col min="12" max="12" width="14.88671875" style="289" bestFit="1" customWidth="1"/>
    <col min="13" max="13" width="19.33203125" style="289" bestFit="1" customWidth="1"/>
    <col min="14" max="14" width="14.88671875" style="289" bestFit="1" customWidth="1"/>
    <col min="15" max="15" width="17.44140625" style="289" bestFit="1" customWidth="1"/>
    <col min="16" max="16" width="8.109375" style="347" bestFit="1" customWidth="1"/>
    <col min="17" max="17" width="11.21875" style="347" bestFit="1" customWidth="1"/>
    <col min="18" max="18" width="9" style="347" bestFit="1" customWidth="1"/>
    <col min="19" max="16384" width="8.88671875" style="287"/>
  </cols>
  <sheetData>
    <row r="1" spans="1:18" ht="12">
      <c r="A1" s="451" t="s">
        <v>4333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</row>
    <row r="2" spans="1:18" s="356" customFormat="1" ht="22.8" customHeight="1">
      <c r="A2" s="362" t="s">
        <v>498</v>
      </c>
      <c r="B2" s="339" t="s">
        <v>4137</v>
      </c>
      <c r="C2" s="339" t="s">
        <v>2706</v>
      </c>
      <c r="D2" s="339" t="s">
        <v>4164</v>
      </c>
      <c r="E2" s="339" t="s">
        <v>1411</v>
      </c>
      <c r="F2" s="339" t="s">
        <v>4165</v>
      </c>
      <c r="G2" s="339" t="s">
        <v>1381</v>
      </c>
      <c r="H2" s="363" t="s">
        <v>4166</v>
      </c>
      <c r="I2" s="363" t="s">
        <v>1381</v>
      </c>
      <c r="J2" s="363" t="s">
        <v>4228</v>
      </c>
      <c r="K2" s="339" t="s">
        <v>72</v>
      </c>
      <c r="L2" s="339" t="s">
        <v>1387</v>
      </c>
      <c r="M2" s="339" t="s">
        <v>1396</v>
      </c>
      <c r="N2" s="339" t="s">
        <v>1389</v>
      </c>
      <c r="O2" s="339" t="s">
        <v>1397</v>
      </c>
      <c r="P2" s="364"/>
      <c r="Q2" s="364"/>
      <c r="R2" s="364"/>
    </row>
    <row r="3" spans="1:18">
      <c r="A3" s="446" t="s">
        <v>23</v>
      </c>
      <c r="B3" s="447" t="s">
        <v>4136</v>
      </c>
      <c r="C3" s="447" t="s">
        <v>1391</v>
      </c>
      <c r="D3" s="290">
        <v>709</v>
      </c>
      <c r="E3" s="290">
        <v>15</v>
      </c>
      <c r="F3" s="290">
        <v>6.5</v>
      </c>
      <c r="G3" s="290">
        <v>2.4</v>
      </c>
      <c r="H3" s="403">
        <f t="shared" ref="H3:I10" si="0">F3*3.7</f>
        <v>24.05</v>
      </c>
      <c r="I3" s="403">
        <f t="shared" si="0"/>
        <v>8.8800000000000008</v>
      </c>
      <c r="J3" s="354">
        <f>D3/H3</f>
        <v>29.48024948024948</v>
      </c>
      <c r="K3" s="353">
        <v>9</v>
      </c>
      <c r="L3" s="450" t="s">
        <v>1388</v>
      </c>
      <c r="M3" s="333" t="s">
        <v>1393</v>
      </c>
      <c r="N3" s="448" t="s">
        <v>1390</v>
      </c>
      <c r="O3" s="290" t="s">
        <v>4148</v>
      </c>
      <c r="P3" s="349"/>
      <c r="Q3" s="349"/>
      <c r="R3" s="350"/>
    </row>
    <row r="4" spans="1:18">
      <c r="A4" s="446"/>
      <c r="B4" s="447"/>
      <c r="C4" s="447"/>
      <c r="D4" s="348">
        <v>764</v>
      </c>
      <c r="E4" s="348">
        <v>74</v>
      </c>
      <c r="F4" s="348">
        <v>3.5</v>
      </c>
      <c r="G4" s="348">
        <v>1.3</v>
      </c>
      <c r="H4" s="352">
        <f t="shared" si="0"/>
        <v>12.950000000000001</v>
      </c>
      <c r="I4" s="352">
        <f t="shared" si="0"/>
        <v>4.8100000000000005</v>
      </c>
      <c r="J4" s="348" t="s">
        <v>85</v>
      </c>
      <c r="K4" s="353">
        <v>6</v>
      </c>
      <c r="L4" s="450"/>
      <c r="M4" s="353" t="s">
        <v>1394</v>
      </c>
      <c r="N4" s="448"/>
      <c r="O4" s="353" t="s">
        <v>4149</v>
      </c>
      <c r="R4" s="351"/>
    </row>
    <row r="5" spans="1:18">
      <c r="A5" s="357" t="s">
        <v>4138</v>
      </c>
      <c r="B5" s="348" t="s">
        <v>4136</v>
      </c>
      <c r="C5" s="348" t="s">
        <v>1391</v>
      </c>
      <c r="D5" s="348" t="s">
        <v>85</v>
      </c>
      <c r="E5" s="348" t="s">
        <v>85</v>
      </c>
      <c r="F5" s="348">
        <v>2.4</v>
      </c>
      <c r="G5" s="348">
        <v>0.5</v>
      </c>
      <c r="H5" s="352">
        <f t="shared" si="0"/>
        <v>8.8800000000000008</v>
      </c>
      <c r="I5" s="352">
        <f t="shared" si="0"/>
        <v>1.85</v>
      </c>
      <c r="J5" s="348" t="s">
        <v>85</v>
      </c>
      <c r="K5" s="348">
        <v>13</v>
      </c>
      <c r="L5" s="348" t="s">
        <v>85</v>
      </c>
      <c r="M5" s="348" t="s">
        <v>85</v>
      </c>
      <c r="N5" s="348" t="s">
        <v>1390</v>
      </c>
      <c r="O5" s="348" t="s">
        <v>4148</v>
      </c>
    </row>
    <row r="6" spans="1:18">
      <c r="A6" s="357" t="s">
        <v>4139</v>
      </c>
      <c r="B6" s="348" t="s">
        <v>4136</v>
      </c>
      <c r="C6" s="348" t="s">
        <v>1391</v>
      </c>
      <c r="D6" s="348" t="s">
        <v>85</v>
      </c>
      <c r="E6" s="348" t="s">
        <v>85</v>
      </c>
      <c r="F6" s="348">
        <v>3.8</v>
      </c>
      <c r="G6" s="348">
        <v>0.2</v>
      </c>
      <c r="H6" s="352">
        <f t="shared" si="0"/>
        <v>14.06</v>
      </c>
      <c r="I6" s="352">
        <f t="shared" si="0"/>
        <v>0.7400000000000001</v>
      </c>
      <c r="J6" s="348" t="s">
        <v>85</v>
      </c>
      <c r="K6" s="348">
        <v>10</v>
      </c>
      <c r="L6" s="348" t="s">
        <v>85</v>
      </c>
      <c r="M6" s="348" t="s">
        <v>85</v>
      </c>
      <c r="N6" s="348" t="s">
        <v>1390</v>
      </c>
      <c r="O6" s="348" t="s">
        <v>4148</v>
      </c>
    </row>
    <row r="7" spans="1:18">
      <c r="A7" s="357" t="s">
        <v>4140</v>
      </c>
      <c r="B7" s="348" t="s">
        <v>4136</v>
      </c>
      <c r="C7" s="348" t="s">
        <v>1391</v>
      </c>
      <c r="D7" s="348" t="s">
        <v>85</v>
      </c>
      <c r="E7" s="348" t="s">
        <v>85</v>
      </c>
      <c r="F7" s="348">
        <v>4.0999999999999996</v>
      </c>
      <c r="G7" s="348">
        <v>0.3</v>
      </c>
      <c r="H7" s="352">
        <f t="shared" si="0"/>
        <v>15.17</v>
      </c>
      <c r="I7" s="352">
        <f t="shared" si="0"/>
        <v>1.1100000000000001</v>
      </c>
      <c r="J7" s="348" t="s">
        <v>85</v>
      </c>
      <c r="K7" s="348">
        <v>18</v>
      </c>
      <c r="L7" s="348" t="s">
        <v>85</v>
      </c>
      <c r="M7" s="348" t="s">
        <v>85</v>
      </c>
      <c r="N7" s="348" t="s">
        <v>1390</v>
      </c>
      <c r="O7" s="348" t="s">
        <v>4148</v>
      </c>
    </row>
    <row r="8" spans="1:18">
      <c r="A8" s="357" t="s">
        <v>4141</v>
      </c>
      <c r="B8" s="348" t="s">
        <v>4136</v>
      </c>
      <c r="C8" s="348" t="s">
        <v>1391</v>
      </c>
      <c r="D8" s="348" t="s">
        <v>85</v>
      </c>
      <c r="E8" s="348" t="s">
        <v>85</v>
      </c>
      <c r="F8" s="348">
        <v>5.0999999999999996</v>
      </c>
      <c r="G8" s="348">
        <v>0.5</v>
      </c>
      <c r="H8" s="352">
        <f t="shared" si="0"/>
        <v>18.87</v>
      </c>
      <c r="I8" s="352">
        <f t="shared" si="0"/>
        <v>1.85</v>
      </c>
      <c r="J8" s="348" t="s">
        <v>85</v>
      </c>
      <c r="K8" s="348">
        <v>23</v>
      </c>
      <c r="L8" s="348" t="s">
        <v>85</v>
      </c>
      <c r="M8" s="348" t="s">
        <v>85</v>
      </c>
      <c r="N8" s="348" t="s">
        <v>1390</v>
      </c>
      <c r="O8" s="348" t="s">
        <v>4148</v>
      </c>
    </row>
    <row r="9" spans="1:18">
      <c r="A9" s="357" t="s">
        <v>4142</v>
      </c>
      <c r="B9" s="348" t="s">
        <v>4136</v>
      </c>
      <c r="C9" s="348" t="s">
        <v>1391</v>
      </c>
      <c r="D9" s="348" t="s">
        <v>85</v>
      </c>
      <c r="E9" s="348" t="s">
        <v>85</v>
      </c>
      <c r="F9" s="348">
        <v>2.6</v>
      </c>
      <c r="G9" s="348">
        <v>0.4</v>
      </c>
      <c r="H9" s="352">
        <f t="shared" si="0"/>
        <v>9.620000000000001</v>
      </c>
      <c r="I9" s="352">
        <f t="shared" si="0"/>
        <v>1.4800000000000002</v>
      </c>
      <c r="J9" s="348" t="s">
        <v>85</v>
      </c>
      <c r="K9" s="348">
        <v>32</v>
      </c>
      <c r="L9" s="348" t="s">
        <v>85</v>
      </c>
      <c r="M9" s="348" t="s">
        <v>85</v>
      </c>
      <c r="N9" s="348" t="s">
        <v>1390</v>
      </c>
      <c r="O9" s="348" t="s">
        <v>4148</v>
      </c>
    </row>
    <row r="10" spans="1:18">
      <c r="A10" s="446" t="s">
        <v>31</v>
      </c>
      <c r="B10" s="447" t="s">
        <v>68</v>
      </c>
      <c r="C10" s="447" t="s">
        <v>1391</v>
      </c>
      <c r="D10" s="290">
        <v>733</v>
      </c>
      <c r="E10" s="290">
        <v>34</v>
      </c>
      <c r="F10" s="290">
        <v>5.9</v>
      </c>
      <c r="G10" s="290">
        <v>0.8</v>
      </c>
      <c r="H10" s="403">
        <f t="shared" si="0"/>
        <v>21.830000000000002</v>
      </c>
      <c r="I10" s="403">
        <f t="shared" si="0"/>
        <v>2.9600000000000004</v>
      </c>
      <c r="J10" s="354">
        <f>D10/H10</f>
        <v>33.577645442052216</v>
      </c>
      <c r="K10" s="353">
        <v>11</v>
      </c>
      <c r="L10" s="450" t="s">
        <v>1388</v>
      </c>
      <c r="M10" s="333" t="s">
        <v>1393</v>
      </c>
      <c r="N10" s="448" t="s">
        <v>1390</v>
      </c>
      <c r="O10" s="290" t="s">
        <v>4148</v>
      </c>
      <c r="P10" s="349"/>
      <c r="Q10" s="349"/>
      <c r="R10" s="350"/>
    </row>
    <row r="11" spans="1:18">
      <c r="A11" s="446"/>
      <c r="B11" s="447"/>
      <c r="C11" s="447"/>
      <c r="D11" s="348">
        <v>747</v>
      </c>
      <c r="E11" s="348" t="s">
        <v>85</v>
      </c>
      <c r="F11" s="348">
        <v>7.3</v>
      </c>
      <c r="G11" s="348" t="s">
        <v>536</v>
      </c>
      <c r="H11" s="352">
        <f>F11*3.7</f>
        <v>27.01</v>
      </c>
      <c r="I11" s="352" t="s">
        <v>85</v>
      </c>
      <c r="J11" s="348" t="s">
        <v>85</v>
      </c>
      <c r="K11" s="353">
        <v>1</v>
      </c>
      <c r="L11" s="450"/>
      <c r="M11" s="353" t="s">
        <v>1395</v>
      </c>
      <c r="N11" s="448"/>
      <c r="O11" s="353" t="s">
        <v>1398</v>
      </c>
      <c r="R11" s="351"/>
    </row>
    <row r="12" spans="1:18">
      <c r="A12" s="446" t="s">
        <v>32</v>
      </c>
      <c r="B12" s="447" t="s">
        <v>68</v>
      </c>
      <c r="C12" s="447" t="s">
        <v>1391</v>
      </c>
      <c r="D12" s="290">
        <v>686</v>
      </c>
      <c r="E12" s="290">
        <v>41</v>
      </c>
      <c r="F12" s="290">
        <v>7.9</v>
      </c>
      <c r="G12" s="290">
        <v>1.8</v>
      </c>
      <c r="H12" s="403">
        <f>F12*3.7</f>
        <v>29.230000000000004</v>
      </c>
      <c r="I12" s="403">
        <f>G12*3.7</f>
        <v>6.66</v>
      </c>
      <c r="J12" s="354">
        <f>D12/H12</f>
        <v>23.469038658912073</v>
      </c>
      <c r="K12" s="353">
        <v>15</v>
      </c>
      <c r="L12" s="450" t="s">
        <v>1388</v>
      </c>
      <c r="M12" s="333" t="s">
        <v>1393</v>
      </c>
      <c r="N12" s="448" t="s">
        <v>1390</v>
      </c>
      <c r="O12" s="290" t="s">
        <v>4148</v>
      </c>
      <c r="P12" s="349"/>
      <c r="Q12" s="349"/>
      <c r="R12" s="350"/>
    </row>
    <row r="13" spans="1:18">
      <c r="A13" s="446"/>
      <c r="B13" s="447"/>
      <c r="C13" s="447"/>
      <c r="D13" s="348">
        <v>780</v>
      </c>
      <c r="E13" s="348" t="s">
        <v>85</v>
      </c>
      <c r="F13" s="348">
        <v>6.2</v>
      </c>
      <c r="G13" s="348" t="s">
        <v>536</v>
      </c>
      <c r="H13" s="352">
        <f>F13*3.7</f>
        <v>22.94</v>
      </c>
      <c r="I13" s="352" t="s">
        <v>85</v>
      </c>
      <c r="J13" s="348" t="s">
        <v>85</v>
      </c>
      <c r="K13" s="353">
        <v>1</v>
      </c>
      <c r="L13" s="450"/>
      <c r="M13" s="353" t="s">
        <v>1395</v>
      </c>
      <c r="N13" s="448"/>
      <c r="O13" s="353" t="s">
        <v>1398</v>
      </c>
      <c r="R13" s="351"/>
    </row>
    <row r="14" spans="1:18">
      <c r="A14" s="446"/>
      <c r="B14" s="447"/>
      <c r="C14" s="447"/>
      <c r="D14" s="348">
        <v>714</v>
      </c>
      <c r="E14" s="348">
        <v>131</v>
      </c>
      <c r="F14" s="348" t="s">
        <v>85</v>
      </c>
      <c r="G14" s="348" t="s">
        <v>85</v>
      </c>
      <c r="H14" s="352" t="s">
        <v>85</v>
      </c>
      <c r="I14" s="352" t="s">
        <v>85</v>
      </c>
      <c r="J14" s="348" t="s">
        <v>85</v>
      </c>
      <c r="K14" s="353">
        <v>6</v>
      </c>
      <c r="L14" s="353" t="s">
        <v>4308</v>
      </c>
      <c r="M14" s="353" t="s">
        <v>1399</v>
      </c>
      <c r="N14" s="348" t="s">
        <v>85</v>
      </c>
      <c r="O14" s="353" t="s">
        <v>85</v>
      </c>
      <c r="R14" s="351"/>
    </row>
    <row r="15" spans="1:18" s="325" customFormat="1" ht="11.4">
      <c r="A15" s="449" t="s">
        <v>26</v>
      </c>
      <c r="B15" s="445" t="s">
        <v>68</v>
      </c>
      <c r="C15" s="445" t="s">
        <v>1391</v>
      </c>
      <c r="D15" s="290">
        <v>830</v>
      </c>
      <c r="E15" s="290">
        <v>33</v>
      </c>
      <c r="F15" s="348" t="s">
        <v>85</v>
      </c>
      <c r="G15" s="348" t="s">
        <v>85</v>
      </c>
      <c r="H15" s="352" t="s">
        <v>85</v>
      </c>
      <c r="I15" s="352" t="s">
        <v>85</v>
      </c>
      <c r="J15" s="354">
        <f>D15/(3.7*7)</f>
        <v>32.046332046332047</v>
      </c>
      <c r="K15" s="353">
        <v>9</v>
      </c>
      <c r="L15" s="448" t="s">
        <v>4158</v>
      </c>
      <c r="M15" s="290" t="s">
        <v>4229</v>
      </c>
      <c r="N15" s="445" t="s">
        <v>85</v>
      </c>
      <c r="O15" s="445" t="s">
        <v>85</v>
      </c>
      <c r="P15" s="349"/>
      <c r="Q15" s="349"/>
      <c r="R15" s="350"/>
    </row>
    <row r="16" spans="1:18" ht="11.4">
      <c r="A16" s="449"/>
      <c r="B16" s="445"/>
      <c r="C16" s="445"/>
      <c r="D16" s="348">
        <v>714</v>
      </c>
      <c r="E16" s="348" t="s">
        <v>85</v>
      </c>
      <c r="F16" s="348" t="s">
        <v>85</v>
      </c>
      <c r="G16" s="348" t="s">
        <v>85</v>
      </c>
      <c r="H16" s="352" t="s">
        <v>85</v>
      </c>
      <c r="I16" s="352" t="s">
        <v>85</v>
      </c>
      <c r="J16" s="348" t="s">
        <v>85</v>
      </c>
      <c r="K16" s="353">
        <v>1</v>
      </c>
      <c r="L16" s="448"/>
      <c r="M16" s="348" t="s">
        <v>4230</v>
      </c>
      <c r="N16" s="445"/>
      <c r="O16" s="445"/>
      <c r="R16" s="351"/>
    </row>
    <row r="17" spans="1:18" ht="11.4">
      <c r="A17" s="449" t="s">
        <v>8</v>
      </c>
      <c r="B17" s="445" t="s">
        <v>68</v>
      </c>
      <c r="C17" s="445" t="s">
        <v>1392</v>
      </c>
      <c r="D17" s="290">
        <v>665</v>
      </c>
      <c r="E17" s="290">
        <v>37</v>
      </c>
      <c r="F17" s="348" t="s">
        <v>85</v>
      </c>
      <c r="G17" s="348" t="s">
        <v>85</v>
      </c>
      <c r="H17" s="352" t="s">
        <v>85</v>
      </c>
      <c r="I17" s="352" t="s">
        <v>85</v>
      </c>
      <c r="J17" s="354">
        <f>D17/(3.7*7)</f>
        <v>25.675675675675674</v>
      </c>
      <c r="K17" s="353">
        <v>4</v>
      </c>
      <c r="L17" s="448" t="s">
        <v>4158</v>
      </c>
      <c r="M17" s="290" t="s">
        <v>4229</v>
      </c>
      <c r="N17" s="445" t="s">
        <v>85</v>
      </c>
      <c r="O17" s="445" t="s">
        <v>85</v>
      </c>
      <c r="P17" s="349"/>
      <c r="Q17" s="349"/>
      <c r="R17" s="350"/>
    </row>
    <row r="18" spans="1:18" ht="11.4">
      <c r="A18" s="449"/>
      <c r="B18" s="445"/>
      <c r="C18" s="445"/>
      <c r="D18" s="348">
        <v>648</v>
      </c>
      <c r="E18" s="348" t="s">
        <v>85</v>
      </c>
      <c r="F18" s="348" t="s">
        <v>85</v>
      </c>
      <c r="G18" s="348" t="s">
        <v>85</v>
      </c>
      <c r="H18" s="352" t="s">
        <v>85</v>
      </c>
      <c r="I18" s="352" t="s">
        <v>85</v>
      </c>
      <c r="J18" s="348" t="s">
        <v>85</v>
      </c>
      <c r="K18" s="353">
        <v>1</v>
      </c>
      <c r="L18" s="448"/>
      <c r="M18" s="348" t="s">
        <v>4230</v>
      </c>
      <c r="N18" s="445"/>
      <c r="O18" s="445"/>
      <c r="R18" s="351"/>
    </row>
    <row r="19" spans="1:18" s="325" customFormat="1" ht="11.4">
      <c r="A19" s="449" t="s">
        <v>11</v>
      </c>
      <c r="B19" s="445" t="s">
        <v>68</v>
      </c>
      <c r="C19" s="445" t="s">
        <v>1392</v>
      </c>
      <c r="D19" s="348">
        <v>847</v>
      </c>
      <c r="E19" s="348">
        <v>23</v>
      </c>
      <c r="F19" s="290">
        <v>6.8</v>
      </c>
      <c r="G19" s="290">
        <v>0.1</v>
      </c>
      <c r="H19" s="403">
        <f>F19*3.7</f>
        <v>25.16</v>
      </c>
      <c r="I19" s="403">
        <f>G19*3.7</f>
        <v>0.37000000000000005</v>
      </c>
      <c r="J19" s="354">
        <f>750/(3.7*6.8)</f>
        <v>29.809220985691574</v>
      </c>
      <c r="K19" s="348" t="s">
        <v>1652</v>
      </c>
      <c r="L19" s="445" t="s">
        <v>4158</v>
      </c>
      <c r="M19" s="348" t="s">
        <v>4231</v>
      </c>
      <c r="N19" s="448" t="s">
        <v>4159</v>
      </c>
      <c r="O19" s="290" t="s">
        <v>4232</v>
      </c>
      <c r="P19" s="347"/>
      <c r="Q19" s="347"/>
      <c r="R19" s="351"/>
    </row>
    <row r="20" spans="1:18" ht="11.4">
      <c r="A20" s="449"/>
      <c r="B20" s="445"/>
      <c r="C20" s="445"/>
      <c r="D20" s="348">
        <v>731</v>
      </c>
      <c r="E20" s="348" t="s">
        <v>85</v>
      </c>
      <c r="F20" s="348">
        <v>6.3</v>
      </c>
      <c r="G20" s="348" t="s">
        <v>85</v>
      </c>
      <c r="H20" s="352">
        <f>F20*3.7</f>
        <v>23.31</v>
      </c>
      <c r="I20" s="352" t="s">
        <v>85</v>
      </c>
      <c r="J20" s="352" t="s">
        <v>85</v>
      </c>
      <c r="K20" s="348">
        <v>1</v>
      </c>
      <c r="L20" s="445"/>
      <c r="M20" s="348" t="s">
        <v>4230</v>
      </c>
      <c r="N20" s="448"/>
      <c r="O20" s="348" t="s">
        <v>4233</v>
      </c>
      <c r="R20" s="351"/>
    </row>
    <row r="21" spans="1:18" ht="11.4">
      <c r="A21" s="449"/>
      <c r="B21" s="445"/>
      <c r="C21" s="445"/>
      <c r="D21" s="290">
        <v>829</v>
      </c>
      <c r="E21" s="290">
        <v>23</v>
      </c>
      <c r="F21" s="348">
        <v>7.8</v>
      </c>
      <c r="G21" s="348">
        <v>0.1</v>
      </c>
      <c r="H21" s="352">
        <f>F21*3.7</f>
        <v>28.86</v>
      </c>
      <c r="I21" s="352">
        <f>G21*3.7</f>
        <v>0.37000000000000005</v>
      </c>
      <c r="J21" s="354">
        <f>D21/(3.7*4)</f>
        <v>56.013513513513509</v>
      </c>
      <c r="K21" s="348" t="s">
        <v>1652</v>
      </c>
      <c r="L21" s="448" t="s">
        <v>4160</v>
      </c>
      <c r="M21" s="290" t="s">
        <v>4234</v>
      </c>
      <c r="N21" s="445" t="s">
        <v>4168</v>
      </c>
      <c r="O21" s="348" t="s">
        <v>4235</v>
      </c>
      <c r="Q21" s="349"/>
      <c r="R21" s="351"/>
    </row>
    <row r="22" spans="1:18" ht="11.4">
      <c r="A22" s="449"/>
      <c r="B22" s="445"/>
      <c r="C22" s="445"/>
      <c r="D22" s="348">
        <v>714</v>
      </c>
      <c r="E22" s="348" t="s">
        <v>85</v>
      </c>
      <c r="F22" s="348">
        <v>7.3</v>
      </c>
      <c r="G22" s="348" t="s">
        <v>85</v>
      </c>
      <c r="H22" s="352">
        <f>F22*3.7</f>
        <v>27.01</v>
      </c>
      <c r="I22" s="352" t="s">
        <v>85</v>
      </c>
      <c r="J22" s="352" t="s">
        <v>85</v>
      </c>
      <c r="K22" s="348">
        <v>1</v>
      </c>
      <c r="L22" s="448"/>
      <c r="M22" s="348" t="s">
        <v>4230</v>
      </c>
      <c r="N22" s="445"/>
      <c r="O22" s="348" t="s">
        <v>4233</v>
      </c>
      <c r="R22" s="351"/>
    </row>
    <row r="23" spans="1:18">
      <c r="A23" s="449"/>
      <c r="B23" s="445"/>
      <c r="C23" s="445"/>
      <c r="D23" s="448" t="s">
        <v>4169</v>
      </c>
      <c r="E23" s="448"/>
      <c r="F23" s="448" t="s">
        <v>4170</v>
      </c>
      <c r="G23" s="448"/>
      <c r="H23" s="455" t="s">
        <v>4251</v>
      </c>
      <c r="I23" s="455"/>
      <c r="J23" s="354">
        <v>29</v>
      </c>
      <c r="K23" s="348" t="s">
        <v>85</v>
      </c>
      <c r="L23" s="290" t="s">
        <v>4147</v>
      </c>
      <c r="M23" s="348" t="s">
        <v>85</v>
      </c>
      <c r="N23" s="290" t="s">
        <v>4147</v>
      </c>
      <c r="O23" s="348" t="s">
        <v>85</v>
      </c>
      <c r="P23" s="349"/>
      <c r="Q23" s="349"/>
      <c r="R23" s="350"/>
    </row>
    <row r="24" spans="1:18">
      <c r="A24" s="449"/>
      <c r="B24" s="445"/>
      <c r="C24" s="445"/>
      <c r="D24" s="448" t="s">
        <v>2010</v>
      </c>
      <c r="E24" s="448"/>
      <c r="F24" s="448" t="s">
        <v>4145</v>
      </c>
      <c r="G24" s="448"/>
      <c r="H24" s="455" t="s">
        <v>4252</v>
      </c>
      <c r="I24" s="455"/>
      <c r="J24" s="354" t="s">
        <v>4253</v>
      </c>
      <c r="K24" s="348" t="s">
        <v>85</v>
      </c>
      <c r="L24" s="290" t="s">
        <v>4146</v>
      </c>
      <c r="M24" s="348" t="s">
        <v>85</v>
      </c>
      <c r="N24" s="290" t="s">
        <v>4146</v>
      </c>
      <c r="O24" s="348" t="s">
        <v>85</v>
      </c>
      <c r="P24" s="349"/>
      <c r="Q24" s="349"/>
      <c r="R24" s="350"/>
    </row>
    <row r="25" spans="1:18" s="325" customFormat="1" ht="11.4">
      <c r="A25" s="449" t="s">
        <v>12</v>
      </c>
      <c r="B25" s="445" t="s">
        <v>68</v>
      </c>
      <c r="C25" s="445" t="s">
        <v>1392</v>
      </c>
      <c r="D25" s="290">
        <v>678</v>
      </c>
      <c r="E25" s="290">
        <v>45</v>
      </c>
      <c r="F25" s="348" t="s">
        <v>85</v>
      </c>
      <c r="G25" s="348" t="s">
        <v>85</v>
      </c>
      <c r="H25" s="352" t="s">
        <v>85</v>
      </c>
      <c r="I25" s="352" t="s">
        <v>85</v>
      </c>
      <c r="J25" s="354">
        <f>D25/(3.7*7)</f>
        <v>26.177606177606176</v>
      </c>
      <c r="K25" s="348">
        <v>5</v>
      </c>
      <c r="L25" s="448" t="s">
        <v>4158</v>
      </c>
      <c r="M25" s="290" t="s">
        <v>4229</v>
      </c>
      <c r="N25" s="445" t="s">
        <v>85</v>
      </c>
      <c r="O25" s="445" t="s">
        <v>85</v>
      </c>
      <c r="P25" s="349"/>
      <c r="Q25" s="349"/>
      <c r="R25" s="350"/>
    </row>
    <row r="26" spans="1:18" ht="11.4">
      <c r="A26" s="449"/>
      <c r="B26" s="445"/>
      <c r="C26" s="445"/>
      <c r="D26" s="348">
        <v>584</v>
      </c>
      <c r="E26" s="348" t="s">
        <v>85</v>
      </c>
      <c r="F26" s="348" t="s">
        <v>85</v>
      </c>
      <c r="G26" s="348" t="s">
        <v>85</v>
      </c>
      <c r="H26" s="352" t="s">
        <v>85</v>
      </c>
      <c r="I26" s="352" t="s">
        <v>85</v>
      </c>
      <c r="J26" s="348" t="s">
        <v>85</v>
      </c>
      <c r="K26" s="348">
        <v>1</v>
      </c>
      <c r="L26" s="448"/>
      <c r="M26" s="348" t="s">
        <v>4230</v>
      </c>
      <c r="N26" s="445"/>
      <c r="O26" s="445"/>
      <c r="R26" s="351"/>
    </row>
    <row r="27" spans="1:18" s="325" customFormat="1">
      <c r="A27" s="357" t="s">
        <v>9</v>
      </c>
      <c r="B27" s="348" t="s">
        <v>68</v>
      </c>
      <c r="C27" s="348" t="s">
        <v>1392</v>
      </c>
      <c r="D27" s="290">
        <v>716</v>
      </c>
      <c r="E27" s="290">
        <v>46</v>
      </c>
      <c r="F27" s="348" t="s">
        <v>85</v>
      </c>
      <c r="G27" s="348" t="s">
        <v>85</v>
      </c>
      <c r="H27" s="352" t="s">
        <v>85</v>
      </c>
      <c r="I27" s="352" t="s">
        <v>85</v>
      </c>
      <c r="J27" s="352">
        <f>D27/(3.7*7)</f>
        <v>27.644787644787641</v>
      </c>
      <c r="K27" s="348">
        <v>5</v>
      </c>
      <c r="L27" s="333" t="s">
        <v>4157</v>
      </c>
      <c r="M27" s="333" t="s">
        <v>1393</v>
      </c>
      <c r="N27" s="348" t="s">
        <v>85</v>
      </c>
      <c r="O27" s="348" t="s">
        <v>85</v>
      </c>
      <c r="P27" s="349"/>
      <c r="Q27" s="349"/>
      <c r="R27" s="350"/>
    </row>
    <row r="28" spans="1:18" s="325" customFormat="1">
      <c r="A28" s="357" t="s">
        <v>10</v>
      </c>
      <c r="B28" s="348" t="s">
        <v>68</v>
      </c>
      <c r="C28" s="348" t="s">
        <v>1392</v>
      </c>
      <c r="D28" s="290">
        <v>731</v>
      </c>
      <c r="E28" s="290">
        <v>42</v>
      </c>
      <c r="F28" s="348" t="s">
        <v>85</v>
      </c>
      <c r="G28" s="348" t="s">
        <v>85</v>
      </c>
      <c r="H28" s="352" t="s">
        <v>85</v>
      </c>
      <c r="I28" s="352" t="s">
        <v>85</v>
      </c>
      <c r="J28" s="352">
        <f>D28/(3.7*7)</f>
        <v>28.223938223938223</v>
      </c>
      <c r="K28" s="348">
        <v>8</v>
      </c>
      <c r="L28" s="333" t="s">
        <v>4157</v>
      </c>
      <c r="M28" s="333" t="s">
        <v>1393</v>
      </c>
      <c r="N28" s="348" t="s">
        <v>85</v>
      </c>
      <c r="O28" s="348" t="s">
        <v>85</v>
      </c>
      <c r="P28" s="349"/>
      <c r="Q28" s="349"/>
      <c r="R28" s="350"/>
    </row>
    <row r="29" spans="1:18">
      <c r="A29" s="361" t="s">
        <v>4144</v>
      </c>
      <c r="B29" s="334" t="s">
        <v>68</v>
      </c>
      <c r="C29" s="334" t="s">
        <v>1392</v>
      </c>
      <c r="D29" s="453" t="s">
        <v>4163</v>
      </c>
      <c r="E29" s="453"/>
      <c r="F29" s="453" t="s">
        <v>4143</v>
      </c>
      <c r="G29" s="453"/>
      <c r="H29" s="454" t="s">
        <v>4254</v>
      </c>
      <c r="I29" s="454"/>
      <c r="J29" s="360" t="s">
        <v>4255</v>
      </c>
      <c r="K29" s="360" t="s">
        <v>85</v>
      </c>
      <c r="L29" s="334" t="s">
        <v>2009</v>
      </c>
      <c r="M29" s="334" t="s">
        <v>85</v>
      </c>
      <c r="N29" s="334" t="s">
        <v>2009</v>
      </c>
      <c r="O29" s="334" t="s">
        <v>85</v>
      </c>
    </row>
    <row r="30" spans="1:18" ht="58.2" customHeight="1">
      <c r="A30" s="452" t="s">
        <v>4313</v>
      </c>
      <c r="B30" s="452"/>
      <c r="C30" s="452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N30" s="452"/>
      <c r="O30" s="452"/>
    </row>
    <row r="31" spans="1:18">
      <c r="F31" s="355"/>
    </row>
  </sheetData>
  <mergeCells count="51">
    <mergeCell ref="A1:O1"/>
    <mergeCell ref="A30:O30"/>
    <mergeCell ref="D29:E29"/>
    <mergeCell ref="F29:G29"/>
    <mergeCell ref="H29:I29"/>
    <mergeCell ref="H24:I24"/>
    <mergeCell ref="F23:G23"/>
    <mergeCell ref="H23:I23"/>
    <mergeCell ref="B15:B16"/>
    <mergeCell ref="B17:B18"/>
    <mergeCell ref="N21:N22"/>
    <mergeCell ref="C19:C24"/>
    <mergeCell ref="A19:A24"/>
    <mergeCell ref="D23:E23"/>
    <mergeCell ref="A3:A4"/>
    <mergeCell ref="A15:A16"/>
    <mergeCell ref="A10:A11"/>
    <mergeCell ref="A17:A18"/>
    <mergeCell ref="L3:L4"/>
    <mergeCell ref="L15:L16"/>
    <mergeCell ref="L10:L11"/>
    <mergeCell ref="L12:L13"/>
    <mergeCell ref="L17:L18"/>
    <mergeCell ref="C3:C4"/>
    <mergeCell ref="C15:C16"/>
    <mergeCell ref="C10:C11"/>
    <mergeCell ref="C17:C18"/>
    <mergeCell ref="B3:B4"/>
    <mergeCell ref="B10:B11"/>
    <mergeCell ref="B12:B14"/>
    <mergeCell ref="N3:N4"/>
    <mergeCell ref="N15:N16"/>
    <mergeCell ref="N10:N11"/>
    <mergeCell ref="N12:N13"/>
    <mergeCell ref="N17:N18"/>
    <mergeCell ref="O15:O16"/>
    <mergeCell ref="O17:O18"/>
    <mergeCell ref="O25:O26"/>
    <mergeCell ref="A12:A14"/>
    <mergeCell ref="C12:C14"/>
    <mergeCell ref="L25:L26"/>
    <mergeCell ref="N19:N20"/>
    <mergeCell ref="N25:N26"/>
    <mergeCell ref="L19:L20"/>
    <mergeCell ref="A25:A26"/>
    <mergeCell ref="C25:C26"/>
    <mergeCell ref="F24:G24"/>
    <mergeCell ref="D24:E24"/>
    <mergeCell ref="B25:B26"/>
    <mergeCell ref="B19:B24"/>
    <mergeCell ref="L21:L2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autoPageBreaks="0"/>
  </sheetPr>
  <dimension ref="A1:AN32"/>
  <sheetViews>
    <sheetView workbookViewId="0">
      <selection activeCell="A2" sqref="A2"/>
    </sheetView>
  </sheetViews>
  <sheetFormatPr defaultRowHeight="10.199999999999999"/>
  <cols>
    <col min="1" max="1" width="6.109375" style="287" customWidth="1"/>
    <col min="2" max="2" width="26.33203125" style="287" bestFit="1" customWidth="1"/>
    <col min="3" max="3" width="5.88671875" style="287" bestFit="1" customWidth="1"/>
    <col min="4" max="4" width="17" style="287" bestFit="1" customWidth="1"/>
    <col min="5" max="5" width="2.33203125" style="347" bestFit="1" customWidth="1"/>
    <col min="6" max="6" width="8" style="287" bestFit="1" customWidth="1"/>
    <col min="7" max="7" width="3.109375" style="287" bestFit="1" customWidth="1"/>
    <col min="8" max="8" width="4.88671875" style="381" bestFit="1" customWidth="1"/>
    <col min="9" max="9" width="7.77734375" style="382" bestFit="1" customWidth="1"/>
    <col min="10" max="10" width="3" style="382" bestFit="1" customWidth="1"/>
    <col min="11" max="11" width="4.88671875" style="381" bestFit="1" customWidth="1"/>
    <col min="12" max="12" width="3.88671875" style="287" bestFit="1" customWidth="1"/>
    <col min="13" max="13" width="5" style="365" bestFit="1" customWidth="1"/>
    <col min="14" max="14" width="5.21875" style="365" bestFit="1" customWidth="1"/>
    <col min="15" max="15" width="5.33203125" style="365" bestFit="1" customWidth="1"/>
    <col min="16" max="16" width="3.44140625" style="287" bestFit="1" customWidth="1"/>
    <col min="17" max="17" width="17" style="287" customWidth="1"/>
    <col min="18" max="18" width="8" style="365" bestFit="1" customWidth="1"/>
    <col min="19" max="20" width="5.5546875" style="365" bestFit="1" customWidth="1"/>
    <col min="21" max="21" width="5" style="287" bestFit="1" customWidth="1"/>
    <col min="22" max="23" width="3.5546875" style="287" bestFit="1" customWidth="1"/>
    <col min="24" max="24" width="3.109375" style="287" bestFit="1" customWidth="1"/>
    <col min="25" max="25" width="3.77734375" style="287" customWidth="1"/>
    <col min="26" max="26" width="4.5546875" style="287" bestFit="1" customWidth="1"/>
    <col min="27" max="27" width="3.77734375" style="287" customWidth="1"/>
    <col min="28" max="28" width="4.5546875" style="287" bestFit="1" customWidth="1"/>
    <col min="29" max="32" width="3" style="287" bestFit="1" customWidth="1"/>
    <col min="33" max="16384" width="8.88671875" style="287"/>
  </cols>
  <sheetData>
    <row r="1" spans="1:40">
      <c r="A1" s="440" t="s">
        <v>4332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40" ht="11.4">
      <c r="A2" s="358" t="s">
        <v>498</v>
      </c>
      <c r="B2" s="338" t="s">
        <v>1610</v>
      </c>
      <c r="C2" s="323" t="s">
        <v>4311</v>
      </c>
      <c r="D2" s="323" t="s">
        <v>1611</v>
      </c>
      <c r="E2" s="359" t="s">
        <v>72</v>
      </c>
      <c r="F2" s="323" t="s">
        <v>4167</v>
      </c>
      <c r="G2" s="323" t="s">
        <v>4236</v>
      </c>
      <c r="H2" s="366" t="s">
        <v>71</v>
      </c>
      <c r="I2" s="367" t="s">
        <v>4240</v>
      </c>
      <c r="J2" s="367" t="s">
        <v>4236</v>
      </c>
      <c r="K2" s="366" t="s">
        <v>71</v>
      </c>
      <c r="L2" s="323" t="s">
        <v>73</v>
      </c>
      <c r="M2" s="368" t="s">
        <v>4237</v>
      </c>
      <c r="N2" s="368" t="s">
        <v>4238</v>
      </c>
      <c r="O2" s="368" t="s">
        <v>4239</v>
      </c>
      <c r="P2" s="323" t="s">
        <v>487</v>
      </c>
      <c r="AK2" s="318"/>
      <c r="AL2" s="318"/>
      <c r="AM2" s="318"/>
      <c r="AN2" s="318"/>
    </row>
    <row r="3" spans="1:40" ht="14.4" customHeight="1">
      <c r="A3" s="383" t="s">
        <v>21</v>
      </c>
      <c r="B3" s="303" t="s">
        <v>37</v>
      </c>
      <c r="C3" s="331" t="s">
        <v>4309</v>
      </c>
      <c r="D3" s="331" t="s">
        <v>1463</v>
      </c>
      <c r="E3" s="369">
        <v>18</v>
      </c>
      <c r="F3" s="370">
        <v>301.3</v>
      </c>
      <c r="G3" s="370">
        <v>2.7</v>
      </c>
      <c r="H3" s="371">
        <v>0.97</v>
      </c>
      <c r="I3" s="370">
        <v>301.39999999999998</v>
      </c>
      <c r="J3" s="370">
        <v>1.2</v>
      </c>
      <c r="K3" s="371">
        <v>0.67</v>
      </c>
      <c r="L3" s="371">
        <f t="shared" ref="L3:L16" si="0">100*(F3-I3)/F3</f>
        <v>-3.3189512114160602E-2</v>
      </c>
      <c r="M3" s="372">
        <v>0.61723422093343427</v>
      </c>
      <c r="N3" s="372">
        <v>0.2577101322090849</v>
      </c>
      <c r="O3" s="372">
        <v>0.90544236497241892</v>
      </c>
      <c r="P3" s="326">
        <v>3</v>
      </c>
      <c r="V3" s="373"/>
      <c r="AK3" s="347"/>
      <c r="AL3" s="347"/>
      <c r="AM3" s="347"/>
      <c r="AN3" s="347"/>
    </row>
    <row r="4" spans="1:40">
      <c r="A4" s="384" t="s">
        <v>22</v>
      </c>
      <c r="B4" s="303" t="s">
        <v>38</v>
      </c>
      <c r="C4" s="331" t="s">
        <v>4309</v>
      </c>
      <c r="D4" s="331" t="s">
        <v>1463</v>
      </c>
      <c r="E4" s="369">
        <v>19</v>
      </c>
      <c r="F4" s="370">
        <v>299.5</v>
      </c>
      <c r="G4" s="370">
        <v>2.9</v>
      </c>
      <c r="H4" s="371">
        <v>1.1200000000000001</v>
      </c>
      <c r="I4" s="370">
        <v>299.8</v>
      </c>
      <c r="J4" s="370">
        <v>1.7</v>
      </c>
      <c r="K4" s="371">
        <v>1.1599999999999999</v>
      </c>
      <c r="L4" s="371">
        <f t="shared" si="0"/>
        <v>-0.10016694490818409</v>
      </c>
      <c r="M4" s="374">
        <v>0.39532119532167198</v>
      </c>
      <c r="N4" s="374">
        <v>2.7734317700020827E-2</v>
      </c>
      <c r="O4" s="374">
        <v>0.68259725582956421</v>
      </c>
      <c r="P4" s="326">
        <v>3</v>
      </c>
      <c r="V4" s="373"/>
      <c r="AK4" s="347"/>
      <c r="AL4" s="347"/>
      <c r="AM4" s="347"/>
      <c r="AN4" s="347"/>
    </row>
    <row r="5" spans="1:40">
      <c r="A5" s="384" t="s">
        <v>23</v>
      </c>
      <c r="B5" s="303" t="s">
        <v>1601</v>
      </c>
      <c r="C5" s="331" t="s">
        <v>4309</v>
      </c>
      <c r="D5" s="331" t="s">
        <v>1463</v>
      </c>
      <c r="E5" s="369">
        <v>19</v>
      </c>
      <c r="F5" s="370">
        <v>309.2</v>
      </c>
      <c r="G5" s="370">
        <v>3</v>
      </c>
      <c r="H5" s="371">
        <v>0.72</v>
      </c>
      <c r="I5" s="370">
        <v>309.3</v>
      </c>
      <c r="J5" s="370">
        <v>1.7</v>
      </c>
      <c r="K5" s="371">
        <v>0.96</v>
      </c>
      <c r="L5" s="371">
        <f t="shared" si="0"/>
        <v>-3.2341526520059102E-2</v>
      </c>
      <c r="M5" s="374">
        <v>0.40531586894127836</v>
      </c>
      <c r="N5" s="374">
        <v>0.22454563493345919</v>
      </c>
      <c r="O5" s="374">
        <v>0.56967741772727831</v>
      </c>
      <c r="P5" s="326">
        <v>1</v>
      </c>
      <c r="AK5" s="347"/>
      <c r="AL5" s="347"/>
      <c r="AM5" s="347"/>
      <c r="AN5" s="347"/>
    </row>
    <row r="6" spans="1:40">
      <c r="A6" s="384" t="s">
        <v>24</v>
      </c>
      <c r="B6" s="303" t="s">
        <v>1383</v>
      </c>
      <c r="C6" s="331" t="s">
        <v>4309</v>
      </c>
      <c r="D6" s="331" t="s">
        <v>1463</v>
      </c>
      <c r="E6" s="369">
        <v>21</v>
      </c>
      <c r="F6" s="370">
        <v>313.39999999999998</v>
      </c>
      <c r="G6" s="370">
        <v>2.8</v>
      </c>
      <c r="H6" s="371">
        <v>0.99</v>
      </c>
      <c r="I6" s="370">
        <v>313.39999999999998</v>
      </c>
      <c r="J6" s="370">
        <v>1.3</v>
      </c>
      <c r="K6" s="371">
        <v>0.69</v>
      </c>
      <c r="L6" s="371">
        <f t="shared" si="0"/>
        <v>0</v>
      </c>
      <c r="M6" s="374">
        <v>0.67786759167851063</v>
      </c>
      <c r="N6" s="374">
        <v>0.34848588932722091</v>
      </c>
      <c r="O6" s="374">
        <v>1.2342878928711951</v>
      </c>
      <c r="P6" s="375">
        <v>0</v>
      </c>
      <c r="AK6" s="347"/>
      <c r="AL6" s="347"/>
      <c r="AM6" s="347"/>
      <c r="AN6" s="347"/>
    </row>
    <row r="7" spans="1:40">
      <c r="A7" s="384" t="s">
        <v>25</v>
      </c>
      <c r="B7" s="303" t="s">
        <v>488</v>
      </c>
      <c r="C7" s="331" t="s">
        <v>4309</v>
      </c>
      <c r="D7" s="331" t="s">
        <v>1463</v>
      </c>
      <c r="E7" s="369">
        <v>22</v>
      </c>
      <c r="F7" s="370">
        <v>291.5</v>
      </c>
      <c r="G7" s="370">
        <v>2.9</v>
      </c>
      <c r="H7" s="371">
        <v>1.5</v>
      </c>
      <c r="I7" s="370">
        <v>291.8</v>
      </c>
      <c r="J7" s="370">
        <v>1.2</v>
      </c>
      <c r="K7" s="371">
        <v>4.7</v>
      </c>
      <c r="L7" s="371">
        <f t="shared" si="0"/>
        <v>-0.10291595197255965</v>
      </c>
      <c r="M7" s="374">
        <v>0.28828221867565801</v>
      </c>
      <c r="N7" s="374">
        <v>6.9529742317715568E-2</v>
      </c>
      <c r="O7" s="374">
        <v>0.49555064805804305</v>
      </c>
      <c r="P7" s="375">
        <v>9</v>
      </c>
      <c r="AK7" s="347"/>
      <c r="AL7" s="347"/>
      <c r="AM7" s="347"/>
      <c r="AN7" s="347"/>
    </row>
    <row r="8" spans="1:40">
      <c r="A8" s="384" t="s">
        <v>26</v>
      </c>
      <c r="B8" s="303" t="s">
        <v>1384</v>
      </c>
      <c r="C8" s="331" t="s">
        <v>4309</v>
      </c>
      <c r="D8" s="331" t="s">
        <v>1463</v>
      </c>
      <c r="E8" s="369">
        <v>26</v>
      </c>
      <c r="F8" s="370">
        <v>294.39999999999998</v>
      </c>
      <c r="G8" s="370">
        <v>2.6</v>
      </c>
      <c r="H8" s="371">
        <v>1.1200000000000001</v>
      </c>
      <c r="I8" s="370">
        <v>294.60000000000002</v>
      </c>
      <c r="J8" s="370">
        <v>1</v>
      </c>
      <c r="K8" s="371">
        <v>6</v>
      </c>
      <c r="L8" s="371">
        <f t="shared" si="0"/>
        <v>-6.7934782608711108E-2</v>
      </c>
      <c r="M8" s="374">
        <v>0.42088032173600742</v>
      </c>
      <c r="N8" s="374">
        <v>0.10909710698851952</v>
      </c>
      <c r="O8" s="374">
        <v>1.2101737601835614</v>
      </c>
      <c r="P8" s="375">
        <v>16</v>
      </c>
      <c r="AK8" s="347"/>
      <c r="AL8" s="347"/>
      <c r="AM8" s="347"/>
      <c r="AN8" s="347"/>
    </row>
    <row r="9" spans="1:40">
      <c r="A9" s="384" t="s">
        <v>27</v>
      </c>
      <c r="B9" s="303" t="s">
        <v>1600</v>
      </c>
      <c r="C9" s="331" t="s">
        <v>4309</v>
      </c>
      <c r="D9" s="331" t="s">
        <v>1463</v>
      </c>
      <c r="E9" s="369">
        <v>25</v>
      </c>
      <c r="F9" s="370">
        <v>298.89999999999998</v>
      </c>
      <c r="G9" s="370">
        <v>2.8</v>
      </c>
      <c r="H9" s="371">
        <v>1.4</v>
      </c>
      <c r="I9" s="370">
        <v>299.10000000000002</v>
      </c>
      <c r="J9" s="370">
        <v>1.5</v>
      </c>
      <c r="K9" s="371">
        <v>0.16</v>
      </c>
      <c r="L9" s="371">
        <f t="shared" si="0"/>
        <v>-6.6912010705936928E-2</v>
      </c>
      <c r="M9" s="374">
        <v>0.36418282669523394</v>
      </c>
      <c r="N9" s="374">
        <v>0.10564097762649907</v>
      </c>
      <c r="O9" s="374">
        <v>0.55472649583579114</v>
      </c>
      <c r="P9" s="375">
        <v>4</v>
      </c>
      <c r="AK9" s="347"/>
      <c r="AL9" s="347"/>
      <c r="AM9" s="347"/>
      <c r="AN9" s="347"/>
    </row>
    <row r="10" spans="1:40">
      <c r="A10" s="384" t="s">
        <v>28</v>
      </c>
      <c r="B10" s="303" t="s">
        <v>1602</v>
      </c>
      <c r="C10" s="331" t="s">
        <v>4309</v>
      </c>
      <c r="D10" s="331" t="s">
        <v>1463</v>
      </c>
      <c r="E10" s="369">
        <v>5</v>
      </c>
      <c r="F10" s="370">
        <v>296.8</v>
      </c>
      <c r="G10" s="370">
        <v>4.5</v>
      </c>
      <c r="H10" s="371">
        <v>2</v>
      </c>
      <c r="I10" s="370">
        <v>297.2</v>
      </c>
      <c r="J10" s="370">
        <v>3.5</v>
      </c>
      <c r="K10" s="371">
        <v>0.21</v>
      </c>
      <c r="L10" s="371">
        <f t="shared" si="0"/>
        <v>-0.13477088948786295</v>
      </c>
      <c r="M10" s="374">
        <v>0.39191394119478185</v>
      </c>
      <c r="N10" s="374">
        <v>0.23390562750542829</v>
      </c>
      <c r="O10" s="374">
        <v>0.61929784567599755</v>
      </c>
      <c r="P10" s="375">
        <v>1</v>
      </c>
      <c r="AK10" s="347"/>
      <c r="AL10" s="347"/>
      <c r="AM10" s="347"/>
      <c r="AN10" s="347"/>
    </row>
    <row r="11" spans="1:40">
      <c r="A11" s="384" t="s">
        <v>29</v>
      </c>
      <c r="B11" s="303" t="s">
        <v>2011</v>
      </c>
      <c r="C11" s="331" t="s">
        <v>4309</v>
      </c>
      <c r="D11" s="331" t="s">
        <v>1463</v>
      </c>
      <c r="E11" s="369">
        <v>21</v>
      </c>
      <c r="F11" s="376">
        <v>280.10000000000002</v>
      </c>
      <c r="G11" s="370">
        <v>3.1</v>
      </c>
      <c r="H11" s="371">
        <v>0.91</v>
      </c>
      <c r="I11" s="370">
        <v>280.3</v>
      </c>
      <c r="J11" s="370">
        <v>2.1</v>
      </c>
      <c r="K11" s="371">
        <v>0.15</v>
      </c>
      <c r="L11" s="371">
        <f t="shared" si="0"/>
        <v>-7.1403070332020216E-2</v>
      </c>
      <c r="M11" s="374">
        <v>0.54317366058065497</v>
      </c>
      <c r="N11" s="374">
        <v>0.13290383642344944</v>
      </c>
      <c r="O11" s="374">
        <v>2.4996702717715706</v>
      </c>
      <c r="P11" s="375">
        <v>1</v>
      </c>
      <c r="Y11" s="373"/>
      <c r="AK11" s="347"/>
      <c r="AL11" s="347"/>
      <c r="AM11" s="347"/>
      <c r="AN11" s="347"/>
    </row>
    <row r="12" spans="1:40" ht="14.4" customHeight="1">
      <c r="A12" s="384" t="s">
        <v>30</v>
      </c>
      <c r="B12" s="303" t="s">
        <v>489</v>
      </c>
      <c r="C12" s="331" t="s">
        <v>4309</v>
      </c>
      <c r="D12" s="331" t="s">
        <v>1463</v>
      </c>
      <c r="E12" s="369">
        <v>21</v>
      </c>
      <c r="F12" s="370">
        <v>295.3</v>
      </c>
      <c r="G12" s="370">
        <v>3.1</v>
      </c>
      <c r="H12" s="371">
        <v>0.9</v>
      </c>
      <c r="I12" s="370">
        <v>295.39999999999998</v>
      </c>
      <c r="J12" s="370">
        <v>1.5</v>
      </c>
      <c r="K12" s="371">
        <v>0.43</v>
      </c>
      <c r="L12" s="371">
        <f t="shared" si="0"/>
        <v>-3.3863867253628818E-2</v>
      </c>
      <c r="M12" s="374">
        <v>0.45601517580862561</v>
      </c>
      <c r="N12" s="374">
        <v>4.4962203836591552E-2</v>
      </c>
      <c r="O12" s="374">
        <v>0.92466303297564323</v>
      </c>
      <c r="P12" s="375">
        <v>4</v>
      </c>
      <c r="Y12" s="373"/>
      <c r="AK12" s="347"/>
      <c r="AL12" s="347"/>
      <c r="AM12" s="347"/>
      <c r="AN12" s="347"/>
    </row>
    <row r="13" spans="1:40">
      <c r="A13" s="384" t="s">
        <v>31</v>
      </c>
      <c r="B13" s="303" t="s">
        <v>1604</v>
      </c>
      <c r="C13" s="331" t="s">
        <v>4309</v>
      </c>
      <c r="D13" s="331" t="s">
        <v>1463</v>
      </c>
      <c r="E13" s="369">
        <v>19</v>
      </c>
      <c r="F13" s="370">
        <v>292.39999999999998</v>
      </c>
      <c r="G13" s="370">
        <v>3.1</v>
      </c>
      <c r="H13" s="371">
        <v>0.96</v>
      </c>
      <c r="I13" s="370">
        <v>292.60000000000002</v>
      </c>
      <c r="J13" s="370">
        <v>1.6</v>
      </c>
      <c r="K13" s="371">
        <v>4.9000000000000002E-2</v>
      </c>
      <c r="L13" s="371">
        <f t="shared" si="0"/>
        <v>-6.8399452804393121E-2</v>
      </c>
      <c r="M13" s="374">
        <v>0.48041517981351084</v>
      </c>
      <c r="N13" s="374">
        <v>0.2304273704274602</v>
      </c>
      <c r="O13" s="374">
        <v>0.74128480319211509</v>
      </c>
      <c r="P13" s="375">
        <v>0</v>
      </c>
      <c r="AK13" s="347"/>
      <c r="AL13" s="347"/>
      <c r="AM13" s="347"/>
      <c r="AN13" s="347"/>
    </row>
    <row r="14" spans="1:40">
      <c r="A14" s="384" t="s">
        <v>32</v>
      </c>
      <c r="B14" s="303" t="s">
        <v>1385</v>
      </c>
      <c r="C14" s="331" t="s">
        <v>4309</v>
      </c>
      <c r="D14" s="331" t="s">
        <v>1463</v>
      </c>
      <c r="E14" s="369">
        <v>27</v>
      </c>
      <c r="F14" s="370">
        <v>294.89999999999998</v>
      </c>
      <c r="G14" s="370">
        <v>3</v>
      </c>
      <c r="H14" s="371">
        <v>0.88</v>
      </c>
      <c r="I14" s="370">
        <v>295</v>
      </c>
      <c r="J14" s="370">
        <v>1.3</v>
      </c>
      <c r="K14" s="371">
        <v>0.3</v>
      </c>
      <c r="L14" s="371">
        <f t="shared" si="0"/>
        <v>-3.3909799932188116E-2</v>
      </c>
      <c r="M14" s="374">
        <v>0.24501097393741864</v>
      </c>
      <c r="N14" s="374">
        <v>3.5244659117520775E-2</v>
      </c>
      <c r="O14" s="374">
        <v>0.42336165255056235</v>
      </c>
      <c r="P14" s="326">
        <v>5</v>
      </c>
      <c r="V14" s="373"/>
      <c r="AK14" s="347"/>
      <c r="AL14" s="347"/>
      <c r="AM14" s="347"/>
      <c r="AN14" s="347"/>
    </row>
    <row r="15" spans="1:40">
      <c r="A15" s="384" t="s">
        <v>33</v>
      </c>
      <c r="B15" s="303" t="s">
        <v>1386</v>
      </c>
      <c r="C15" s="331" t="s">
        <v>4309</v>
      </c>
      <c r="D15" s="331" t="s">
        <v>1463</v>
      </c>
      <c r="E15" s="369">
        <v>9</v>
      </c>
      <c r="F15" s="370">
        <v>290.89999999999998</v>
      </c>
      <c r="G15" s="370">
        <v>3.1</v>
      </c>
      <c r="H15" s="371">
        <v>0.81</v>
      </c>
      <c r="I15" s="370">
        <v>291.10000000000002</v>
      </c>
      <c r="J15" s="370">
        <v>1.8</v>
      </c>
      <c r="K15" s="371">
        <v>2.1</v>
      </c>
      <c r="L15" s="371">
        <f t="shared" si="0"/>
        <v>-6.8752148504656413E-2</v>
      </c>
      <c r="M15" s="374">
        <v>0.28792884008173047</v>
      </c>
      <c r="N15" s="374">
        <v>0.21195849730676386</v>
      </c>
      <c r="O15" s="374">
        <v>0.38627200085581714</v>
      </c>
      <c r="P15" s="326">
        <v>13</v>
      </c>
      <c r="AK15" s="347"/>
      <c r="AL15" s="347"/>
      <c r="AM15" s="347"/>
      <c r="AN15" s="347"/>
    </row>
    <row r="16" spans="1:40">
      <c r="A16" s="384" t="s">
        <v>34</v>
      </c>
      <c r="B16" s="303" t="s">
        <v>38</v>
      </c>
      <c r="C16" s="331" t="s">
        <v>4309</v>
      </c>
      <c r="D16" s="331" t="s">
        <v>1463</v>
      </c>
      <c r="E16" s="369">
        <v>12</v>
      </c>
      <c r="F16" s="376">
        <v>297.60000000000002</v>
      </c>
      <c r="G16" s="370">
        <v>4.9000000000000004</v>
      </c>
      <c r="H16" s="371">
        <v>0.71</v>
      </c>
      <c r="I16" s="370">
        <v>297.89999999999998</v>
      </c>
      <c r="J16" s="370">
        <v>2.5</v>
      </c>
      <c r="K16" s="371">
        <v>0.74</v>
      </c>
      <c r="L16" s="371">
        <f t="shared" si="0"/>
        <v>-0.10080645161288794</v>
      </c>
      <c r="M16" s="374">
        <v>0.16337655502248286</v>
      </c>
      <c r="N16" s="374">
        <v>2.4096149287365837E-2</v>
      </c>
      <c r="O16" s="374">
        <v>0.27916434751055108</v>
      </c>
      <c r="P16" s="326">
        <v>5</v>
      </c>
      <c r="AK16" s="347"/>
      <c r="AL16" s="347"/>
      <c r="AM16" s="347"/>
      <c r="AN16" s="347"/>
    </row>
    <row r="17" spans="1:16">
      <c r="A17" s="384" t="s">
        <v>6</v>
      </c>
      <c r="B17" s="298" t="s">
        <v>4118</v>
      </c>
      <c r="C17" s="331" t="s">
        <v>4309</v>
      </c>
      <c r="D17" s="326" t="s">
        <v>1960</v>
      </c>
      <c r="E17" s="369">
        <v>71</v>
      </c>
      <c r="F17" s="370">
        <v>449.9</v>
      </c>
      <c r="G17" s="370">
        <v>4.5999999999999996</v>
      </c>
      <c r="H17" s="371">
        <v>1.3</v>
      </c>
      <c r="I17" s="370">
        <v>448.8</v>
      </c>
      <c r="J17" s="370">
        <v>1</v>
      </c>
      <c r="K17" s="371">
        <v>1.7</v>
      </c>
      <c r="L17" s="371">
        <f>100*(F17-I17)/F17</f>
        <v>0.24449877750610491</v>
      </c>
      <c r="M17" s="374">
        <v>0.5695490963247668</v>
      </c>
      <c r="N17" s="374">
        <v>0.38261770656482064</v>
      </c>
      <c r="O17" s="374">
        <v>1.3951667912884855</v>
      </c>
      <c r="P17" s="326">
        <v>0</v>
      </c>
    </row>
    <row r="18" spans="1:16">
      <c r="A18" s="385" t="s">
        <v>13</v>
      </c>
      <c r="B18" s="377" t="s">
        <v>1464</v>
      </c>
      <c r="C18" s="331" t="s">
        <v>4309</v>
      </c>
      <c r="D18" s="371" t="s">
        <v>1962</v>
      </c>
      <c r="E18" s="369">
        <v>12</v>
      </c>
      <c r="F18" s="370">
        <v>291.2</v>
      </c>
      <c r="G18" s="370">
        <v>6.4</v>
      </c>
      <c r="H18" s="371">
        <v>8.5</v>
      </c>
      <c r="I18" s="370" t="s">
        <v>85</v>
      </c>
      <c r="J18" s="370" t="s">
        <v>85</v>
      </c>
      <c r="K18" s="370" t="s">
        <v>85</v>
      </c>
      <c r="L18" s="370" t="s">
        <v>85</v>
      </c>
      <c r="M18" s="378">
        <v>1.3646190263581369E-2</v>
      </c>
      <c r="N18" s="378">
        <v>8.0354777416541401E-3</v>
      </c>
      <c r="O18" s="378">
        <v>1.9163171464712071E-2</v>
      </c>
      <c r="P18" s="326" t="s">
        <v>536</v>
      </c>
    </row>
    <row r="19" spans="1:16">
      <c r="A19" s="456" t="s">
        <v>11</v>
      </c>
      <c r="B19" s="458" t="s">
        <v>4135</v>
      </c>
      <c r="C19" s="460" t="s">
        <v>4310</v>
      </c>
      <c r="D19" s="371" t="s">
        <v>1961</v>
      </c>
      <c r="E19" s="369">
        <v>31</v>
      </c>
      <c r="F19" s="370">
        <v>287.7</v>
      </c>
      <c r="G19" s="370">
        <v>5.8</v>
      </c>
      <c r="H19" s="371">
        <v>1.03</v>
      </c>
      <c r="I19" s="370">
        <v>287.7</v>
      </c>
      <c r="J19" s="370">
        <v>5.8</v>
      </c>
      <c r="K19" s="371">
        <v>2.4</v>
      </c>
      <c r="L19" s="371">
        <f>100*(F19-I19)/F19</f>
        <v>0</v>
      </c>
      <c r="M19" s="370" t="s">
        <v>85</v>
      </c>
      <c r="N19" s="370" t="s">
        <v>85</v>
      </c>
      <c r="O19" s="370" t="s">
        <v>85</v>
      </c>
      <c r="P19" s="370" t="s">
        <v>85</v>
      </c>
    </row>
    <row r="20" spans="1:16">
      <c r="A20" s="457"/>
      <c r="B20" s="459"/>
      <c r="C20" s="453"/>
      <c r="D20" s="334" t="s">
        <v>2008</v>
      </c>
      <c r="E20" s="360">
        <v>9</v>
      </c>
      <c r="F20" s="334">
        <v>295.60000000000002</v>
      </c>
      <c r="G20" s="334">
        <v>5.9</v>
      </c>
      <c r="H20" s="379">
        <v>0.97</v>
      </c>
      <c r="I20" s="380">
        <v>296.39999999999998</v>
      </c>
      <c r="J20" s="380">
        <v>5.9</v>
      </c>
      <c r="K20" s="379">
        <v>3.8</v>
      </c>
      <c r="L20" s="379">
        <f>100*(F20-I20)/F20</f>
        <v>-0.27063599458726473</v>
      </c>
      <c r="M20" s="370" t="s">
        <v>85</v>
      </c>
      <c r="N20" s="370" t="s">
        <v>85</v>
      </c>
      <c r="O20" s="370" t="s">
        <v>85</v>
      </c>
      <c r="P20" s="370" t="s">
        <v>85</v>
      </c>
    </row>
    <row r="21" spans="1:16">
      <c r="A21" s="444" t="s">
        <v>4312</v>
      </c>
      <c r="B21" s="444"/>
      <c r="C21" s="444"/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</row>
    <row r="23" spans="1:16">
      <c r="F23" s="382"/>
    </row>
    <row r="29" spans="1:16">
      <c r="F29" s="382"/>
    </row>
    <row r="30" spans="1:16">
      <c r="F30" s="382"/>
    </row>
    <row r="32" spans="1:16">
      <c r="F32" s="382"/>
    </row>
  </sheetData>
  <mergeCells count="5">
    <mergeCell ref="A19:A20"/>
    <mergeCell ref="B19:B20"/>
    <mergeCell ref="C19:C20"/>
    <mergeCell ref="A1:P1"/>
    <mergeCell ref="A21:P2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17"/>
  <sheetViews>
    <sheetView zoomScale="85" zoomScaleNormal="85" workbookViewId="0">
      <selection activeCell="A2" sqref="A2"/>
    </sheetView>
  </sheetViews>
  <sheetFormatPr defaultColWidth="10.5546875" defaultRowHeight="10.199999999999999"/>
  <cols>
    <col min="1" max="1" width="9.21875" style="287" bestFit="1" customWidth="1"/>
    <col min="2" max="2" width="20.6640625" style="287" bestFit="1" customWidth="1"/>
    <col min="3" max="3" width="7.77734375" style="287" customWidth="1"/>
    <col min="4" max="4" width="2.77734375" style="287" bestFit="1" customWidth="1"/>
    <col min="5" max="5" width="4.33203125" style="287" bestFit="1" customWidth="1"/>
    <col min="6" max="6" width="8.109375" style="287" bestFit="1" customWidth="1"/>
    <col min="7" max="7" width="2.77734375" style="287" bestFit="1" customWidth="1"/>
    <col min="8" max="8" width="4.5546875" style="287" bestFit="1" customWidth="1"/>
    <col min="9" max="16384" width="10.5546875" style="287"/>
  </cols>
  <sheetData>
    <row r="1" spans="1:8" ht="32.4" customHeight="1">
      <c r="A1" s="461" t="s">
        <v>4331</v>
      </c>
      <c r="B1" s="461"/>
      <c r="C1" s="461"/>
      <c r="D1" s="461"/>
      <c r="E1" s="461"/>
      <c r="F1" s="461"/>
      <c r="G1" s="461"/>
      <c r="H1" s="461"/>
    </row>
    <row r="2" spans="1:8">
      <c r="A2" s="358" t="s">
        <v>498</v>
      </c>
      <c r="B2" s="358" t="s">
        <v>1452</v>
      </c>
      <c r="C2" s="323" t="s">
        <v>1936</v>
      </c>
      <c r="D2" s="323" t="s">
        <v>72</v>
      </c>
      <c r="E2" s="323" t="s">
        <v>1454</v>
      </c>
      <c r="F2" s="323" t="s">
        <v>1937</v>
      </c>
      <c r="G2" s="323" t="s">
        <v>72</v>
      </c>
      <c r="H2" s="323" t="s">
        <v>1454</v>
      </c>
    </row>
    <row r="3" spans="1:8">
      <c r="A3" s="357" t="s">
        <v>11</v>
      </c>
      <c r="B3" s="357" t="s">
        <v>68</v>
      </c>
      <c r="C3" s="348" t="s">
        <v>1949</v>
      </c>
      <c r="D3" s="348">
        <v>3</v>
      </c>
      <c r="E3" s="348" t="s">
        <v>1455</v>
      </c>
      <c r="F3" s="348" t="s">
        <v>2007</v>
      </c>
      <c r="G3" s="348">
        <v>4</v>
      </c>
      <c r="H3" s="348" t="s">
        <v>1455</v>
      </c>
    </row>
    <row r="4" spans="1:8">
      <c r="A4" s="357" t="s">
        <v>12</v>
      </c>
      <c r="B4" s="357" t="s">
        <v>68</v>
      </c>
      <c r="C4" s="348" t="s">
        <v>1938</v>
      </c>
      <c r="D4" s="348">
        <v>2</v>
      </c>
      <c r="E4" s="348" t="s">
        <v>1455</v>
      </c>
      <c r="F4" s="348" t="s">
        <v>1950</v>
      </c>
      <c r="G4" s="386">
        <v>2</v>
      </c>
      <c r="H4" s="348" t="s">
        <v>1455</v>
      </c>
    </row>
    <row r="5" spans="1:8">
      <c r="A5" s="357" t="s">
        <v>1931</v>
      </c>
      <c r="B5" s="357" t="s">
        <v>68</v>
      </c>
      <c r="C5" s="348" t="s">
        <v>1939</v>
      </c>
      <c r="D5" s="348">
        <v>3</v>
      </c>
      <c r="E5" s="348" t="s">
        <v>1455</v>
      </c>
      <c r="F5" s="348" t="s">
        <v>1951</v>
      </c>
      <c r="G5" s="348">
        <v>2</v>
      </c>
      <c r="H5" s="348" t="s">
        <v>1455</v>
      </c>
    </row>
    <row r="6" spans="1:8">
      <c r="A6" s="357" t="s">
        <v>36</v>
      </c>
      <c r="B6" s="357" t="s">
        <v>4117</v>
      </c>
      <c r="C6" s="348" t="s">
        <v>1940</v>
      </c>
      <c r="D6" s="348">
        <v>2</v>
      </c>
      <c r="E6" s="348" t="s">
        <v>1455</v>
      </c>
      <c r="F6" s="348" t="s">
        <v>1952</v>
      </c>
      <c r="G6" s="348">
        <v>3</v>
      </c>
      <c r="H6" s="348" t="s">
        <v>1455</v>
      </c>
    </row>
    <row r="7" spans="1:8">
      <c r="A7" s="357" t="s">
        <v>1</v>
      </c>
      <c r="B7" s="357" t="s">
        <v>4117</v>
      </c>
      <c r="C7" s="348" t="s">
        <v>1941</v>
      </c>
      <c r="D7" s="348">
        <v>3</v>
      </c>
      <c r="E7" s="348" t="s">
        <v>1455</v>
      </c>
      <c r="F7" s="348" t="s">
        <v>1953</v>
      </c>
      <c r="G7" s="348">
        <v>5</v>
      </c>
      <c r="H7" s="348" t="s">
        <v>1455</v>
      </c>
    </row>
    <row r="8" spans="1:8">
      <c r="A8" s="357" t="s">
        <v>2</v>
      </c>
      <c r="B8" s="357" t="s">
        <v>4117</v>
      </c>
      <c r="C8" s="348" t="s">
        <v>1942</v>
      </c>
      <c r="D8" s="348">
        <v>2</v>
      </c>
      <c r="E8" s="348" t="s">
        <v>1455</v>
      </c>
      <c r="F8" s="348" t="s">
        <v>1954</v>
      </c>
      <c r="G8" s="348">
        <v>3</v>
      </c>
      <c r="H8" s="348" t="s">
        <v>1459</v>
      </c>
    </row>
    <row r="9" spans="1:8">
      <c r="A9" s="357" t="s">
        <v>15</v>
      </c>
      <c r="B9" s="357" t="s">
        <v>4242</v>
      </c>
      <c r="C9" s="348" t="s">
        <v>1943</v>
      </c>
      <c r="D9" s="348">
        <v>2</v>
      </c>
      <c r="E9" s="348" t="s">
        <v>1455</v>
      </c>
      <c r="F9" s="348" t="s">
        <v>1955</v>
      </c>
      <c r="G9" s="348">
        <v>3</v>
      </c>
      <c r="H9" s="348" t="s">
        <v>1455</v>
      </c>
    </row>
    <row r="10" spans="1:8">
      <c r="A10" s="357" t="s">
        <v>16</v>
      </c>
      <c r="B10" s="357" t="s">
        <v>4242</v>
      </c>
      <c r="C10" s="348" t="s">
        <v>1944</v>
      </c>
      <c r="D10" s="348">
        <v>2</v>
      </c>
      <c r="E10" s="348" t="s">
        <v>1455</v>
      </c>
      <c r="F10" s="348" t="s">
        <v>1944</v>
      </c>
      <c r="G10" s="348">
        <v>3</v>
      </c>
      <c r="H10" s="348" t="s">
        <v>1455</v>
      </c>
    </row>
    <row r="11" spans="1:8">
      <c r="A11" s="357" t="s">
        <v>1932</v>
      </c>
      <c r="B11" s="357" t="s">
        <v>4123</v>
      </c>
      <c r="C11" s="375" t="s">
        <v>1945</v>
      </c>
      <c r="D11" s="348">
        <v>2</v>
      </c>
      <c r="E11" s="348" t="s">
        <v>1455</v>
      </c>
      <c r="F11" s="375" t="s">
        <v>1956</v>
      </c>
      <c r="G11" s="348">
        <v>2</v>
      </c>
      <c r="H11" s="348" t="s">
        <v>1455</v>
      </c>
    </row>
    <row r="12" spans="1:8">
      <c r="A12" s="357" t="s">
        <v>1933</v>
      </c>
      <c r="B12" s="357" t="s">
        <v>4123</v>
      </c>
      <c r="C12" s="375" t="s">
        <v>1946</v>
      </c>
      <c r="D12" s="348">
        <v>2</v>
      </c>
      <c r="E12" s="348" t="s">
        <v>1455</v>
      </c>
      <c r="F12" s="375" t="s">
        <v>1957</v>
      </c>
      <c r="G12" s="348">
        <v>3</v>
      </c>
      <c r="H12" s="348" t="s">
        <v>1455</v>
      </c>
    </row>
    <row r="13" spans="1:8">
      <c r="A13" s="357" t="s">
        <v>1934</v>
      </c>
      <c r="B13" s="357" t="s">
        <v>4123</v>
      </c>
      <c r="C13" s="375" t="s">
        <v>1947</v>
      </c>
      <c r="D13" s="348">
        <v>2</v>
      </c>
      <c r="E13" s="348" t="s">
        <v>1455</v>
      </c>
      <c r="F13" s="375" t="s">
        <v>1958</v>
      </c>
      <c r="G13" s="348">
        <v>3</v>
      </c>
      <c r="H13" s="348" t="s">
        <v>1455</v>
      </c>
    </row>
    <row r="14" spans="1:8">
      <c r="A14" s="387" t="s">
        <v>1935</v>
      </c>
      <c r="B14" s="387" t="s">
        <v>68</v>
      </c>
      <c r="C14" s="388" t="s">
        <v>1948</v>
      </c>
      <c r="D14" s="334">
        <v>2</v>
      </c>
      <c r="E14" s="334" t="s">
        <v>1455</v>
      </c>
      <c r="F14" s="388" t="s">
        <v>1959</v>
      </c>
      <c r="G14" s="334">
        <v>2</v>
      </c>
      <c r="H14" s="334" t="s">
        <v>1455</v>
      </c>
    </row>
    <row r="15" spans="1:8">
      <c r="A15" s="462" t="s">
        <v>4241</v>
      </c>
      <c r="B15" s="462"/>
      <c r="C15" s="462"/>
      <c r="D15" s="462"/>
      <c r="E15" s="462"/>
      <c r="F15" s="462"/>
      <c r="G15" s="462"/>
      <c r="H15" s="462"/>
    </row>
    <row r="17" spans="10:10">
      <c r="J17" s="306"/>
    </row>
  </sheetData>
  <mergeCells count="2">
    <mergeCell ref="A1:H1"/>
    <mergeCell ref="A15:H1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T16"/>
  <sheetViews>
    <sheetView workbookViewId="0">
      <pane ySplit="2" topLeftCell="A3" activePane="bottomLeft" state="frozen"/>
      <selection pane="bottomLeft" activeCell="A2" sqref="A2"/>
    </sheetView>
  </sheetViews>
  <sheetFormatPr defaultRowHeight="10.199999999999999"/>
  <cols>
    <col min="1" max="1" width="12.5546875" style="287" customWidth="1"/>
    <col min="2" max="2" width="6.33203125" style="287" bestFit="1" customWidth="1"/>
    <col min="3" max="3" width="2.33203125" style="287" bestFit="1" customWidth="1"/>
    <col min="4" max="4" width="6.33203125" style="382" bestFit="1" customWidth="1"/>
    <col min="5" max="5" width="3.44140625" style="382" bestFit="1" customWidth="1"/>
    <col min="6" max="6" width="6.5546875" style="382" bestFit="1" customWidth="1"/>
    <col min="7" max="7" width="3.44140625" style="382" bestFit="1" customWidth="1"/>
    <col min="8" max="8" width="4" style="287" bestFit="1" customWidth="1"/>
    <col min="9" max="9" width="11.5546875" style="389" bestFit="1" customWidth="1"/>
    <col min="10" max="10" width="3.77734375" style="382" bestFit="1" customWidth="1"/>
    <col min="11" max="11" width="3.44140625" style="381" bestFit="1" customWidth="1"/>
    <col min="12" max="12" width="10.6640625" style="382" bestFit="1" customWidth="1"/>
    <col min="13" max="13" width="12.21875" style="287" bestFit="1" customWidth="1"/>
    <col min="14" max="15" width="10.44140625" style="382" bestFit="1" customWidth="1"/>
    <col min="16" max="16384" width="8.88671875" style="287"/>
  </cols>
  <sheetData>
    <row r="1" spans="1:20" ht="12">
      <c r="A1" s="325" t="s">
        <v>4330</v>
      </c>
      <c r="B1" s="325"/>
      <c r="H1" s="325"/>
      <c r="M1" s="325"/>
    </row>
    <row r="2" spans="1:20" ht="12">
      <c r="A2" s="358" t="s">
        <v>498</v>
      </c>
      <c r="B2" s="323" t="s">
        <v>2706</v>
      </c>
      <c r="C2" s="323" t="s">
        <v>72</v>
      </c>
      <c r="D2" s="367" t="s">
        <v>4243</v>
      </c>
      <c r="E2" s="367" t="s">
        <v>1381</v>
      </c>
      <c r="F2" s="367" t="s">
        <v>4244</v>
      </c>
      <c r="G2" s="367" t="s">
        <v>1381</v>
      </c>
      <c r="H2" s="323" t="s">
        <v>1606</v>
      </c>
      <c r="I2" s="393" t="s">
        <v>4245</v>
      </c>
      <c r="J2" s="367" t="s">
        <v>4246</v>
      </c>
      <c r="K2" s="366" t="s">
        <v>4247</v>
      </c>
      <c r="L2" s="367" t="s">
        <v>4248</v>
      </c>
      <c r="M2" s="367" t="s">
        <v>4249</v>
      </c>
    </row>
    <row r="3" spans="1:20">
      <c r="A3" s="341" t="s">
        <v>24</v>
      </c>
      <c r="B3" s="326" t="s">
        <v>1391</v>
      </c>
      <c r="C3" s="326">
        <v>9</v>
      </c>
      <c r="D3" s="394">
        <v>0.55575958730933217</v>
      </c>
      <c r="E3" s="370">
        <v>4.4040705664754176</v>
      </c>
      <c r="F3" s="395">
        <v>313.1762711650037</v>
      </c>
      <c r="G3" s="395">
        <v>8.1734438838565495</v>
      </c>
      <c r="H3" s="326">
        <v>1</v>
      </c>
      <c r="I3" s="396">
        <v>-4.3200000000000002E-2</v>
      </c>
      <c r="J3" s="397">
        <v>-0.35309277578260295</v>
      </c>
      <c r="K3" s="398">
        <v>6.4000000000000003E-3</v>
      </c>
      <c r="L3" s="326" t="s">
        <v>1993</v>
      </c>
      <c r="M3" s="326" t="s">
        <v>1983</v>
      </c>
      <c r="O3" s="391"/>
      <c r="P3" s="298"/>
      <c r="Q3" s="392"/>
      <c r="R3" s="298"/>
      <c r="S3" s="298"/>
      <c r="T3" s="298"/>
    </row>
    <row r="4" spans="1:20">
      <c r="A4" s="341" t="s">
        <v>26</v>
      </c>
      <c r="B4" s="326" t="s">
        <v>1391</v>
      </c>
      <c r="C4" s="326">
        <v>17</v>
      </c>
      <c r="D4" s="394">
        <v>-7.3035644383692544</v>
      </c>
      <c r="E4" s="370">
        <v>2.9018278005839013</v>
      </c>
      <c r="F4" s="395">
        <v>295.03227395294931</v>
      </c>
      <c r="G4" s="395">
        <v>6.7836435353917395</v>
      </c>
      <c r="H4" s="326">
        <v>2</v>
      </c>
      <c r="I4" s="399">
        <v>8.7499999999999994E-2</v>
      </c>
      <c r="J4" s="394">
        <v>0.59356880934677714</v>
      </c>
      <c r="K4" s="371">
        <v>4.19E-2</v>
      </c>
      <c r="L4" s="326" t="s">
        <v>1994</v>
      </c>
      <c r="M4" s="326" t="s">
        <v>1992</v>
      </c>
      <c r="O4" s="391"/>
      <c r="P4" s="298"/>
      <c r="Q4" s="392"/>
      <c r="R4" s="298"/>
      <c r="S4" s="298"/>
      <c r="T4" s="298"/>
    </row>
    <row r="5" spans="1:20">
      <c r="A5" s="341" t="s">
        <v>31</v>
      </c>
      <c r="B5" s="326" t="s">
        <v>1391</v>
      </c>
      <c r="C5" s="326">
        <v>11</v>
      </c>
      <c r="D5" s="394">
        <v>-2.6954900503249988</v>
      </c>
      <c r="E5" s="370">
        <v>3.112033040342292</v>
      </c>
      <c r="F5" s="395">
        <v>293.73415761571755</v>
      </c>
      <c r="G5" s="395">
        <v>9.6772412715512655</v>
      </c>
      <c r="H5" s="326">
        <v>2</v>
      </c>
      <c r="I5" s="399">
        <v>-5.0000000000000001E-4</v>
      </c>
      <c r="J5" s="394">
        <v>-4.8386206357756327E-3</v>
      </c>
      <c r="K5" s="371">
        <v>1.9999999999999999E-6</v>
      </c>
      <c r="L5" s="326" t="s">
        <v>1995</v>
      </c>
      <c r="M5" s="326" t="s">
        <v>1984</v>
      </c>
      <c r="O5" s="391"/>
      <c r="P5" s="298"/>
      <c r="Q5" s="392"/>
      <c r="R5" s="298"/>
      <c r="S5" s="298"/>
      <c r="T5" s="298"/>
    </row>
    <row r="6" spans="1:20">
      <c r="A6" s="341" t="s">
        <v>1607</v>
      </c>
      <c r="B6" s="348" t="s">
        <v>2004</v>
      </c>
      <c r="C6" s="326">
        <v>28</v>
      </c>
      <c r="D6" s="394">
        <v>-5.4932495002090125</v>
      </c>
      <c r="E6" s="370">
        <v>5.4393547106596509</v>
      </c>
      <c r="F6" s="395">
        <v>294.52229967760826</v>
      </c>
      <c r="G6" s="395">
        <v>7.9763342177383985</v>
      </c>
      <c r="H6" s="326">
        <v>2</v>
      </c>
      <c r="I6" s="399">
        <v>0.1308</v>
      </c>
      <c r="J6" s="394">
        <v>1.0433045156801826</v>
      </c>
      <c r="K6" s="371">
        <v>3.6799999999999999E-2</v>
      </c>
      <c r="L6" s="326" t="s">
        <v>1996</v>
      </c>
      <c r="M6" s="326" t="s">
        <v>1984</v>
      </c>
      <c r="O6" s="391"/>
      <c r="P6" s="298"/>
      <c r="Q6" s="392"/>
      <c r="R6" s="298"/>
      <c r="S6" s="298"/>
      <c r="T6" s="298"/>
    </row>
    <row r="7" spans="1:20">
      <c r="A7" s="341" t="s">
        <v>29</v>
      </c>
      <c r="B7" s="326" t="s">
        <v>1391</v>
      </c>
      <c r="C7" s="326">
        <v>10</v>
      </c>
      <c r="D7" s="394">
        <v>3.2563671577361397</v>
      </c>
      <c r="E7" s="370">
        <v>2.550357498125384</v>
      </c>
      <c r="F7" s="395">
        <v>279.72295843420909</v>
      </c>
      <c r="G7" s="395">
        <v>10.717673894005376</v>
      </c>
      <c r="H7" s="326">
        <v>3</v>
      </c>
      <c r="I7" s="399">
        <v>8.09E-2</v>
      </c>
      <c r="J7" s="394">
        <v>0.86705981802503496</v>
      </c>
      <c r="K7" s="371">
        <v>0.1157</v>
      </c>
      <c r="L7" s="326" t="s">
        <v>1997</v>
      </c>
      <c r="M7" s="326" t="s">
        <v>1986</v>
      </c>
      <c r="O7" s="391"/>
      <c r="P7" s="298"/>
      <c r="Q7" s="392"/>
      <c r="R7" s="298"/>
      <c r="S7" s="298"/>
      <c r="T7" s="298"/>
    </row>
    <row r="8" spans="1:20">
      <c r="A8" s="341" t="s">
        <v>15</v>
      </c>
      <c r="B8" s="326" t="s">
        <v>1605</v>
      </c>
      <c r="C8" s="375">
        <v>20</v>
      </c>
      <c r="D8" s="394">
        <v>-4.1724478061610969E-2</v>
      </c>
      <c r="E8" s="370">
        <v>9.642493737944088</v>
      </c>
      <c r="F8" s="395">
        <v>298.85497766949061</v>
      </c>
      <c r="G8" s="395">
        <v>28.074786162042084</v>
      </c>
      <c r="H8" s="326" t="s">
        <v>1981</v>
      </c>
      <c r="I8" s="399">
        <v>-0.1018</v>
      </c>
      <c r="J8" s="400">
        <v>-2.8580132312958844</v>
      </c>
      <c r="K8" s="371">
        <v>8.7800000000000003E-2</v>
      </c>
      <c r="L8" s="326" t="s">
        <v>1998</v>
      </c>
      <c r="M8" s="326" t="s">
        <v>1991</v>
      </c>
      <c r="O8" s="391"/>
      <c r="P8" s="298"/>
      <c r="Q8" s="392"/>
      <c r="R8" s="298"/>
      <c r="S8" s="298"/>
      <c r="T8" s="298"/>
    </row>
    <row r="9" spans="1:20">
      <c r="A9" s="341" t="s">
        <v>16</v>
      </c>
      <c r="B9" s="326" t="s">
        <v>1605</v>
      </c>
      <c r="C9" s="326">
        <v>21</v>
      </c>
      <c r="D9" s="394">
        <v>4.5240714452520248</v>
      </c>
      <c r="E9" s="370">
        <v>9.9017933449987652</v>
      </c>
      <c r="F9" s="395">
        <v>281.37843837483661</v>
      </c>
      <c r="G9" s="395">
        <v>17.508976512655064</v>
      </c>
      <c r="H9" s="326" t="s">
        <v>1982</v>
      </c>
      <c r="I9" s="399">
        <v>8.0100000000000005E-2</v>
      </c>
      <c r="J9" s="400">
        <v>1.4024690186636708</v>
      </c>
      <c r="K9" s="371">
        <v>0.02</v>
      </c>
      <c r="L9" s="326" t="s">
        <v>1999</v>
      </c>
      <c r="M9" s="326" t="s">
        <v>1987</v>
      </c>
      <c r="O9" s="391"/>
      <c r="P9" s="298"/>
      <c r="Q9" s="392"/>
      <c r="R9" s="298"/>
      <c r="S9" s="298"/>
      <c r="T9" s="298"/>
    </row>
    <row r="10" spans="1:20">
      <c r="A10" s="341" t="s">
        <v>1975</v>
      </c>
      <c r="B10" s="375" t="s">
        <v>2005</v>
      </c>
      <c r="C10" s="375">
        <v>41</v>
      </c>
      <c r="D10" s="394">
        <v>2.2968539216843982</v>
      </c>
      <c r="E10" s="370">
        <v>10.702434292128984</v>
      </c>
      <c r="F10" s="395">
        <v>289.90357949418001</v>
      </c>
      <c r="G10" s="395">
        <v>14.4961462269913</v>
      </c>
      <c r="H10" s="326" t="s">
        <v>1981</v>
      </c>
      <c r="I10" s="399">
        <v>6.6500000000000004E-2</v>
      </c>
      <c r="J10" s="394">
        <v>0.96399372409492146</v>
      </c>
      <c r="K10" s="371">
        <v>3.2500000000000001E-2</v>
      </c>
      <c r="L10" s="326" t="s">
        <v>2000</v>
      </c>
      <c r="M10" s="326" t="s">
        <v>1985</v>
      </c>
      <c r="O10" s="391"/>
      <c r="P10" s="298"/>
      <c r="Q10" s="392"/>
      <c r="R10" s="298"/>
      <c r="S10" s="298"/>
      <c r="T10" s="298"/>
    </row>
    <row r="11" spans="1:20">
      <c r="A11" s="341" t="s">
        <v>17</v>
      </c>
      <c r="B11" s="326" t="s">
        <v>1605</v>
      </c>
      <c r="C11" s="326">
        <v>20</v>
      </c>
      <c r="D11" s="394">
        <v>-4.2084314149321562</v>
      </c>
      <c r="E11" s="370">
        <v>7.2843366119420923</v>
      </c>
      <c r="F11" s="395">
        <v>287.64416148126941</v>
      </c>
      <c r="G11" s="395">
        <v>19.34375723589757</v>
      </c>
      <c r="H11" s="326" t="s">
        <v>1982</v>
      </c>
      <c r="I11" s="399">
        <v>0.18149999999999999</v>
      </c>
      <c r="J11" s="400">
        <v>3.5108919383154089</v>
      </c>
      <c r="K11" s="371">
        <v>0.2324</v>
      </c>
      <c r="L11" s="326" t="s">
        <v>2001</v>
      </c>
      <c r="M11" s="326" t="s">
        <v>1988</v>
      </c>
      <c r="O11" s="391"/>
      <c r="P11" s="298"/>
      <c r="Q11" s="392"/>
      <c r="R11" s="298"/>
      <c r="S11" s="298"/>
      <c r="T11" s="298"/>
    </row>
    <row r="12" spans="1:20">
      <c r="A12" s="341" t="s">
        <v>6</v>
      </c>
      <c r="B12" s="326" t="s">
        <v>1391</v>
      </c>
      <c r="C12" s="326">
        <v>15</v>
      </c>
      <c r="D12" s="394">
        <v>-3.5009731525865728</v>
      </c>
      <c r="E12" s="370">
        <v>1.7827918740565452</v>
      </c>
      <c r="F12" s="395">
        <v>451.4307713766504</v>
      </c>
      <c r="G12" s="395">
        <v>13.532230863282154</v>
      </c>
      <c r="H12" s="326" t="s">
        <v>85</v>
      </c>
      <c r="I12" s="399">
        <v>-7.6E-3</v>
      </c>
      <c r="J12" s="394">
        <v>-0.10284495456094436</v>
      </c>
      <c r="K12" s="371">
        <v>3.0000000000000001E-3</v>
      </c>
      <c r="L12" s="326" t="s">
        <v>2003</v>
      </c>
      <c r="M12" s="326" t="s">
        <v>1989</v>
      </c>
      <c r="O12" s="391"/>
      <c r="P12" s="298"/>
      <c r="Q12" s="392"/>
      <c r="R12" s="298"/>
      <c r="S12" s="298"/>
      <c r="T12" s="298"/>
    </row>
    <row r="13" spans="1:20">
      <c r="A13" s="387" t="s">
        <v>16</v>
      </c>
      <c r="B13" s="334" t="s">
        <v>1605</v>
      </c>
      <c r="C13" s="334">
        <v>19</v>
      </c>
      <c r="D13" s="401">
        <v>0.4998735657668032</v>
      </c>
      <c r="E13" s="380">
        <v>12.759554512241255</v>
      </c>
      <c r="F13" s="380">
        <v>450.00321550333416</v>
      </c>
      <c r="G13" s="380">
        <v>15.038708485499138</v>
      </c>
      <c r="H13" s="334" t="s">
        <v>85</v>
      </c>
      <c r="I13" s="402">
        <v>0.25440000000000002</v>
      </c>
      <c r="J13" s="401">
        <v>3.8258474387109809</v>
      </c>
      <c r="K13" s="379">
        <v>8.9899999999999994E-2</v>
      </c>
      <c r="L13" s="334" t="s">
        <v>2002</v>
      </c>
      <c r="M13" s="334" t="s">
        <v>1990</v>
      </c>
      <c r="O13" s="391"/>
      <c r="P13" s="298"/>
      <c r="Q13" s="392"/>
      <c r="R13" s="298"/>
      <c r="S13" s="298"/>
      <c r="T13" s="298"/>
    </row>
    <row r="14" spans="1:20" ht="47.4" customHeight="1">
      <c r="A14" s="444" t="s">
        <v>4250</v>
      </c>
      <c r="B14" s="444"/>
      <c r="C14" s="444"/>
      <c r="D14" s="444"/>
      <c r="E14" s="444"/>
      <c r="F14" s="444"/>
      <c r="G14" s="444"/>
      <c r="H14" s="444"/>
      <c r="I14" s="444"/>
      <c r="J14" s="444"/>
      <c r="K14" s="444"/>
      <c r="L14" s="444"/>
      <c r="M14" s="444"/>
      <c r="O14" s="390"/>
      <c r="P14" s="298"/>
      <c r="Q14" s="298"/>
      <c r="R14" s="298"/>
      <c r="S14" s="298"/>
      <c r="T14" s="298"/>
    </row>
    <row r="15" spans="1:20">
      <c r="O15" s="390"/>
      <c r="P15" s="298"/>
      <c r="Q15" s="298"/>
      <c r="R15" s="298"/>
      <c r="S15" s="298"/>
      <c r="T15" s="298"/>
    </row>
    <row r="16" spans="1:20">
      <c r="E16" s="287"/>
      <c r="L16" s="287"/>
    </row>
  </sheetData>
  <mergeCells count="1">
    <mergeCell ref="A14:M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TA1-summary</vt:lpstr>
      <vt:lpstr>TA2-IGminass</vt:lpstr>
      <vt:lpstr>TA3-IgEPMAsumm</vt:lpstr>
      <vt:lpstr>TA4-MMCminass</vt:lpstr>
      <vt:lpstr>TA5-mmcEPMAsumm</vt:lpstr>
      <vt:lpstr>TA6-PTsumm</vt:lpstr>
      <vt:lpstr>TA7-IG+Mmc UPb</vt:lpstr>
      <vt:lpstr>TA8-DZ MDAs</vt:lpstr>
      <vt:lpstr>TA9-ZHf</vt:lpstr>
      <vt:lpstr>TAS1-EPMAoxideDetails</vt:lpstr>
      <vt:lpstr>TAS2-AmpEPMA</vt:lpstr>
      <vt:lpstr>TAS3-PlagEPMA</vt:lpstr>
      <vt:lpstr>TAS4-GrtEPMA</vt:lpstr>
      <vt:lpstr>TAS5-BtEPMA</vt:lpstr>
      <vt:lpstr>TAS6-TtnEPMA</vt:lpstr>
      <vt:lpstr>TAS7-CPx+Ep+Spl+IlmEPMA</vt:lpstr>
      <vt:lpstr>TAS8-AmpPl PT details</vt:lpstr>
      <vt:lpstr>TAS9-GARBGASP details</vt:lpstr>
      <vt:lpstr>TAS10-IGZUPb</vt:lpstr>
      <vt:lpstr>TAS11-DZUPb</vt:lpstr>
      <vt:lpstr>TAS12-KS</vt:lpstr>
      <vt:lpstr>TAS13-TtnUPb</vt:lpstr>
      <vt:lpstr>TAS14-MnzUPb</vt:lpstr>
      <vt:lpstr>TAS15-ZHf</vt:lpstr>
      <vt:lpstr>TAS16-13TS17-Ep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James Worthington</cp:lastModifiedBy>
  <dcterms:created xsi:type="dcterms:W3CDTF">2006-09-16T00:00:00Z</dcterms:created>
  <dcterms:modified xsi:type="dcterms:W3CDTF">2017-05-26T16:46:43Z</dcterms:modified>
</cp:coreProperties>
</file>